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drawings/drawing2.xml" ContentType="application/vnd.openxmlformats-officedocument.drawing+xml"/>
  <Override PartName="/xl/embeddings/oleObject2.bin" ContentType="application/vnd.openxmlformats-officedocument.oleObject"/>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0" windowWidth="20490" windowHeight="7650" tabRatio="910" activeTab="1"/>
  </bookViews>
  <sheets>
    <sheet name="Identificación de Riesgos" sheetId="1" r:id="rId1"/>
    <sheet name="Mapa de Riesgos Integrado" sheetId="2" r:id="rId2"/>
    <sheet name="Hoja1" sheetId="6" r:id="rId3"/>
  </sheets>
  <externalReferences>
    <externalReference r:id="rId4"/>
  </externalReferences>
  <calcPr calcId="145621"/>
</workbook>
</file>

<file path=xl/calcChain.xml><?xml version="1.0" encoding="utf-8"?>
<calcChain xmlns="http://schemas.openxmlformats.org/spreadsheetml/2006/main">
  <c r="AR170" i="2" l="1"/>
  <c r="AQ170" i="2"/>
  <c r="U170" i="2"/>
  <c r="R170" i="2"/>
  <c r="O170" i="2"/>
  <c r="AR62" i="2"/>
  <c r="AQ62" i="2"/>
  <c r="U62" i="2"/>
  <c r="R62" i="2"/>
  <c r="O62" i="2"/>
  <c r="AR44" i="2"/>
  <c r="AQ44" i="2"/>
  <c r="U44" i="2"/>
  <c r="R44" i="2"/>
  <c r="O44" i="2"/>
  <c r="AR26" i="2"/>
  <c r="AQ26" i="2"/>
  <c r="AR8" i="2"/>
  <c r="AQ8" i="2"/>
  <c r="U26" i="2"/>
  <c r="R26" i="2"/>
  <c r="O26" i="2"/>
  <c r="U8" i="2"/>
  <c r="R8" i="2"/>
  <c r="O8" i="2"/>
  <c r="E703" i="2"/>
  <c r="F703" i="2" s="1"/>
  <c r="BB26" i="2" s="1"/>
  <c r="K685" i="2"/>
  <c r="G685" i="2"/>
  <c r="N684" i="2"/>
  <c r="N685" i="2" s="1"/>
  <c r="M684" i="2"/>
  <c r="M685" i="2" s="1"/>
  <c r="L684" i="2"/>
  <c r="L685" i="2" s="1"/>
  <c r="K684" i="2"/>
  <c r="J684" i="2"/>
  <c r="J685" i="2" s="1"/>
  <c r="I684" i="2"/>
  <c r="I685" i="2" s="1"/>
  <c r="H684" i="2"/>
  <c r="H685" i="2" s="1"/>
  <c r="G684" i="2"/>
  <c r="F684" i="2"/>
  <c r="F685" i="2" s="1"/>
  <c r="E684" i="2"/>
  <c r="E685" i="2" s="1"/>
  <c r="I673" i="2"/>
  <c r="K672" i="2"/>
  <c r="G672" i="2"/>
  <c r="N671" i="2"/>
  <c r="M671" i="2"/>
  <c r="L671" i="2"/>
  <c r="K671" i="2"/>
  <c r="J671" i="2"/>
  <c r="I671" i="2"/>
  <c r="H671" i="2"/>
  <c r="G671" i="2"/>
  <c r="F671" i="2"/>
  <c r="E671" i="2"/>
  <c r="J664" i="2"/>
  <c r="I664" i="2"/>
  <c r="N662" i="2"/>
  <c r="M662" i="2"/>
  <c r="J660" i="2"/>
  <c r="J661" i="2" s="1"/>
  <c r="I660" i="2"/>
  <c r="I661" i="2" s="1"/>
  <c r="F660" i="2"/>
  <c r="F661" i="2" s="1"/>
  <c r="E660" i="2"/>
  <c r="E661" i="2" s="1"/>
  <c r="N659" i="2"/>
  <c r="N660" i="2" s="1"/>
  <c r="N661" i="2" s="1"/>
  <c r="M659" i="2"/>
  <c r="M660" i="2" s="1"/>
  <c r="M661" i="2" s="1"/>
  <c r="L659" i="2"/>
  <c r="L660" i="2" s="1"/>
  <c r="L661" i="2" s="1"/>
  <c r="K659" i="2"/>
  <c r="K660" i="2" s="1"/>
  <c r="K661" i="2" s="1"/>
  <c r="K674" i="2" s="1"/>
  <c r="K675" i="2" s="1"/>
  <c r="J659" i="2"/>
  <c r="I659" i="2"/>
  <c r="H659" i="2"/>
  <c r="H660" i="2" s="1"/>
  <c r="H661" i="2" s="1"/>
  <c r="J834" i="2" s="1"/>
  <c r="F840" i="2" s="1"/>
  <c r="J837" i="2" s="1"/>
  <c r="I837" i="2" s="1"/>
  <c r="H663" i="2" s="1"/>
  <c r="G659" i="2"/>
  <c r="G660" i="2" s="1"/>
  <c r="G661" i="2" s="1"/>
  <c r="G674" i="2" s="1"/>
  <c r="G675" i="2" s="1"/>
  <c r="F659" i="2"/>
  <c r="E659" i="2"/>
  <c r="N658" i="2"/>
  <c r="M658" i="2"/>
  <c r="L658" i="2"/>
  <c r="K658" i="2"/>
  <c r="J658" i="2"/>
  <c r="I658" i="2"/>
  <c r="H658" i="2"/>
  <c r="G658" i="2"/>
  <c r="F658" i="2"/>
  <c r="E658" i="2"/>
  <c r="N657" i="2"/>
  <c r="M657" i="2"/>
  <c r="L657" i="2"/>
  <c r="K657" i="2"/>
  <c r="J657" i="2"/>
  <c r="I657" i="2"/>
  <c r="H657" i="2"/>
  <c r="G657" i="2"/>
  <c r="F657" i="2"/>
  <c r="E657" i="2"/>
  <c r="E903" i="2"/>
  <c r="D903" i="2"/>
  <c r="E902" i="2"/>
  <c r="D902" i="2"/>
  <c r="G901" i="2"/>
  <c r="F901" i="2"/>
  <c r="E901" i="2"/>
  <c r="D901" i="2"/>
  <c r="F900" i="2"/>
  <c r="E900" i="2"/>
  <c r="G900" i="2" s="1"/>
  <c r="D900" i="2"/>
  <c r="E892" i="2"/>
  <c r="D892" i="2"/>
  <c r="F892" i="2" s="1"/>
  <c r="E891" i="2"/>
  <c r="D891" i="2"/>
  <c r="F891" i="2" s="1"/>
  <c r="F890" i="2"/>
  <c r="E890" i="2"/>
  <c r="G890" i="2" s="1"/>
  <c r="D890" i="2"/>
  <c r="F889" i="2"/>
  <c r="F893" i="2" s="1"/>
  <c r="F894" i="2" s="1"/>
  <c r="E889" i="2"/>
  <c r="G889" i="2" s="1"/>
  <c r="D889" i="2"/>
  <c r="G881" i="2"/>
  <c r="E881" i="2"/>
  <c r="D881" i="2"/>
  <c r="F881" i="2" s="1"/>
  <c r="G880" i="2"/>
  <c r="E880" i="2"/>
  <c r="D880" i="2"/>
  <c r="F880" i="2" s="1"/>
  <c r="F879" i="2"/>
  <c r="E879" i="2"/>
  <c r="G879" i="2" s="1"/>
  <c r="D879" i="2"/>
  <c r="F878" i="2"/>
  <c r="E878" i="2"/>
  <c r="D878" i="2"/>
  <c r="G878" i="2" s="1"/>
  <c r="G882" i="2" s="1"/>
  <c r="G883" i="2" s="1"/>
  <c r="G870" i="2"/>
  <c r="E870" i="2"/>
  <c r="D870" i="2"/>
  <c r="F870" i="2" s="1"/>
  <c r="G869" i="2"/>
  <c r="E869" i="2"/>
  <c r="D869" i="2"/>
  <c r="F869" i="2" s="1"/>
  <c r="F868" i="2"/>
  <c r="E868" i="2"/>
  <c r="G868" i="2" s="1"/>
  <c r="D868" i="2"/>
  <c r="F867" i="2"/>
  <c r="E867" i="2"/>
  <c r="G867" i="2" s="1"/>
  <c r="G871" i="2" s="1"/>
  <c r="G872" i="2" s="1"/>
  <c r="D867" i="2"/>
  <c r="G859" i="2"/>
  <c r="E859" i="2"/>
  <c r="D859" i="2"/>
  <c r="F859" i="2" s="1"/>
  <c r="G858" i="2"/>
  <c r="E858" i="2"/>
  <c r="D858" i="2"/>
  <c r="F858" i="2" s="1"/>
  <c r="F857" i="2"/>
  <c r="E857" i="2"/>
  <c r="G857" i="2" s="1"/>
  <c r="D857" i="2"/>
  <c r="F856" i="2"/>
  <c r="E856" i="2"/>
  <c r="G856" i="2" s="1"/>
  <c r="G860" i="2" s="1"/>
  <c r="G861" i="2" s="1"/>
  <c r="D856" i="2"/>
  <c r="G848" i="2"/>
  <c r="E848" i="2"/>
  <c r="D848" i="2"/>
  <c r="F848" i="2" s="1"/>
  <c r="G847" i="2"/>
  <c r="E847" i="2"/>
  <c r="D847" i="2"/>
  <c r="F847" i="2" s="1"/>
  <c r="F846" i="2"/>
  <c r="E846" i="2"/>
  <c r="G846" i="2" s="1"/>
  <c r="D846" i="2"/>
  <c r="F845" i="2"/>
  <c r="E845" i="2"/>
  <c r="G845" i="2" s="1"/>
  <c r="G849" i="2" s="1"/>
  <c r="G850" i="2" s="1"/>
  <c r="D845" i="2"/>
  <c r="G837" i="2"/>
  <c r="E837" i="2"/>
  <c r="D837" i="2"/>
  <c r="F837" i="2" s="1"/>
  <c r="G836" i="2"/>
  <c r="E836" i="2"/>
  <c r="D836" i="2"/>
  <c r="F836" i="2" s="1"/>
  <c r="F835" i="2"/>
  <c r="E835" i="2"/>
  <c r="G835" i="2" s="1"/>
  <c r="D835" i="2"/>
  <c r="G834" i="2"/>
  <c r="G838" i="2" s="1"/>
  <c r="G839" i="2" s="1"/>
  <c r="E834" i="2"/>
  <c r="F834" i="2" s="1"/>
  <c r="F838" i="2" s="1"/>
  <c r="F839" i="2" s="1"/>
  <c r="H839" i="2" s="1"/>
  <c r="D834" i="2"/>
  <c r="G826" i="2"/>
  <c r="E826" i="2"/>
  <c r="D826" i="2"/>
  <c r="F826" i="2" s="1"/>
  <c r="G825" i="2"/>
  <c r="E825" i="2"/>
  <c r="D825" i="2"/>
  <c r="F825" i="2" s="1"/>
  <c r="F824" i="2"/>
  <c r="E824" i="2"/>
  <c r="G824" i="2" s="1"/>
  <c r="D824" i="2"/>
  <c r="G823" i="2"/>
  <c r="G827" i="2" s="1"/>
  <c r="G828" i="2" s="1"/>
  <c r="E823" i="2"/>
  <c r="F823" i="2" s="1"/>
  <c r="F827" i="2" s="1"/>
  <c r="F828" i="2" s="1"/>
  <c r="H828" i="2" s="1"/>
  <c r="D823" i="2"/>
  <c r="G815" i="2"/>
  <c r="E815" i="2"/>
  <c r="D815" i="2"/>
  <c r="F815" i="2" s="1"/>
  <c r="G814" i="2"/>
  <c r="E814" i="2"/>
  <c r="D814" i="2"/>
  <c r="F814" i="2" s="1"/>
  <c r="G813" i="2"/>
  <c r="E813" i="2"/>
  <c r="F813" i="2" s="1"/>
  <c r="D813" i="2"/>
  <c r="F812" i="2"/>
  <c r="E812" i="2"/>
  <c r="G812" i="2" s="1"/>
  <c r="G816" i="2" s="1"/>
  <c r="G817" i="2" s="1"/>
  <c r="D812" i="2"/>
  <c r="E804" i="2"/>
  <c r="D804" i="2"/>
  <c r="E803" i="2"/>
  <c r="D803" i="2"/>
  <c r="F802" i="2"/>
  <c r="E802" i="2"/>
  <c r="G802" i="2" s="1"/>
  <c r="D802" i="2"/>
  <c r="G801" i="2"/>
  <c r="F801" i="2"/>
  <c r="E801" i="2"/>
  <c r="D801" i="2"/>
  <c r="N752" i="2"/>
  <c r="M752" i="2"/>
  <c r="L752" i="2"/>
  <c r="K752" i="2"/>
  <c r="J752" i="2"/>
  <c r="I752" i="2"/>
  <c r="H752" i="2"/>
  <c r="G752" i="2"/>
  <c r="F752" i="2"/>
  <c r="E752" i="2"/>
  <c r="N751" i="2"/>
  <c r="M751" i="2"/>
  <c r="L751" i="2"/>
  <c r="K751" i="2"/>
  <c r="J751" i="2"/>
  <c r="I751" i="2"/>
  <c r="H751" i="2"/>
  <c r="G751" i="2"/>
  <c r="F751" i="2"/>
  <c r="E751" i="2"/>
  <c r="N750" i="2"/>
  <c r="M750" i="2"/>
  <c r="L750" i="2"/>
  <c r="K750" i="2"/>
  <c r="J750" i="2"/>
  <c r="I750" i="2"/>
  <c r="H750" i="2"/>
  <c r="G750" i="2"/>
  <c r="F750" i="2"/>
  <c r="E750" i="2"/>
  <c r="N749" i="2"/>
  <c r="M749" i="2"/>
  <c r="L749" i="2"/>
  <c r="K749" i="2"/>
  <c r="J749" i="2"/>
  <c r="I749" i="2"/>
  <c r="H749" i="2"/>
  <c r="G749" i="2"/>
  <c r="F749" i="2"/>
  <c r="E749" i="2"/>
  <c r="N748" i="2"/>
  <c r="M748" i="2"/>
  <c r="L748" i="2"/>
  <c r="K748" i="2"/>
  <c r="J748" i="2"/>
  <c r="I748" i="2"/>
  <c r="H748" i="2"/>
  <c r="G748" i="2"/>
  <c r="F748" i="2"/>
  <c r="E748" i="2"/>
  <c r="N747" i="2"/>
  <c r="M747" i="2"/>
  <c r="L747" i="2"/>
  <c r="K747" i="2"/>
  <c r="J747" i="2"/>
  <c r="I747" i="2"/>
  <c r="H747" i="2"/>
  <c r="G747" i="2"/>
  <c r="F747" i="2"/>
  <c r="E747" i="2"/>
  <c r="N746" i="2"/>
  <c r="M746" i="2"/>
  <c r="L746" i="2"/>
  <c r="K746" i="2"/>
  <c r="J746" i="2"/>
  <c r="I746" i="2"/>
  <c r="H746" i="2"/>
  <c r="G746" i="2"/>
  <c r="F746" i="2"/>
  <c r="E746" i="2"/>
  <c r="N745" i="2"/>
  <c r="M745" i="2"/>
  <c r="L745" i="2"/>
  <c r="K745" i="2"/>
  <c r="J745" i="2"/>
  <c r="I745" i="2"/>
  <c r="H745" i="2"/>
  <c r="G745" i="2"/>
  <c r="F745" i="2"/>
  <c r="E745" i="2"/>
  <c r="N744" i="2"/>
  <c r="M744" i="2"/>
  <c r="L744" i="2"/>
  <c r="K744" i="2"/>
  <c r="J744" i="2"/>
  <c r="I744" i="2"/>
  <c r="H744" i="2"/>
  <c r="G744" i="2"/>
  <c r="F744" i="2"/>
  <c r="E744" i="2"/>
  <c r="N743" i="2"/>
  <c r="M743" i="2"/>
  <c r="L743" i="2"/>
  <c r="K743" i="2"/>
  <c r="J743" i="2"/>
  <c r="I743" i="2"/>
  <c r="H743" i="2"/>
  <c r="G743" i="2"/>
  <c r="F743" i="2"/>
  <c r="E743" i="2"/>
  <c r="N742" i="2"/>
  <c r="M742" i="2"/>
  <c r="L742" i="2"/>
  <c r="K742" i="2"/>
  <c r="J742" i="2"/>
  <c r="I742" i="2"/>
  <c r="H742" i="2"/>
  <c r="G742" i="2"/>
  <c r="F742" i="2"/>
  <c r="E742" i="2"/>
  <c r="N741" i="2"/>
  <c r="M741" i="2"/>
  <c r="L741" i="2"/>
  <c r="K741" i="2"/>
  <c r="J741" i="2"/>
  <c r="I741" i="2"/>
  <c r="H741" i="2"/>
  <c r="G741" i="2"/>
  <c r="F741" i="2"/>
  <c r="E741" i="2"/>
  <c r="N740" i="2"/>
  <c r="M740" i="2"/>
  <c r="L740" i="2"/>
  <c r="K740" i="2"/>
  <c r="J740" i="2"/>
  <c r="I740" i="2"/>
  <c r="H740" i="2"/>
  <c r="G740" i="2"/>
  <c r="F740" i="2"/>
  <c r="E740" i="2"/>
  <c r="N739" i="2"/>
  <c r="M739" i="2"/>
  <c r="L739" i="2"/>
  <c r="K739" i="2"/>
  <c r="J739" i="2"/>
  <c r="I739" i="2"/>
  <c r="H739" i="2"/>
  <c r="G739" i="2"/>
  <c r="F739" i="2"/>
  <c r="E739" i="2"/>
  <c r="N738" i="2"/>
  <c r="M738" i="2"/>
  <c r="L738" i="2"/>
  <c r="K738" i="2"/>
  <c r="J738" i="2"/>
  <c r="I738" i="2"/>
  <c r="H738" i="2"/>
  <c r="G738" i="2"/>
  <c r="F738" i="2"/>
  <c r="E738" i="2"/>
  <c r="N737" i="2"/>
  <c r="M737" i="2"/>
  <c r="L737" i="2"/>
  <c r="K737" i="2"/>
  <c r="J737" i="2"/>
  <c r="I737" i="2"/>
  <c r="H737" i="2"/>
  <c r="G737" i="2"/>
  <c r="F737" i="2"/>
  <c r="E737" i="2"/>
  <c r="N736" i="2"/>
  <c r="M736" i="2"/>
  <c r="L736" i="2"/>
  <c r="K736" i="2"/>
  <c r="J736" i="2"/>
  <c r="I736" i="2"/>
  <c r="H736" i="2"/>
  <c r="G736" i="2"/>
  <c r="F736" i="2"/>
  <c r="E736" i="2"/>
  <c r="N735" i="2"/>
  <c r="M735" i="2"/>
  <c r="L735" i="2"/>
  <c r="K735" i="2"/>
  <c r="J735" i="2"/>
  <c r="I735" i="2"/>
  <c r="H735" i="2"/>
  <c r="G735" i="2"/>
  <c r="F735" i="2"/>
  <c r="E735" i="2"/>
  <c r="N734" i="2"/>
  <c r="M734" i="2"/>
  <c r="L734" i="2"/>
  <c r="K734" i="2"/>
  <c r="J734" i="2"/>
  <c r="I734" i="2"/>
  <c r="H734" i="2"/>
  <c r="G734" i="2"/>
  <c r="F734" i="2"/>
  <c r="E734" i="2"/>
  <c r="N733" i="2"/>
  <c r="M733" i="2"/>
  <c r="L733" i="2"/>
  <c r="K733" i="2"/>
  <c r="J733" i="2"/>
  <c r="I733" i="2"/>
  <c r="H733" i="2"/>
  <c r="G733" i="2"/>
  <c r="F733" i="2"/>
  <c r="E733" i="2"/>
  <c r="N732" i="2"/>
  <c r="M732" i="2"/>
  <c r="L732" i="2"/>
  <c r="K732" i="2"/>
  <c r="J732" i="2"/>
  <c r="I732" i="2"/>
  <c r="H732" i="2"/>
  <c r="G732" i="2"/>
  <c r="F732" i="2"/>
  <c r="E732" i="2"/>
  <c r="N731" i="2"/>
  <c r="M731" i="2"/>
  <c r="L731" i="2"/>
  <c r="K731" i="2"/>
  <c r="J731" i="2"/>
  <c r="I731" i="2"/>
  <c r="H731" i="2"/>
  <c r="G731" i="2"/>
  <c r="F731" i="2"/>
  <c r="E731" i="2"/>
  <c r="N730" i="2"/>
  <c r="M730" i="2"/>
  <c r="L730" i="2"/>
  <c r="K730" i="2"/>
  <c r="J730" i="2"/>
  <c r="I730" i="2"/>
  <c r="H730" i="2"/>
  <c r="G730" i="2"/>
  <c r="F730" i="2"/>
  <c r="E730" i="2"/>
  <c r="N729" i="2"/>
  <c r="M729" i="2"/>
  <c r="L729" i="2"/>
  <c r="K729" i="2"/>
  <c r="J729" i="2"/>
  <c r="I729" i="2"/>
  <c r="H729" i="2"/>
  <c r="G729" i="2"/>
  <c r="F729" i="2"/>
  <c r="E729" i="2"/>
  <c r="N728" i="2"/>
  <c r="M728" i="2"/>
  <c r="L728" i="2"/>
  <c r="K728" i="2"/>
  <c r="J728" i="2"/>
  <c r="I728" i="2"/>
  <c r="H728" i="2"/>
  <c r="G728" i="2"/>
  <c r="F728" i="2"/>
  <c r="E728" i="2"/>
  <c r="N727" i="2"/>
  <c r="M727" i="2"/>
  <c r="L727" i="2"/>
  <c r="K727" i="2"/>
  <c r="J727" i="2"/>
  <c r="I727" i="2"/>
  <c r="H727" i="2"/>
  <c r="G727" i="2"/>
  <c r="F727" i="2"/>
  <c r="E727" i="2"/>
  <c r="N726" i="2"/>
  <c r="M726" i="2"/>
  <c r="L726" i="2"/>
  <c r="K726" i="2"/>
  <c r="J726" i="2"/>
  <c r="I726" i="2"/>
  <c r="H726" i="2"/>
  <c r="G726" i="2"/>
  <c r="F726" i="2"/>
  <c r="E726" i="2"/>
  <c r="N725" i="2"/>
  <c r="M725" i="2"/>
  <c r="L725" i="2"/>
  <c r="K725" i="2"/>
  <c r="J725" i="2"/>
  <c r="I725" i="2"/>
  <c r="H725" i="2"/>
  <c r="G725" i="2"/>
  <c r="F725" i="2"/>
  <c r="E725" i="2"/>
  <c r="N724" i="2"/>
  <c r="M724" i="2"/>
  <c r="L724" i="2"/>
  <c r="K724" i="2"/>
  <c r="J724" i="2"/>
  <c r="I724" i="2"/>
  <c r="H724" i="2"/>
  <c r="G724" i="2"/>
  <c r="F724" i="2"/>
  <c r="E724" i="2"/>
  <c r="N723" i="2"/>
  <c r="M723" i="2"/>
  <c r="L723" i="2"/>
  <c r="K723" i="2"/>
  <c r="J723" i="2"/>
  <c r="I723" i="2"/>
  <c r="H723" i="2"/>
  <c r="G723" i="2"/>
  <c r="F723" i="2"/>
  <c r="E723" i="2"/>
  <c r="N722" i="2"/>
  <c r="M722" i="2"/>
  <c r="L722" i="2"/>
  <c r="K722" i="2"/>
  <c r="J722" i="2"/>
  <c r="I722" i="2"/>
  <c r="H722" i="2"/>
  <c r="G722" i="2"/>
  <c r="F722" i="2"/>
  <c r="E722" i="2"/>
  <c r="N721" i="2"/>
  <c r="M721" i="2"/>
  <c r="L721" i="2"/>
  <c r="K721" i="2"/>
  <c r="J721" i="2"/>
  <c r="I721" i="2"/>
  <c r="H721" i="2"/>
  <c r="G721" i="2"/>
  <c r="F721" i="2"/>
  <c r="E721" i="2"/>
  <c r="N720" i="2"/>
  <c r="M720" i="2"/>
  <c r="L720" i="2"/>
  <c r="K720" i="2"/>
  <c r="J720" i="2"/>
  <c r="I720" i="2"/>
  <c r="H720" i="2"/>
  <c r="G720" i="2"/>
  <c r="F720" i="2"/>
  <c r="E720" i="2"/>
  <c r="N719" i="2"/>
  <c r="M719" i="2"/>
  <c r="L719" i="2"/>
  <c r="K719" i="2"/>
  <c r="J719" i="2"/>
  <c r="I719" i="2"/>
  <c r="H719" i="2"/>
  <c r="G719" i="2"/>
  <c r="F719" i="2"/>
  <c r="E719" i="2"/>
  <c r="N718" i="2"/>
  <c r="M718" i="2"/>
  <c r="L718" i="2"/>
  <c r="K718" i="2"/>
  <c r="J718" i="2"/>
  <c r="I718" i="2"/>
  <c r="H718" i="2"/>
  <c r="G718" i="2"/>
  <c r="F718" i="2"/>
  <c r="E718" i="2"/>
  <c r="N717" i="2"/>
  <c r="M717" i="2"/>
  <c r="L717" i="2"/>
  <c r="K717" i="2"/>
  <c r="J717" i="2"/>
  <c r="I717" i="2"/>
  <c r="H717" i="2"/>
  <c r="G717" i="2"/>
  <c r="F717" i="2"/>
  <c r="E717" i="2"/>
  <c r="N716" i="2"/>
  <c r="M716" i="2"/>
  <c r="L716" i="2"/>
  <c r="K716" i="2"/>
  <c r="J716" i="2"/>
  <c r="I716" i="2"/>
  <c r="H716" i="2"/>
  <c r="G716" i="2"/>
  <c r="F716" i="2"/>
  <c r="E716" i="2"/>
  <c r="N715" i="2"/>
  <c r="M715" i="2"/>
  <c r="L715" i="2"/>
  <c r="K715" i="2"/>
  <c r="J715" i="2"/>
  <c r="I715" i="2"/>
  <c r="H715" i="2"/>
  <c r="G715" i="2"/>
  <c r="F715" i="2"/>
  <c r="E715" i="2"/>
  <c r="N714" i="2"/>
  <c r="M714" i="2"/>
  <c r="L714" i="2"/>
  <c r="K714" i="2"/>
  <c r="J714" i="2"/>
  <c r="I714" i="2"/>
  <c r="H714" i="2"/>
  <c r="G714" i="2"/>
  <c r="F714" i="2"/>
  <c r="E714" i="2"/>
  <c r="N713" i="2"/>
  <c r="M713" i="2"/>
  <c r="L713" i="2"/>
  <c r="K713" i="2"/>
  <c r="J713" i="2"/>
  <c r="I713" i="2"/>
  <c r="H713" i="2"/>
  <c r="G713" i="2"/>
  <c r="F713" i="2"/>
  <c r="E713" i="2"/>
  <c r="N712" i="2"/>
  <c r="M712" i="2"/>
  <c r="L712" i="2"/>
  <c r="K712" i="2"/>
  <c r="J712" i="2"/>
  <c r="I712" i="2"/>
  <c r="H712" i="2"/>
  <c r="G712" i="2"/>
  <c r="F712" i="2"/>
  <c r="E712" i="2"/>
  <c r="N711" i="2"/>
  <c r="M711" i="2"/>
  <c r="L711" i="2"/>
  <c r="K711" i="2"/>
  <c r="J711" i="2"/>
  <c r="I711" i="2"/>
  <c r="H711" i="2"/>
  <c r="G711" i="2"/>
  <c r="F711" i="2"/>
  <c r="E711" i="2"/>
  <c r="N710" i="2"/>
  <c r="M710" i="2"/>
  <c r="L710" i="2"/>
  <c r="K710" i="2"/>
  <c r="J710" i="2"/>
  <c r="I710" i="2"/>
  <c r="H710" i="2"/>
  <c r="G710" i="2"/>
  <c r="F710" i="2"/>
  <c r="E710" i="2"/>
  <c r="N709" i="2"/>
  <c r="M709" i="2"/>
  <c r="L709" i="2"/>
  <c r="K709" i="2"/>
  <c r="J709" i="2"/>
  <c r="I709" i="2"/>
  <c r="H709" i="2"/>
  <c r="G709" i="2"/>
  <c r="F709" i="2"/>
  <c r="E709" i="2"/>
  <c r="N708" i="2"/>
  <c r="M708" i="2"/>
  <c r="L708" i="2"/>
  <c r="K708" i="2"/>
  <c r="J708" i="2"/>
  <c r="I708" i="2"/>
  <c r="H708" i="2"/>
  <c r="G708" i="2"/>
  <c r="F708" i="2"/>
  <c r="E708" i="2"/>
  <c r="N707" i="2"/>
  <c r="M707" i="2"/>
  <c r="L707" i="2"/>
  <c r="K707" i="2"/>
  <c r="J707" i="2"/>
  <c r="I707" i="2"/>
  <c r="H707" i="2"/>
  <c r="G707" i="2"/>
  <c r="F707" i="2"/>
  <c r="E707" i="2"/>
  <c r="K823" i="2"/>
  <c r="L823" i="2" s="1"/>
  <c r="G829" i="2" s="1"/>
  <c r="L826" i="2" s="1"/>
  <c r="K826" i="2" s="1"/>
  <c r="G677" i="2" s="1"/>
  <c r="G679" i="2" s="1"/>
  <c r="K867" i="2"/>
  <c r="L867" i="2" s="1"/>
  <c r="G873" i="2" s="1"/>
  <c r="L870" i="2" s="1"/>
  <c r="K870" i="2" s="1"/>
  <c r="K677" i="2" s="1"/>
  <c r="K679" i="2" s="1"/>
  <c r="BB8" i="2" l="1"/>
  <c r="G703" i="2"/>
  <c r="H698" i="2"/>
  <c r="H665" i="2"/>
  <c r="G686" i="2"/>
  <c r="G673" i="2"/>
  <c r="G664" i="2"/>
  <c r="G662" i="2"/>
  <c r="K694" i="2"/>
  <c r="K700" i="2" s="1"/>
  <c r="K686" i="2"/>
  <c r="K673" i="2"/>
  <c r="K664" i="2"/>
  <c r="K662" i="2"/>
  <c r="E662" i="2"/>
  <c r="H686" i="2"/>
  <c r="H673" i="2"/>
  <c r="H664" i="2"/>
  <c r="H662" i="2"/>
  <c r="H682" i="2"/>
  <c r="H678" i="2"/>
  <c r="H676" i="2"/>
  <c r="L700" i="2"/>
  <c r="L701" i="2" s="1"/>
  <c r="L694" i="2"/>
  <c r="L686" i="2"/>
  <c r="L673" i="2"/>
  <c r="L664" i="2"/>
  <c r="L662" i="2"/>
  <c r="L697" i="2"/>
  <c r="L691" i="2"/>
  <c r="L699" i="2" s="1"/>
  <c r="L689" i="2"/>
  <c r="L682" i="2"/>
  <c r="L678" i="2"/>
  <c r="L676" i="2"/>
  <c r="E701" i="2"/>
  <c r="AT8" i="2" s="1"/>
  <c r="E691" i="2"/>
  <c r="E689" i="2"/>
  <c r="I697" i="2"/>
  <c r="I691" i="2"/>
  <c r="I699" i="2" s="1"/>
  <c r="I689" i="2"/>
  <c r="I682" i="2"/>
  <c r="I678" i="2"/>
  <c r="I676" i="2"/>
  <c r="M697" i="2"/>
  <c r="M691" i="2"/>
  <c r="M699" i="2" s="1"/>
  <c r="M689" i="2"/>
  <c r="M682" i="2"/>
  <c r="M678" i="2"/>
  <c r="M676" i="2"/>
  <c r="I662" i="2"/>
  <c r="M664" i="2"/>
  <c r="M673" i="2"/>
  <c r="K678" i="2"/>
  <c r="I686" i="2"/>
  <c r="K689" i="2"/>
  <c r="I694" i="2"/>
  <c r="F682" i="2"/>
  <c r="F678" i="2"/>
  <c r="F676" i="2"/>
  <c r="F686" i="2"/>
  <c r="F673" i="2"/>
  <c r="J699" i="2"/>
  <c r="J697" i="2"/>
  <c r="J691" i="2"/>
  <c r="J689" i="2"/>
  <c r="J682" i="2"/>
  <c r="J678" i="2"/>
  <c r="J676" i="2"/>
  <c r="J700" i="2"/>
  <c r="J701" i="2" s="1"/>
  <c r="J694" i="2"/>
  <c r="J686" i="2"/>
  <c r="J673" i="2"/>
  <c r="N699" i="2"/>
  <c r="N691" i="2"/>
  <c r="N689" i="2"/>
  <c r="N697" i="2" s="1"/>
  <c r="V170" i="2" s="1"/>
  <c r="N682" i="2"/>
  <c r="N678" i="2"/>
  <c r="N676" i="2"/>
  <c r="N694" i="2"/>
  <c r="N700" i="2" s="1"/>
  <c r="AS170" i="2" s="1"/>
  <c r="N686" i="2"/>
  <c r="N673" i="2"/>
  <c r="J662" i="2"/>
  <c r="N664" i="2"/>
  <c r="H674" i="2"/>
  <c r="H675" i="2" s="1"/>
  <c r="L674" i="2"/>
  <c r="L675" i="2" s="1"/>
  <c r="G682" i="2"/>
  <c r="M686" i="2"/>
  <c r="K691" i="2"/>
  <c r="K699" i="2" s="1"/>
  <c r="M694" i="2"/>
  <c r="E674" i="2"/>
  <c r="E675" i="2" s="1"/>
  <c r="E676" i="2" s="1"/>
  <c r="E697" i="2" s="1"/>
  <c r="V8" i="2" s="1"/>
  <c r="E672" i="2"/>
  <c r="I674" i="2"/>
  <c r="I675" i="2" s="1"/>
  <c r="I672" i="2"/>
  <c r="K845" i="2" s="1"/>
  <c r="L845" i="2" s="1"/>
  <c r="G851" i="2" s="1"/>
  <c r="L848" i="2" s="1"/>
  <c r="K848" i="2" s="1"/>
  <c r="I677" i="2" s="1"/>
  <c r="I679" i="2" s="1"/>
  <c r="M674" i="2"/>
  <c r="M675" i="2" s="1"/>
  <c r="M672" i="2"/>
  <c r="K889" i="2" s="1"/>
  <c r="L889" i="2" s="1"/>
  <c r="G676" i="2"/>
  <c r="K682" i="2"/>
  <c r="I700" i="2"/>
  <c r="I701" i="2" s="1"/>
  <c r="E702" i="2"/>
  <c r="AZ8" i="2" s="1"/>
  <c r="F662" i="2"/>
  <c r="F674" i="2"/>
  <c r="F675" i="2" s="1"/>
  <c r="J674" i="2"/>
  <c r="J675" i="2" s="1"/>
  <c r="N674" i="2"/>
  <c r="N675" i="2" s="1"/>
  <c r="K676" i="2"/>
  <c r="G678" i="2"/>
  <c r="E686" i="2"/>
  <c r="E694" i="2"/>
  <c r="K697" i="2"/>
  <c r="M700" i="2"/>
  <c r="M702" i="2" s="1"/>
  <c r="H672" i="2"/>
  <c r="K834" i="2" s="1"/>
  <c r="L834" i="2" s="1"/>
  <c r="G840" i="2" s="1"/>
  <c r="L837" i="2" s="1"/>
  <c r="K837" i="2" s="1"/>
  <c r="H677" i="2" s="1"/>
  <c r="H679" i="2" s="1"/>
  <c r="H680" i="2" s="1"/>
  <c r="H681" i="2" s="1"/>
  <c r="L672" i="2"/>
  <c r="K878" i="2" s="1"/>
  <c r="L878" i="2" s="1"/>
  <c r="G884" i="2" s="1"/>
  <c r="L881" i="2" s="1"/>
  <c r="K881" i="2" s="1"/>
  <c r="L677" i="2" s="1"/>
  <c r="L679" i="2" s="1"/>
  <c r="F672" i="2"/>
  <c r="J672" i="2"/>
  <c r="N672" i="2"/>
  <c r="K900" i="2" s="1"/>
  <c r="L900" i="2" s="1"/>
  <c r="I823" i="2"/>
  <c r="G754" i="2"/>
  <c r="J823" i="2"/>
  <c r="F829" i="2" s="1"/>
  <c r="J826" i="2" s="1"/>
  <c r="I826" i="2" s="1"/>
  <c r="G663" i="2" s="1"/>
  <c r="I867" i="2"/>
  <c r="K754" i="2"/>
  <c r="J867" i="2"/>
  <c r="K868" i="2"/>
  <c r="L868" i="2" s="1"/>
  <c r="G874" i="2" s="1"/>
  <c r="L871" i="2" s="1"/>
  <c r="K871" i="2" s="1"/>
  <c r="K755" i="2"/>
  <c r="K802" i="2"/>
  <c r="L802" i="2" s="1"/>
  <c r="E755" i="2"/>
  <c r="K890" i="2"/>
  <c r="L890" i="2" s="1"/>
  <c r="M755" i="2"/>
  <c r="K813" i="2"/>
  <c r="L813" i="2" s="1"/>
  <c r="G819" i="2" s="1"/>
  <c r="L816" i="2" s="1"/>
  <c r="K816" i="2" s="1"/>
  <c r="F755" i="2"/>
  <c r="K857" i="2"/>
  <c r="L857" i="2" s="1"/>
  <c r="G863" i="2" s="1"/>
  <c r="L860" i="2" s="1"/>
  <c r="K860" i="2" s="1"/>
  <c r="J755" i="2"/>
  <c r="K879" i="2"/>
  <c r="L879" i="2" s="1"/>
  <c r="G885" i="2" s="1"/>
  <c r="L882" i="2" s="1"/>
  <c r="K882" i="2" s="1"/>
  <c r="L755" i="2"/>
  <c r="I812" i="2"/>
  <c r="F754" i="2"/>
  <c r="J812" i="2"/>
  <c r="F818" i="2" s="1"/>
  <c r="J815" i="2" s="1"/>
  <c r="I815" i="2" s="1"/>
  <c r="F663" i="2" s="1"/>
  <c r="F664" i="2" s="1"/>
  <c r="I856" i="2"/>
  <c r="J856" i="2"/>
  <c r="J754" i="2"/>
  <c r="H910" i="2"/>
  <c r="K824" i="2"/>
  <c r="L824" i="2" s="1"/>
  <c r="G830" i="2" s="1"/>
  <c r="L827" i="2" s="1"/>
  <c r="K827" i="2" s="1"/>
  <c r="G755" i="2"/>
  <c r="I900" i="2"/>
  <c r="N754" i="2"/>
  <c r="J900" i="2"/>
  <c r="K846" i="2"/>
  <c r="L846" i="2" s="1"/>
  <c r="G852" i="2" s="1"/>
  <c r="L849" i="2" s="1"/>
  <c r="K849" i="2" s="1"/>
  <c r="I755" i="2"/>
  <c r="I878" i="2"/>
  <c r="L754" i="2"/>
  <c r="I801" i="2"/>
  <c r="E754" i="2"/>
  <c r="I845" i="2"/>
  <c r="I754" i="2"/>
  <c r="I889" i="2"/>
  <c r="M754" i="2"/>
  <c r="K812" i="2"/>
  <c r="L812" i="2" s="1"/>
  <c r="G818" i="2" s="1"/>
  <c r="L815" i="2" s="1"/>
  <c r="K815" i="2" s="1"/>
  <c r="F677" i="2" s="1"/>
  <c r="F679" i="2" s="1"/>
  <c r="K856" i="2"/>
  <c r="L856" i="2" s="1"/>
  <c r="G862" i="2" s="1"/>
  <c r="L859" i="2" s="1"/>
  <c r="K859" i="2" s="1"/>
  <c r="J677" i="2" s="1"/>
  <c r="J679" i="2" s="1"/>
  <c r="F805" i="2"/>
  <c r="F806" i="2" s="1"/>
  <c r="I834" i="2"/>
  <c r="H754" i="2"/>
  <c r="K901" i="2"/>
  <c r="L901" i="2" s="1"/>
  <c r="N755" i="2"/>
  <c r="J801" i="2"/>
  <c r="J845" i="2"/>
  <c r="G805" i="2"/>
  <c r="G806" i="2" s="1"/>
  <c r="G804" i="2"/>
  <c r="F804" i="2"/>
  <c r="F816" i="2"/>
  <c r="F817" i="2" s="1"/>
  <c r="H817" i="2" s="1"/>
  <c r="F849" i="2"/>
  <c r="F850" i="2" s="1"/>
  <c r="H850" i="2" s="1"/>
  <c r="F860" i="2"/>
  <c r="F861" i="2" s="1"/>
  <c r="H861" i="2" s="1"/>
  <c r="F871" i="2"/>
  <c r="F872" i="2" s="1"/>
  <c r="H872" i="2" s="1"/>
  <c r="F882" i="2"/>
  <c r="F883" i="2" s="1"/>
  <c r="H883" i="2" s="1"/>
  <c r="G803" i="2"/>
  <c r="F803" i="2"/>
  <c r="G891" i="2"/>
  <c r="G893" i="2" s="1"/>
  <c r="G894" i="2" s="1"/>
  <c r="G903" i="2"/>
  <c r="F903" i="2"/>
  <c r="G902" i="2"/>
  <c r="G904" i="2" s="1"/>
  <c r="G905" i="2" s="1"/>
  <c r="F902" i="2"/>
  <c r="F904" i="2" s="1"/>
  <c r="F905" i="2" s="1"/>
  <c r="H905" i="2" s="1"/>
  <c r="G892" i="2"/>
  <c r="H703" i="2" l="1"/>
  <c r="BB44" i="2"/>
  <c r="N702" i="2"/>
  <c r="AZ170" i="2" s="1"/>
  <c r="N701" i="2"/>
  <c r="AT170" i="2" s="1"/>
  <c r="K701" i="2"/>
  <c r="K702" i="2"/>
  <c r="G807" i="2"/>
  <c r="L804" i="2" s="1"/>
  <c r="K804" i="2" s="1"/>
  <c r="E677" i="2" s="1"/>
  <c r="I911" i="2"/>
  <c r="I690" i="2"/>
  <c r="J911" i="2"/>
  <c r="J690" i="2"/>
  <c r="K911" i="2"/>
  <c r="K690" i="2"/>
  <c r="G698" i="2"/>
  <c r="G665" i="2"/>
  <c r="G680" i="2" s="1"/>
  <c r="G681" i="2" s="1"/>
  <c r="I702" i="2"/>
  <c r="J702" i="2"/>
  <c r="L702" i="2"/>
  <c r="G690" i="2"/>
  <c r="G691" i="2" s="1"/>
  <c r="G699" i="2" s="1"/>
  <c r="M701" i="2"/>
  <c r="F680" i="2"/>
  <c r="F681" i="2" s="1"/>
  <c r="F665" i="2"/>
  <c r="F698" i="2"/>
  <c r="L911" i="2"/>
  <c r="L690" i="2"/>
  <c r="F690" i="2"/>
  <c r="F691" i="2" s="1"/>
  <c r="F699" i="2" s="1"/>
  <c r="E673" i="2"/>
  <c r="K801" i="2"/>
  <c r="L801" i="2" s="1"/>
  <c r="H894" i="2"/>
  <c r="G895" i="2"/>
  <c r="L892" i="2" s="1"/>
  <c r="K892" i="2" s="1"/>
  <c r="M677" i="2" s="1"/>
  <c r="M679" i="2" s="1"/>
  <c r="J889" i="2"/>
  <c r="F895" i="2" s="1"/>
  <c r="J892" i="2" s="1"/>
  <c r="I892" i="2" s="1"/>
  <c r="M663" i="2" s="1"/>
  <c r="G907" i="2"/>
  <c r="L904" i="2" s="1"/>
  <c r="K904" i="2" s="1"/>
  <c r="J780" i="2"/>
  <c r="J772" i="2"/>
  <c r="J779" i="2"/>
  <c r="J774" i="2"/>
  <c r="J773" i="2"/>
  <c r="J771" i="2"/>
  <c r="J769" i="2"/>
  <c r="J767" i="2"/>
  <c r="J765" i="2"/>
  <c r="J763" i="2"/>
  <c r="J761" i="2"/>
  <c r="J759" i="2"/>
  <c r="J757" i="2"/>
  <c r="J776" i="2"/>
  <c r="J775" i="2"/>
  <c r="J768" i="2"/>
  <c r="J760" i="2"/>
  <c r="J777" i="2"/>
  <c r="J766" i="2"/>
  <c r="J758" i="2"/>
  <c r="J764" i="2"/>
  <c r="J756" i="2"/>
  <c r="J778" i="2"/>
  <c r="J770" i="2"/>
  <c r="J762" i="2"/>
  <c r="F780" i="2"/>
  <c r="F774" i="2"/>
  <c r="F773" i="2"/>
  <c r="F776" i="2"/>
  <c r="F775" i="2"/>
  <c r="F771" i="2"/>
  <c r="F769" i="2"/>
  <c r="F767" i="2"/>
  <c r="F765" i="2"/>
  <c r="F763" i="2"/>
  <c r="F761" i="2"/>
  <c r="F759" i="2"/>
  <c r="F757" i="2"/>
  <c r="F778" i="2"/>
  <c r="F777" i="2"/>
  <c r="F770" i="2"/>
  <c r="F762" i="2"/>
  <c r="F768" i="2"/>
  <c r="F760" i="2"/>
  <c r="F779" i="2"/>
  <c r="F766" i="2"/>
  <c r="F758" i="2"/>
  <c r="F772" i="2"/>
  <c r="F764" i="2"/>
  <c r="F756" i="2"/>
  <c r="F873" i="2"/>
  <c r="J870" i="2" s="1"/>
  <c r="I870" i="2" s="1"/>
  <c r="K663" i="2" s="1"/>
  <c r="G780" i="2"/>
  <c r="G778" i="2"/>
  <c r="G776" i="2"/>
  <c r="G774" i="2"/>
  <c r="G772" i="2"/>
  <c r="G775" i="2"/>
  <c r="G771" i="2"/>
  <c r="G769" i="2"/>
  <c r="G767" i="2"/>
  <c r="G765" i="2"/>
  <c r="G763" i="2"/>
  <c r="G761" i="2"/>
  <c r="G759" i="2"/>
  <c r="G757" i="2"/>
  <c r="G777" i="2"/>
  <c r="G779" i="2"/>
  <c r="G770" i="2"/>
  <c r="G768" i="2"/>
  <c r="G766" i="2"/>
  <c r="G764" i="2"/>
  <c r="G762" i="2"/>
  <c r="G760" i="2"/>
  <c r="G758" i="2"/>
  <c r="G756" i="2"/>
  <c r="G773" i="2"/>
  <c r="F851" i="2"/>
  <c r="J848" i="2" s="1"/>
  <c r="I848" i="2" s="1"/>
  <c r="I663" i="2" s="1"/>
  <c r="J878" i="2"/>
  <c r="F884" i="2" s="1"/>
  <c r="J881" i="2" s="1"/>
  <c r="I881" i="2" s="1"/>
  <c r="L663" i="2" s="1"/>
  <c r="I779" i="2"/>
  <c r="I777" i="2"/>
  <c r="I775" i="2"/>
  <c r="I773" i="2"/>
  <c r="I780" i="2"/>
  <c r="I778" i="2"/>
  <c r="I770" i="2"/>
  <c r="I768" i="2"/>
  <c r="I766" i="2"/>
  <c r="I764" i="2"/>
  <c r="I762" i="2"/>
  <c r="I760" i="2"/>
  <c r="I758" i="2"/>
  <c r="I756" i="2"/>
  <c r="I772" i="2"/>
  <c r="I774" i="2"/>
  <c r="I771" i="2"/>
  <c r="I769" i="2"/>
  <c r="I767" i="2"/>
  <c r="I765" i="2"/>
  <c r="I763" i="2"/>
  <c r="I761" i="2"/>
  <c r="I759" i="2"/>
  <c r="I757" i="2"/>
  <c r="I776" i="2"/>
  <c r="K835" i="2"/>
  <c r="L835" i="2" s="1"/>
  <c r="G841" i="2" s="1"/>
  <c r="L838" i="2" s="1"/>
  <c r="K838" i="2" s="1"/>
  <c r="H690" i="2" s="1"/>
  <c r="H691" i="2" s="1"/>
  <c r="H699" i="2" s="1"/>
  <c r="H755" i="2"/>
  <c r="H777" i="2" s="1"/>
  <c r="F862" i="2"/>
  <c r="J859" i="2" s="1"/>
  <c r="I859" i="2" s="1"/>
  <c r="J663" i="2" s="1"/>
  <c r="G896" i="2"/>
  <c r="L893" i="2" s="1"/>
  <c r="K893" i="2" s="1"/>
  <c r="K780" i="2"/>
  <c r="K778" i="2"/>
  <c r="K776" i="2"/>
  <c r="K774" i="2"/>
  <c r="K772" i="2"/>
  <c r="K779" i="2"/>
  <c r="K773" i="2"/>
  <c r="K771" i="2"/>
  <c r="K769" i="2"/>
  <c r="K767" i="2"/>
  <c r="K765" i="2"/>
  <c r="K763" i="2"/>
  <c r="K761" i="2"/>
  <c r="K759" i="2"/>
  <c r="K757" i="2"/>
  <c r="K775" i="2"/>
  <c r="K777" i="2"/>
  <c r="K770" i="2"/>
  <c r="K768" i="2"/>
  <c r="K766" i="2"/>
  <c r="K764" i="2"/>
  <c r="K762" i="2"/>
  <c r="K760" i="2"/>
  <c r="K758" i="2"/>
  <c r="K756" i="2"/>
  <c r="F807" i="2"/>
  <c r="J804" i="2" s="1"/>
  <c r="I804" i="2" s="1"/>
  <c r="E663" i="2" s="1"/>
  <c r="G906" i="2"/>
  <c r="L903" i="2" s="1"/>
  <c r="K903" i="2" s="1"/>
  <c r="N677" i="2" s="1"/>
  <c r="N679" i="2" s="1"/>
  <c r="L779" i="2"/>
  <c r="L775" i="2"/>
  <c r="L774" i="2"/>
  <c r="L777" i="2"/>
  <c r="L776" i="2"/>
  <c r="L770" i="2"/>
  <c r="L768" i="2"/>
  <c r="L766" i="2"/>
  <c r="L764" i="2"/>
  <c r="L762" i="2"/>
  <c r="L760" i="2"/>
  <c r="L758" i="2"/>
  <c r="L756" i="2"/>
  <c r="L778" i="2"/>
  <c r="L780" i="2"/>
  <c r="L773" i="2"/>
  <c r="L771" i="2"/>
  <c r="L763" i="2"/>
  <c r="L769" i="2"/>
  <c r="L761" i="2"/>
  <c r="L772" i="2"/>
  <c r="L767" i="2"/>
  <c r="L759" i="2"/>
  <c r="L765" i="2"/>
  <c r="L757" i="2"/>
  <c r="F906" i="2"/>
  <c r="J903" i="2" s="1"/>
  <c r="I903" i="2" s="1"/>
  <c r="N663" i="2" s="1"/>
  <c r="H806" i="2"/>
  <c r="M779" i="2"/>
  <c r="M777" i="2"/>
  <c r="M775" i="2"/>
  <c r="M773" i="2"/>
  <c r="M776" i="2"/>
  <c r="M770" i="2"/>
  <c r="M768" i="2"/>
  <c r="M766" i="2"/>
  <c r="M764" i="2"/>
  <c r="M762" i="2"/>
  <c r="M760" i="2"/>
  <c r="M758" i="2"/>
  <c r="M756" i="2"/>
  <c r="M778" i="2"/>
  <c r="M780" i="2"/>
  <c r="M772" i="2"/>
  <c r="M771" i="2"/>
  <c r="M769" i="2"/>
  <c r="M767" i="2"/>
  <c r="M765" i="2"/>
  <c r="M763" i="2"/>
  <c r="M761" i="2"/>
  <c r="M759" i="2"/>
  <c r="M757" i="2"/>
  <c r="M774" i="2"/>
  <c r="E779" i="2"/>
  <c r="E777" i="2"/>
  <c r="E775" i="2"/>
  <c r="E773" i="2"/>
  <c r="E772" i="2"/>
  <c r="E770" i="2"/>
  <c r="E768" i="2"/>
  <c r="E766" i="2"/>
  <c r="E764" i="2"/>
  <c r="E762" i="2"/>
  <c r="E760" i="2"/>
  <c r="E758" i="2"/>
  <c r="E756" i="2"/>
  <c r="E774" i="2"/>
  <c r="E780" i="2"/>
  <c r="E776" i="2"/>
  <c r="E771" i="2"/>
  <c r="E769" i="2"/>
  <c r="E767" i="2"/>
  <c r="E765" i="2"/>
  <c r="E763" i="2"/>
  <c r="E761" i="2"/>
  <c r="E759" i="2"/>
  <c r="E757" i="2"/>
  <c r="E778" i="2"/>
  <c r="N780" i="2"/>
  <c r="N778" i="2"/>
  <c r="N777" i="2"/>
  <c r="N772" i="2"/>
  <c r="N771" i="2"/>
  <c r="N769" i="2"/>
  <c r="N767" i="2"/>
  <c r="N765" i="2"/>
  <c r="N763" i="2"/>
  <c r="N761" i="2"/>
  <c r="N759" i="2"/>
  <c r="N757" i="2"/>
  <c r="N774" i="2"/>
  <c r="N773" i="2"/>
  <c r="N775" i="2"/>
  <c r="N766" i="2"/>
  <c r="N758" i="2"/>
  <c r="N779" i="2"/>
  <c r="N764" i="2"/>
  <c r="N756" i="2"/>
  <c r="N776" i="2"/>
  <c r="N770" i="2"/>
  <c r="N762" i="2"/>
  <c r="N768" i="2"/>
  <c r="N760" i="2"/>
  <c r="F910" i="2"/>
  <c r="G808" i="2"/>
  <c r="L805" i="2" s="1"/>
  <c r="K805" i="2" s="1"/>
  <c r="G910" i="2"/>
  <c r="I703" i="2" l="1"/>
  <c r="J703" i="2" s="1"/>
  <c r="K703" i="2" s="1"/>
  <c r="L703" i="2" s="1"/>
  <c r="M703" i="2" s="1"/>
  <c r="N703" i="2" s="1"/>
  <c r="BB170" i="2" s="1"/>
  <c r="BB62" i="2"/>
  <c r="I665" i="2"/>
  <c r="I680" i="2" s="1"/>
  <c r="I681" i="2" s="1"/>
  <c r="I698" i="2"/>
  <c r="N665" i="2"/>
  <c r="N698" i="2"/>
  <c r="K687" i="2"/>
  <c r="K688" i="2" s="1"/>
  <c r="I687" i="2"/>
  <c r="I688" i="2" s="1"/>
  <c r="N690" i="2"/>
  <c r="N911" i="2" s="1"/>
  <c r="F911" i="2"/>
  <c r="F934" i="2" s="1"/>
  <c r="G911" i="2"/>
  <c r="G931" i="2" s="1"/>
  <c r="E665" i="2"/>
  <c r="E698" i="2"/>
  <c r="E664" i="2"/>
  <c r="N687" i="2"/>
  <c r="N688" i="2" s="1"/>
  <c r="E687" i="2"/>
  <c r="E688" i="2" s="1"/>
  <c r="L687" i="2"/>
  <c r="L688" i="2" s="1"/>
  <c r="M911" i="2"/>
  <c r="M690" i="2"/>
  <c r="G687" i="2"/>
  <c r="G688" i="2" s="1"/>
  <c r="G689" i="2" s="1"/>
  <c r="G697" i="2" s="1"/>
  <c r="V44" i="2" s="1"/>
  <c r="K698" i="2"/>
  <c r="K665" i="2"/>
  <c r="K680" i="2" s="1"/>
  <c r="K681" i="2" s="1"/>
  <c r="M665" i="2"/>
  <c r="M698" i="2"/>
  <c r="E911" i="2"/>
  <c r="E690" i="2"/>
  <c r="M687" i="2"/>
  <c r="M688" i="2" s="1"/>
  <c r="N680" i="2"/>
  <c r="N681" i="2" s="1"/>
  <c r="J665" i="2"/>
  <c r="J680" i="2" s="1"/>
  <c r="J681" i="2" s="1"/>
  <c r="J698" i="2"/>
  <c r="L698" i="2"/>
  <c r="L665" i="2"/>
  <c r="L680" i="2" s="1"/>
  <c r="L681" i="2" s="1"/>
  <c r="F687" i="2"/>
  <c r="F688" i="2" s="1"/>
  <c r="F689" i="2" s="1"/>
  <c r="F697" i="2" s="1"/>
  <c r="V26" i="2" s="1"/>
  <c r="J687" i="2"/>
  <c r="J688" i="2" s="1"/>
  <c r="M680" i="2"/>
  <c r="M681" i="2" s="1"/>
  <c r="E679" i="2"/>
  <c r="E680" i="2" s="1"/>
  <c r="E681" i="2" s="1"/>
  <c r="E682" i="2" s="1"/>
  <c r="E700" i="2" s="1"/>
  <c r="AS8" i="2" s="1"/>
  <c r="E678" i="2"/>
  <c r="E699" i="2" s="1"/>
  <c r="H911" i="2"/>
  <c r="H759" i="2"/>
  <c r="H769" i="2"/>
  <c r="H757" i="2"/>
  <c r="H756" i="2"/>
  <c r="H764" i="2"/>
  <c r="H778" i="2"/>
  <c r="H779" i="2"/>
  <c r="G935" i="2"/>
  <c r="G933" i="2"/>
  <c r="G929" i="2"/>
  <c r="G927" i="2"/>
  <c r="G925" i="2"/>
  <c r="G921" i="2"/>
  <c r="G919" i="2"/>
  <c r="G917" i="2"/>
  <c r="G913" i="2"/>
  <c r="G936" i="2"/>
  <c r="G934" i="2"/>
  <c r="G930" i="2"/>
  <c r="G928" i="2"/>
  <c r="G926" i="2"/>
  <c r="G922" i="2"/>
  <c r="G920" i="2"/>
  <c r="G918" i="2"/>
  <c r="G916" i="2"/>
  <c r="G914" i="2"/>
  <c r="G912" i="2"/>
  <c r="F936" i="2"/>
  <c r="F932" i="2"/>
  <c r="F930" i="2"/>
  <c r="F928" i="2"/>
  <c r="F924" i="2"/>
  <c r="F922" i="2"/>
  <c r="F920" i="2"/>
  <c r="F916" i="2"/>
  <c r="F914" i="2"/>
  <c r="F912" i="2"/>
  <c r="F933" i="2"/>
  <c r="F931" i="2"/>
  <c r="F929" i="2"/>
  <c r="F925" i="2"/>
  <c r="F923" i="2"/>
  <c r="F921" i="2"/>
  <c r="F917" i="2"/>
  <c r="F915" i="2"/>
  <c r="F913" i="2"/>
  <c r="J910" i="2"/>
  <c r="H767" i="2"/>
  <c r="H763" i="2"/>
  <c r="H765" i="2"/>
  <c r="H758" i="2"/>
  <c r="H766" i="2"/>
  <c r="H780" i="2"/>
  <c r="I910" i="2"/>
  <c r="N910" i="2"/>
  <c r="E910" i="2"/>
  <c r="H774" i="2"/>
  <c r="H771" i="2"/>
  <c r="H772" i="2"/>
  <c r="H760" i="2"/>
  <c r="H768" i="2"/>
  <c r="H776" i="2"/>
  <c r="L910" i="2"/>
  <c r="H761" i="2"/>
  <c r="H775" i="2"/>
  <c r="H773" i="2"/>
  <c r="H762" i="2"/>
  <c r="H770" i="2"/>
  <c r="K910" i="2"/>
  <c r="M910" i="2"/>
  <c r="F919" i="2" l="1"/>
  <c r="F927" i="2"/>
  <c r="F935" i="2"/>
  <c r="F918" i="2"/>
  <c r="F692" i="2" s="1"/>
  <c r="F693" i="2" s="1"/>
  <c r="F694" i="2" s="1"/>
  <c r="F700" i="2" s="1"/>
  <c r="AS26" i="2" s="1"/>
  <c r="F926" i="2"/>
  <c r="G924" i="2"/>
  <c r="G932" i="2"/>
  <c r="G915" i="2"/>
  <c r="G692" i="2" s="1"/>
  <c r="G693" i="2" s="1"/>
  <c r="G694" i="2" s="1"/>
  <c r="G700" i="2" s="1"/>
  <c r="AS44" i="2" s="1"/>
  <c r="G923" i="2"/>
  <c r="H687" i="2"/>
  <c r="H688" i="2" s="1"/>
  <c r="H689" i="2" s="1"/>
  <c r="H697" i="2" s="1"/>
  <c r="V62" i="2" s="1"/>
  <c r="E936" i="2"/>
  <c r="E934" i="2"/>
  <c r="E932" i="2"/>
  <c r="E930" i="2"/>
  <c r="E928" i="2"/>
  <c r="E926" i="2"/>
  <c r="E924" i="2"/>
  <c r="E922" i="2"/>
  <c r="E920" i="2"/>
  <c r="E918" i="2"/>
  <c r="E916" i="2"/>
  <c r="E914" i="2"/>
  <c r="E912" i="2"/>
  <c r="E935" i="2"/>
  <c r="E933" i="2"/>
  <c r="E931" i="2"/>
  <c r="E929" i="2"/>
  <c r="E927" i="2"/>
  <c r="E925" i="2"/>
  <c r="E923" i="2"/>
  <c r="E921" i="2"/>
  <c r="E919" i="2"/>
  <c r="E917" i="2"/>
  <c r="E915" i="2"/>
  <c r="E913" i="2"/>
  <c r="J936" i="2"/>
  <c r="J934" i="2"/>
  <c r="J932" i="2"/>
  <c r="J930" i="2"/>
  <c r="J928" i="2"/>
  <c r="J926" i="2"/>
  <c r="J924" i="2"/>
  <c r="J922" i="2"/>
  <c r="J920" i="2"/>
  <c r="J918" i="2"/>
  <c r="J916" i="2"/>
  <c r="J914" i="2"/>
  <c r="J912" i="2"/>
  <c r="J935" i="2"/>
  <c r="J933" i="2"/>
  <c r="J931" i="2"/>
  <c r="J929" i="2"/>
  <c r="J927" i="2"/>
  <c r="J925" i="2"/>
  <c r="J923" i="2"/>
  <c r="J921" i="2"/>
  <c r="J919" i="2"/>
  <c r="J917" i="2"/>
  <c r="J915" i="2"/>
  <c r="J913" i="2"/>
  <c r="N936" i="2"/>
  <c r="N934" i="2"/>
  <c r="N932" i="2"/>
  <c r="N930" i="2"/>
  <c r="N928" i="2"/>
  <c r="N926" i="2"/>
  <c r="N924" i="2"/>
  <c r="N922" i="2"/>
  <c r="N920" i="2"/>
  <c r="N918" i="2"/>
  <c r="N916" i="2"/>
  <c r="N914" i="2"/>
  <c r="N912" i="2"/>
  <c r="N935" i="2"/>
  <c r="N933" i="2"/>
  <c r="N931" i="2"/>
  <c r="N929" i="2"/>
  <c r="N927" i="2"/>
  <c r="N925" i="2"/>
  <c r="N923" i="2"/>
  <c r="N921" i="2"/>
  <c r="N919" i="2"/>
  <c r="N917" i="2"/>
  <c r="N915" i="2"/>
  <c r="N913" i="2"/>
  <c r="K935" i="2"/>
  <c r="K933" i="2"/>
  <c r="K931" i="2"/>
  <c r="K929" i="2"/>
  <c r="K927" i="2"/>
  <c r="K925" i="2"/>
  <c r="K923" i="2"/>
  <c r="K921" i="2"/>
  <c r="K919" i="2"/>
  <c r="K917" i="2"/>
  <c r="K915" i="2"/>
  <c r="K913" i="2"/>
  <c r="K936" i="2"/>
  <c r="K934" i="2"/>
  <c r="K932" i="2"/>
  <c r="K930" i="2"/>
  <c r="K928" i="2"/>
  <c r="K926" i="2"/>
  <c r="K924" i="2"/>
  <c r="K922" i="2"/>
  <c r="K920" i="2"/>
  <c r="K918" i="2"/>
  <c r="K916" i="2"/>
  <c r="K914" i="2"/>
  <c r="K912" i="2"/>
  <c r="K692" i="2" s="1"/>
  <c r="K693" i="2" s="1"/>
  <c r="L935" i="2"/>
  <c r="L933" i="2"/>
  <c r="L931" i="2"/>
  <c r="L929" i="2"/>
  <c r="L927" i="2"/>
  <c r="L925" i="2"/>
  <c r="L923" i="2"/>
  <c r="L921" i="2"/>
  <c r="L919" i="2"/>
  <c r="L917" i="2"/>
  <c r="L915" i="2"/>
  <c r="L913" i="2"/>
  <c r="L936" i="2"/>
  <c r="L934" i="2"/>
  <c r="L932" i="2"/>
  <c r="L930" i="2"/>
  <c r="L928" i="2"/>
  <c r="L926" i="2"/>
  <c r="L924" i="2"/>
  <c r="L922" i="2"/>
  <c r="L920" i="2"/>
  <c r="L918" i="2"/>
  <c r="L916" i="2"/>
  <c r="L914" i="2"/>
  <c r="L912" i="2"/>
  <c r="I936" i="2"/>
  <c r="I934" i="2"/>
  <c r="I932" i="2"/>
  <c r="I930" i="2"/>
  <c r="I928" i="2"/>
  <c r="I926" i="2"/>
  <c r="I924" i="2"/>
  <c r="I922" i="2"/>
  <c r="I920" i="2"/>
  <c r="I918" i="2"/>
  <c r="I916" i="2"/>
  <c r="I914" i="2"/>
  <c r="I912" i="2"/>
  <c r="I935" i="2"/>
  <c r="I933" i="2"/>
  <c r="I931" i="2"/>
  <c r="I929" i="2"/>
  <c r="I927" i="2"/>
  <c r="I925" i="2"/>
  <c r="I923" i="2"/>
  <c r="I921" i="2"/>
  <c r="I919" i="2"/>
  <c r="I917" i="2"/>
  <c r="I915" i="2"/>
  <c r="I913" i="2"/>
  <c r="M936" i="2"/>
  <c r="M934" i="2"/>
  <c r="M932" i="2"/>
  <c r="M930" i="2"/>
  <c r="M928" i="2"/>
  <c r="M926" i="2"/>
  <c r="M924" i="2"/>
  <c r="M922" i="2"/>
  <c r="M920" i="2"/>
  <c r="M918" i="2"/>
  <c r="M916" i="2"/>
  <c r="M914" i="2"/>
  <c r="M912" i="2"/>
  <c r="M935" i="2"/>
  <c r="M933" i="2"/>
  <c r="M931" i="2"/>
  <c r="M929" i="2"/>
  <c r="M927" i="2"/>
  <c r="M925" i="2"/>
  <c r="M923" i="2"/>
  <c r="M921" i="2"/>
  <c r="M919" i="2"/>
  <c r="M917" i="2"/>
  <c r="M915" i="2"/>
  <c r="M913" i="2"/>
  <c r="H922" i="2"/>
  <c r="H935" i="2"/>
  <c r="H927" i="2"/>
  <c r="H919" i="2"/>
  <c r="H936" i="2"/>
  <c r="H928" i="2"/>
  <c r="H920" i="2"/>
  <c r="H912" i="2"/>
  <c r="H932" i="2"/>
  <c r="H914" i="2"/>
  <c r="H933" i="2"/>
  <c r="H925" i="2"/>
  <c r="H917" i="2"/>
  <c r="H934" i="2"/>
  <c r="H926" i="2"/>
  <c r="H918" i="2"/>
  <c r="H923" i="2"/>
  <c r="H924" i="2"/>
  <c r="H916" i="2"/>
  <c r="H929" i="2"/>
  <c r="H913" i="2"/>
  <c r="H931" i="2"/>
  <c r="H915" i="2"/>
  <c r="H921" i="2"/>
  <c r="H930" i="2"/>
  <c r="G702" i="2" l="1"/>
  <c r="AZ44" i="2" s="1"/>
  <c r="G701" i="2"/>
  <c r="AT44" i="2" s="1"/>
  <c r="F701" i="2"/>
  <c r="AT26" i="2" s="1"/>
  <c r="F702" i="2"/>
  <c r="AZ26" i="2" s="1"/>
  <c r="H692" i="2"/>
  <c r="H693" i="2" s="1"/>
  <c r="H694" i="2" s="1"/>
  <c r="H700" i="2" s="1"/>
  <c r="AS62" i="2" s="1"/>
  <c r="M692" i="2"/>
  <c r="M693" i="2" s="1"/>
  <c r="N692" i="2"/>
  <c r="N693" i="2" s="1"/>
  <c r="I692" i="2"/>
  <c r="I693" i="2" s="1"/>
  <c r="J692" i="2"/>
  <c r="J693" i="2" s="1"/>
  <c r="L692" i="2"/>
  <c r="L693" i="2" s="1"/>
  <c r="E692" i="2"/>
  <c r="E693" i="2" s="1"/>
  <c r="H701" i="2" l="1"/>
  <c r="AT62" i="2" s="1"/>
  <c r="H702" i="2"/>
  <c r="AZ62" i="2" s="1"/>
  <c r="K62" i="2" l="1"/>
  <c r="K26" i="2"/>
  <c r="AP187" i="2"/>
  <c r="AK187" i="2"/>
  <c r="AF187" i="2"/>
  <c r="AA187" i="2"/>
  <c r="AP186" i="2"/>
  <c r="AK186" i="2"/>
  <c r="AF186" i="2"/>
  <c r="AA186" i="2"/>
  <c r="AP185" i="2"/>
  <c r="AK185" i="2"/>
  <c r="AF185" i="2"/>
  <c r="AA185" i="2"/>
  <c r="AP184" i="2"/>
  <c r="AK184" i="2"/>
  <c r="AF184" i="2"/>
  <c r="AA184" i="2"/>
  <c r="AP183" i="2"/>
  <c r="AK183" i="2"/>
  <c r="AF183" i="2"/>
  <c r="AA183" i="2"/>
  <c r="AP182" i="2"/>
  <c r="AK182" i="2"/>
  <c r="AF182" i="2"/>
  <c r="AA182" i="2"/>
  <c r="AP181" i="2"/>
  <c r="AK181" i="2"/>
  <c r="AF181" i="2"/>
  <c r="AE180" i="2" s="1"/>
  <c r="AA181" i="2"/>
  <c r="AP169" i="2"/>
  <c r="AK169" i="2"/>
  <c r="AF169" i="2"/>
  <c r="AA169" i="2"/>
  <c r="AP168" i="2"/>
  <c r="AK168" i="2"/>
  <c r="AF168" i="2"/>
  <c r="AA168" i="2"/>
  <c r="AP167" i="2"/>
  <c r="AK167" i="2"/>
  <c r="AF167" i="2"/>
  <c r="AA167" i="2"/>
  <c r="AP166" i="2"/>
  <c r="AK166" i="2"/>
  <c r="AF166" i="2"/>
  <c r="AA166" i="2"/>
  <c r="AP165" i="2"/>
  <c r="AK165" i="2"/>
  <c r="AF165" i="2"/>
  <c r="AA165" i="2"/>
  <c r="AP164" i="2"/>
  <c r="AK164" i="2"/>
  <c r="AF164" i="2"/>
  <c r="AA164" i="2"/>
  <c r="AP163" i="2"/>
  <c r="AO162" i="2" s="1"/>
  <c r="AK163" i="2"/>
  <c r="AF163" i="2"/>
  <c r="AA163" i="2"/>
  <c r="AP151" i="2"/>
  <c r="AK151" i="2"/>
  <c r="AF151" i="2"/>
  <c r="AA151" i="2"/>
  <c r="AP150" i="2"/>
  <c r="AK150" i="2"/>
  <c r="AF150" i="2"/>
  <c r="AA150" i="2"/>
  <c r="AP149" i="2"/>
  <c r="AK149" i="2"/>
  <c r="AF149" i="2"/>
  <c r="AA149" i="2"/>
  <c r="AP148" i="2"/>
  <c r="AK148" i="2"/>
  <c r="AF148" i="2"/>
  <c r="AA148" i="2"/>
  <c r="AP147" i="2"/>
  <c r="AK147" i="2"/>
  <c r="AF147" i="2"/>
  <c r="AA147" i="2"/>
  <c r="AP146" i="2"/>
  <c r="AK146" i="2"/>
  <c r="AF146" i="2"/>
  <c r="AA146" i="2"/>
  <c r="AP145" i="2"/>
  <c r="AO144" i="2" s="1"/>
  <c r="AK145" i="2"/>
  <c r="AJ144" i="2" s="1"/>
  <c r="AF145" i="2"/>
  <c r="AA145" i="2"/>
  <c r="AP133" i="2"/>
  <c r="AK133" i="2"/>
  <c r="AF133" i="2"/>
  <c r="AA133" i="2"/>
  <c r="AP132" i="2"/>
  <c r="AK132" i="2"/>
  <c r="AF132" i="2"/>
  <c r="AA132" i="2"/>
  <c r="AP131" i="2"/>
  <c r="AK131" i="2"/>
  <c r="AF131" i="2"/>
  <c r="AA131" i="2"/>
  <c r="AP130" i="2"/>
  <c r="AK130" i="2"/>
  <c r="AF130" i="2"/>
  <c r="AA130" i="2"/>
  <c r="AP129" i="2"/>
  <c r="AK129" i="2"/>
  <c r="AF129" i="2"/>
  <c r="AA129" i="2"/>
  <c r="AP128" i="2"/>
  <c r="AK128" i="2"/>
  <c r="AF128" i="2"/>
  <c r="AA128" i="2"/>
  <c r="AP127" i="2"/>
  <c r="AK127" i="2"/>
  <c r="AF127" i="2"/>
  <c r="AA127" i="2"/>
  <c r="Z126" i="2" s="1"/>
  <c r="AP115" i="2"/>
  <c r="AK115" i="2"/>
  <c r="AF115" i="2"/>
  <c r="AA115" i="2"/>
  <c r="AP114" i="2"/>
  <c r="AK114" i="2"/>
  <c r="AF114" i="2"/>
  <c r="AA114" i="2"/>
  <c r="AP113" i="2"/>
  <c r="AK113" i="2"/>
  <c r="AF113" i="2"/>
  <c r="AA113" i="2"/>
  <c r="AP112" i="2"/>
  <c r="AK112" i="2"/>
  <c r="AF112" i="2"/>
  <c r="AA112" i="2"/>
  <c r="AP111" i="2"/>
  <c r="AK111" i="2"/>
  <c r="AF111" i="2"/>
  <c r="AA111" i="2"/>
  <c r="AP110" i="2"/>
  <c r="AK110" i="2"/>
  <c r="AF110" i="2"/>
  <c r="AA110" i="2"/>
  <c r="AP109" i="2"/>
  <c r="AO108" i="2" s="1"/>
  <c r="AK109" i="2"/>
  <c r="AJ108" i="2" s="1"/>
  <c r="AF109" i="2"/>
  <c r="AA109" i="2"/>
  <c r="AP97" i="2"/>
  <c r="AK97" i="2"/>
  <c r="AF97" i="2"/>
  <c r="AA97" i="2"/>
  <c r="AP96" i="2"/>
  <c r="AK96" i="2"/>
  <c r="AF96" i="2"/>
  <c r="AA96" i="2"/>
  <c r="AP95" i="2"/>
  <c r="AK95" i="2"/>
  <c r="AF95" i="2"/>
  <c r="AA95" i="2"/>
  <c r="AP94" i="2"/>
  <c r="AK94" i="2"/>
  <c r="AF94" i="2"/>
  <c r="AA94" i="2"/>
  <c r="AP93" i="2"/>
  <c r="AK93" i="2"/>
  <c r="AF93" i="2"/>
  <c r="AA93" i="2"/>
  <c r="AP92" i="2"/>
  <c r="AK92" i="2"/>
  <c r="AF92" i="2"/>
  <c r="AA92" i="2"/>
  <c r="AP91" i="2"/>
  <c r="AK91" i="2"/>
  <c r="AJ90" i="2" s="1"/>
  <c r="AF91" i="2"/>
  <c r="AA91" i="2"/>
  <c r="AP79" i="2"/>
  <c r="AK79" i="2"/>
  <c r="AF79" i="2"/>
  <c r="AA79" i="2"/>
  <c r="AP78" i="2"/>
  <c r="AK78" i="2"/>
  <c r="AF78" i="2"/>
  <c r="AA78" i="2"/>
  <c r="AP77" i="2"/>
  <c r="AK77" i="2"/>
  <c r="AF77" i="2"/>
  <c r="AA77" i="2"/>
  <c r="AP76" i="2"/>
  <c r="AK76" i="2"/>
  <c r="AF76" i="2"/>
  <c r="AA76" i="2"/>
  <c r="AP75" i="2"/>
  <c r="AK75" i="2"/>
  <c r="AF75" i="2"/>
  <c r="AA75" i="2"/>
  <c r="AP74" i="2"/>
  <c r="AK74" i="2"/>
  <c r="AF74" i="2"/>
  <c r="AA74" i="2"/>
  <c r="AP73" i="2"/>
  <c r="AK73" i="2"/>
  <c r="AJ72" i="2" s="1"/>
  <c r="AF73" i="2"/>
  <c r="AA73" i="2"/>
  <c r="Z72" i="2" s="1"/>
  <c r="AP61" i="2"/>
  <c r="AK61" i="2"/>
  <c r="AF61" i="2"/>
  <c r="AA61" i="2"/>
  <c r="AP60" i="2"/>
  <c r="AK60" i="2"/>
  <c r="AF60" i="2"/>
  <c r="AA60" i="2"/>
  <c r="AP59" i="2"/>
  <c r="AK59" i="2"/>
  <c r="AF59" i="2"/>
  <c r="AA59" i="2"/>
  <c r="AP58" i="2"/>
  <c r="AK58" i="2"/>
  <c r="AF58" i="2"/>
  <c r="AA58" i="2"/>
  <c r="AP57" i="2"/>
  <c r="AK57" i="2"/>
  <c r="AF57" i="2"/>
  <c r="AA57" i="2"/>
  <c r="AP56" i="2"/>
  <c r="AK56" i="2"/>
  <c r="AF56" i="2"/>
  <c r="AA56" i="2"/>
  <c r="AP55" i="2"/>
  <c r="AO54" i="2" s="1"/>
  <c r="AK55" i="2"/>
  <c r="AF55" i="2"/>
  <c r="AE54" i="2" s="1"/>
  <c r="AA55" i="2"/>
  <c r="AP43" i="2"/>
  <c r="AK43" i="2"/>
  <c r="AF43" i="2"/>
  <c r="AA43" i="2"/>
  <c r="AP42" i="2"/>
  <c r="AK42" i="2"/>
  <c r="AF42" i="2"/>
  <c r="AA42" i="2"/>
  <c r="AP41" i="2"/>
  <c r="AK41" i="2"/>
  <c r="AF41" i="2"/>
  <c r="AA41" i="2"/>
  <c r="AP40" i="2"/>
  <c r="AK40" i="2"/>
  <c r="AF40" i="2"/>
  <c r="AA40" i="2"/>
  <c r="AP39" i="2"/>
  <c r="AK39" i="2"/>
  <c r="AF39" i="2"/>
  <c r="AA39" i="2"/>
  <c r="AP38" i="2"/>
  <c r="AK38" i="2"/>
  <c r="AF38" i="2"/>
  <c r="AA38" i="2"/>
  <c r="AP37" i="2"/>
  <c r="AK37" i="2"/>
  <c r="AF37" i="2"/>
  <c r="AA37" i="2"/>
  <c r="Z36" i="2" s="1"/>
  <c r="AP25" i="2"/>
  <c r="AP24" i="2"/>
  <c r="AP23" i="2"/>
  <c r="AP22" i="2"/>
  <c r="AP21" i="2"/>
  <c r="AP20" i="2"/>
  <c r="AP19" i="2"/>
  <c r="AK25" i="2"/>
  <c r="AK24" i="2"/>
  <c r="AK23" i="2"/>
  <c r="AK22" i="2"/>
  <c r="AK21" i="2"/>
  <c r="AK20" i="2"/>
  <c r="AK19" i="2"/>
  <c r="AF25" i="2"/>
  <c r="AF24" i="2"/>
  <c r="AF23" i="2"/>
  <c r="AF22" i="2"/>
  <c r="AF21" i="2"/>
  <c r="AF20" i="2"/>
  <c r="AF19" i="2"/>
  <c r="AA25" i="2"/>
  <c r="AA24" i="2"/>
  <c r="AA23" i="2"/>
  <c r="AA22" i="2"/>
  <c r="AA21" i="2"/>
  <c r="AA20" i="2"/>
  <c r="AA19" i="2"/>
  <c r="R134" i="2"/>
  <c r="O80" i="2"/>
  <c r="K170" i="2"/>
  <c r="J170" i="2"/>
  <c r="I170" i="2"/>
  <c r="K152" i="2"/>
  <c r="J152" i="2"/>
  <c r="I152" i="2"/>
  <c r="K134" i="2"/>
  <c r="J134" i="2"/>
  <c r="I134" i="2"/>
  <c r="K116" i="2"/>
  <c r="J116" i="2"/>
  <c r="I116" i="2"/>
  <c r="K98" i="2"/>
  <c r="J98" i="2"/>
  <c r="I98" i="2"/>
  <c r="K80" i="2"/>
  <c r="J80" i="2"/>
  <c r="I80" i="2"/>
  <c r="J62" i="2"/>
  <c r="I62" i="2"/>
  <c r="K44" i="2"/>
  <c r="J44" i="2"/>
  <c r="I44" i="2"/>
  <c r="J26" i="2"/>
  <c r="I26" i="2"/>
  <c r="K8" i="2"/>
  <c r="G170" i="2"/>
  <c r="G152" i="2"/>
  <c r="G134" i="2"/>
  <c r="G116" i="2"/>
  <c r="G98" i="2"/>
  <c r="G80" i="2"/>
  <c r="G62" i="2"/>
  <c r="G44" i="2"/>
  <c r="G26" i="2"/>
  <c r="J8" i="2"/>
  <c r="I8" i="2"/>
  <c r="G8" i="2"/>
  <c r="F7" i="1"/>
  <c r="C6" i="1"/>
  <c r="H152" i="2" s="1"/>
  <c r="AQ116" i="2"/>
  <c r="AU170" i="2"/>
  <c r="V152" i="2" l="1"/>
  <c r="AT152" i="2"/>
  <c r="AU152" i="2" s="1"/>
  <c r="U80" i="2"/>
  <c r="AJ54" i="2"/>
  <c r="AJ126" i="2"/>
  <c r="Z54" i="2"/>
  <c r="Z108" i="2"/>
  <c r="AE162" i="2"/>
  <c r="AR80" i="2"/>
  <c r="AS80" i="2"/>
  <c r="U134" i="2"/>
  <c r="U116" i="2"/>
  <c r="AQ80" i="2"/>
  <c r="Z90" i="2"/>
  <c r="AE126" i="2"/>
  <c r="AU8" i="2"/>
  <c r="AQ134" i="2"/>
  <c r="Z162" i="2"/>
  <c r="R80" i="2"/>
  <c r="AE72" i="2"/>
  <c r="AO90" i="2"/>
  <c r="V116" i="2"/>
  <c r="H44" i="2"/>
  <c r="AO36" i="2"/>
  <c r="AO126" i="2"/>
  <c r="AJ162" i="2"/>
  <c r="AO72" i="2"/>
  <c r="AE108" i="2"/>
  <c r="Z144" i="2"/>
  <c r="H26" i="2"/>
  <c r="V134" i="2"/>
  <c r="O134" i="2"/>
  <c r="V80" i="2"/>
  <c r="AT134" i="2"/>
  <c r="AU134" i="2" s="1"/>
  <c r="AE144" i="2"/>
  <c r="H170" i="2"/>
  <c r="H8" i="2"/>
  <c r="Z18" i="2"/>
  <c r="AE18" i="2"/>
  <c r="H134" i="2"/>
  <c r="AJ36" i="2"/>
  <c r="AR134" i="2"/>
  <c r="H116" i="2"/>
  <c r="H62" i="2"/>
  <c r="AE90" i="2"/>
  <c r="AS98" i="2"/>
  <c r="AQ98" i="2"/>
  <c r="AR98" i="2"/>
  <c r="V98" i="2"/>
  <c r="R98" i="2"/>
  <c r="U98" i="2"/>
  <c r="AJ18" i="2"/>
  <c r="O98" i="2"/>
  <c r="AJ180" i="2"/>
  <c r="O152" i="2"/>
  <c r="U152" i="2"/>
  <c r="AQ152" i="2"/>
  <c r="R152" i="2"/>
  <c r="AR152" i="2"/>
  <c r="AO18" i="2"/>
  <c r="Z180" i="2"/>
  <c r="H98" i="2"/>
  <c r="H80" i="2"/>
  <c r="AR116" i="2"/>
  <c r="R116" i="2"/>
  <c r="O116" i="2"/>
  <c r="AE36" i="2"/>
  <c r="AO180" i="2"/>
  <c r="AS152" i="2"/>
  <c r="AZ152" i="2"/>
  <c r="AZ116" i="2" l="1"/>
  <c r="AS116" i="2"/>
  <c r="AT116" i="2"/>
  <c r="AU116" i="2" s="1"/>
  <c r="AZ98" i="2"/>
  <c r="AS134" i="2"/>
  <c r="AZ134" i="2"/>
  <c r="AT80" i="2"/>
  <c r="AU80" i="2" s="1"/>
  <c r="AZ80" i="2"/>
  <c r="AT98" i="2"/>
  <c r="AU98" i="2" s="1"/>
  <c r="AU44" i="2" l="1"/>
  <c r="BB80" i="2"/>
  <c r="BB98" i="2" l="1"/>
  <c r="AU62" i="2"/>
  <c r="AU26" i="2"/>
  <c r="BB116" i="2" l="1"/>
  <c r="BB134" i="2" l="1"/>
  <c r="BB152" i="2" l="1"/>
</calcChain>
</file>

<file path=xl/comments1.xml><?xml version="1.0" encoding="utf-8"?>
<comments xmlns="http://schemas.openxmlformats.org/spreadsheetml/2006/main">
  <authors>
    <author>Isidro Melquicedec Bastidas Yela</author>
  </authors>
  <commentList>
    <comment ref="G4" authorId="0">
      <text>
        <r>
          <rPr>
            <b/>
            <sz val="9"/>
            <color indexed="81"/>
            <rFont val="Tahoma"/>
            <family val="2"/>
          </rPr>
          <t>Identifique los diferentes factores que puedan afectar negativamente el cumplimiento del objetivo del proceso y para cada uno de ellos responda las preguntas 2, 3 y 4</t>
        </r>
      </text>
    </comment>
    <comment ref="K4" authorId="0">
      <text>
        <r>
          <rPr>
            <b/>
            <sz val="9"/>
            <color indexed="81"/>
            <rFont val="Tahoma"/>
            <family val="2"/>
          </rPr>
          <t>Marque con una "X" si el factor de riesgo identificado cumple con alguno d los siguientes criterios</t>
        </r>
      </text>
    </comment>
    <comment ref="B5" authorId="0">
      <text>
        <r>
          <rPr>
            <b/>
            <sz val="9"/>
            <color indexed="81"/>
            <rFont val="Tahoma"/>
            <family val="2"/>
          </rPr>
          <t>Seleccione el proceso al cual se le identificarán los riesgos</t>
        </r>
      </text>
    </comment>
    <comment ref="C5" authorId="0">
      <text>
        <r>
          <rPr>
            <b/>
            <sz val="9"/>
            <color indexed="81"/>
            <rFont val="Tahoma"/>
            <family val="2"/>
          </rPr>
          <t>Se calcula automáticamente</t>
        </r>
      </text>
    </comment>
    <comment ref="D5" authorId="0">
      <text>
        <r>
          <rPr>
            <b/>
            <sz val="9"/>
            <color indexed="81"/>
            <rFont val="Tahoma"/>
            <family val="2"/>
          </rPr>
          <t>Relacione las fortalezas y debilidades del contexto externo relacionadas con el proceso.</t>
        </r>
      </text>
    </comment>
    <comment ref="E5" authorId="0">
      <text>
        <r>
          <rPr>
            <b/>
            <sz val="9"/>
            <color indexed="81"/>
            <rFont val="Tahoma"/>
            <family val="2"/>
          </rPr>
          <t>Relacione las oportunidades  y amenazas del contexto externo relacionadas con el proceso.</t>
        </r>
      </text>
    </comment>
    <comment ref="F5" authorId="0">
      <text>
        <r>
          <rPr>
            <b/>
            <sz val="9"/>
            <color indexed="81"/>
            <rFont val="Tahoma"/>
            <family val="2"/>
          </rPr>
          <t>Relacione las particularidades del proceso de acuerdo a cada temática.</t>
        </r>
      </text>
    </comment>
    <comment ref="G5" authorId="0">
      <text>
        <r>
          <rPr>
            <b/>
            <sz val="9"/>
            <color indexed="81"/>
            <rFont val="Tahoma"/>
            <family val="2"/>
          </rPr>
          <t xml:space="preserve">Relacione los diferentes eventos negativos que podrían afectar el logro del objetivo del proceso (Factores de Riesgo). </t>
        </r>
      </text>
    </comment>
    <comment ref="H5" authorId="0">
      <text>
        <r>
          <rPr>
            <b/>
            <sz val="9"/>
            <color indexed="81"/>
            <rFont val="Tahoma"/>
            <family val="2"/>
          </rPr>
          <t>Relacione las diferentes causas para que propicien la ocurrencia de evento negativo identificado.</t>
        </r>
      </text>
    </comment>
    <comment ref="I5" authorId="0">
      <text>
        <r>
          <rPr>
            <b/>
            <sz val="9"/>
            <color indexed="81"/>
            <rFont val="Tahoma"/>
            <family val="2"/>
          </rPr>
          <t>Relacione la frecuencia en que se presentan o se presentarían los eventos negativos identificados</t>
        </r>
      </text>
    </comment>
    <comment ref="J5" authorId="0">
      <text>
        <r>
          <rPr>
            <b/>
            <sz val="9"/>
            <color indexed="81"/>
            <rFont val="Tahoma"/>
            <family val="2"/>
          </rPr>
          <t xml:space="preserve">Relacione los diferentes efectos que se presentarían si los eventos se materializan. </t>
        </r>
      </text>
    </comment>
    <comment ref="K5" authorId="0">
      <text>
        <r>
          <rPr>
            <b/>
            <sz val="9"/>
            <color indexed="81"/>
            <rFont val="Tahoma"/>
            <family val="2"/>
          </rPr>
          <t>Marque con una X si el factor de riesgo implica la acción u omisión de un servidor público</t>
        </r>
      </text>
    </comment>
    <comment ref="L5" authorId="0">
      <text>
        <r>
          <rPr>
            <b/>
            <sz val="9"/>
            <color indexed="81"/>
            <rFont val="Tahoma"/>
            <family val="2"/>
          </rPr>
          <t xml:space="preserve">Marque con una X si el factor de riesgo implica el uso del poder de un servidor público </t>
        </r>
      </text>
    </comment>
    <comment ref="M5" authorId="0">
      <text>
        <r>
          <rPr>
            <b/>
            <sz val="9"/>
            <color indexed="81"/>
            <rFont val="Tahoma"/>
            <family val="2"/>
          </rPr>
          <t>Marque con una X si el factor de riesgo implica una desviación frente al deber ser de la gestión pública.</t>
        </r>
      </text>
    </comment>
    <comment ref="N5" authorId="0">
      <text>
        <r>
          <rPr>
            <b/>
            <sz val="9"/>
            <color indexed="81"/>
            <rFont val="Tahoma"/>
            <family val="2"/>
          </rPr>
          <t>Marque con una X si el factor de riesgo implica el beneficio particular del servidor público o de un tercero, en contraposición del interés público.</t>
        </r>
      </text>
    </comment>
  </commentList>
</comments>
</file>

<file path=xl/comments2.xml><?xml version="1.0" encoding="utf-8"?>
<comments xmlns="http://schemas.openxmlformats.org/spreadsheetml/2006/main">
  <authors>
    <author>Isidro Melquicedec Bastidas Yela</author>
  </authors>
  <commentList>
    <comment ref="N4" authorId="0">
      <text>
        <r>
          <rPr>
            <b/>
            <sz val="9"/>
            <color indexed="81"/>
            <rFont val="Tahoma"/>
            <family val="2"/>
          </rPr>
          <t>Es aquel al que se enfrenta la entidad, en ausencia de acciones de la Alta Dirección para modificar su probabilidad o impacto.</t>
        </r>
        <r>
          <rPr>
            <sz val="9"/>
            <color indexed="81"/>
            <rFont val="Tahoma"/>
            <family val="2"/>
          </rPr>
          <t xml:space="preserve">
</t>
        </r>
      </text>
    </comment>
    <comment ref="AQ4" authorId="0">
      <text>
        <r>
          <rPr>
            <b/>
            <sz val="9"/>
            <color indexed="81"/>
            <rFont val="Tahoma"/>
            <family val="2"/>
          </rPr>
          <t>Corresponde al Nivel del riesgo que permanece luego de tomar medidas de tratamiento (Controles). Se establece confrontando los resultados de la “Evaluación del Riesgo Inicial o Inherente” con la “Valoración de Controles”. El aplicativo cruza automáticamente estos resultados y arroja la “Zona de Riesgo Residual” y su respectiva “Opción de tratamiento”.</t>
        </r>
        <r>
          <rPr>
            <sz val="9"/>
            <color indexed="81"/>
            <rFont val="Tahoma"/>
            <family val="2"/>
          </rPr>
          <t xml:space="preserve">
</t>
        </r>
      </text>
    </comment>
    <comment ref="AU4" authorId="0">
      <text>
        <r>
          <rPr>
            <b/>
            <sz val="9"/>
            <color indexed="81"/>
            <rFont val="Tahoma"/>
            <family val="2"/>
          </rPr>
          <t>Corresponde a las acciones adicionales al control, que sirvan para dar tratamiento al riesgo residual y evitar que éste llegue a materializarse</t>
        </r>
      </text>
    </comment>
    <comment ref="AX4" authorId="0">
      <text>
        <r>
          <rPr>
            <b/>
            <sz val="9"/>
            <color indexed="81"/>
            <rFont val="Tahoma"/>
            <family val="2"/>
          </rPr>
          <t>Después de formuladas las acciones de tratamiento del riesgo residual, defina un indicador que le permita medir la gestión del riesgo.</t>
        </r>
      </text>
    </comment>
    <comment ref="AY4" authorId="0">
      <text>
        <r>
          <rPr>
            <b/>
            <sz val="9"/>
            <color indexed="81"/>
            <rFont val="Tahoma"/>
            <family val="2"/>
          </rPr>
          <t>Establezca los Recursos necesarios para realizar la gestión del riesgo identificado. Estos recursos pueden ser humanos, técnicos, presupuestales, etc.</t>
        </r>
      </text>
    </comment>
    <comment ref="AZ4" authorId="0">
      <text>
        <r>
          <rPr>
            <b/>
            <sz val="9"/>
            <color indexed="81"/>
            <rFont val="Tahoma"/>
            <family val="2"/>
          </rPr>
          <t>Corresponde a la verificación permanente de la efectividad de la gestión de los riesgos a cargo del líder del proceso y se constituye en un elemento de control que permite fortalecer el cumplimiento de los objetivos de los procesos, metas y funciones propias de la entidad.</t>
        </r>
        <r>
          <rPr>
            <sz val="9"/>
            <color indexed="81"/>
            <rFont val="Tahoma"/>
            <family val="2"/>
          </rPr>
          <t xml:space="preserve">
</t>
        </r>
      </text>
    </comment>
    <comment ref="N5" authorId="0">
      <text>
        <r>
          <rPr>
            <b/>
            <sz val="9"/>
            <color indexed="81"/>
            <rFont val="Tahoma"/>
            <family val="2"/>
          </rPr>
          <t xml:space="preserve">Corresponde a la posibilidad de ocurrencia del riesgo, esta puede ser medida con criterios de frecuencia si el riesgo se ha materializado o puede ser medida con criterios de factibilidad, para lo cual se debe tener en cuenta la presencia de factores internos y externos que pueden propiciar el riesgo. 
Para establecer la probabilidad del riesgo identificado, elija una de las opciones que despliega el aplicativo y éste le asignará automáticamente el nivel de probabilidad.
</t>
        </r>
      </text>
    </comment>
    <comment ref="P5" authorId="0">
      <text>
        <r>
          <rPr>
            <b/>
            <sz val="9"/>
            <color indexed="81"/>
            <rFont val="Tahoma"/>
            <family val="2"/>
          </rPr>
          <t>Para realizar el cálculo del impacto del riesgo de corrupción diríjase a las pestañas “Impacto en riesgos de Corrupción” y diligencie las preguntas allí formuladas. Una vez se haya diligenciado el cuestionario, el aplicativo calculará automáticamente el impacto del riesgo identificado.</t>
        </r>
      </text>
    </comment>
    <comment ref="S5" authorId="0">
      <text>
        <r>
          <rPr>
            <b/>
            <sz val="9"/>
            <color indexed="81"/>
            <rFont val="Tahoma"/>
            <family val="2"/>
          </rPr>
          <t>Para realizar el cálculo del impacto del riesgo de gestión diríjase a las pestañas “Impacto en riesgos de Gestión” y diligencie las preguntas allí formuladas. Una vez se haya diligenciado el cuestionario, el aplicativo calculará automáticamente el impacto del riesgo identificado.</t>
        </r>
      </text>
    </comment>
    <comment ref="V5" authorId="0">
      <text>
        <r>
          <rPr>
            <b/>
            <sz val="9"/>
            <color indexed="81"/>
            <rFont val="Tahoma"/>
            <family val="2"/>
          </rPr>
          <t>La Zona de riesgo Inherente se calcula automáticamente dependiendo del tipo de riesgo  (Gestión o Corrupción) seleccionada en la columna K. Esta zona resulta de combinar la probabilidad con el impacto y se clasifica en:
Zona de Riesgo Baja 
Zona de Riesgo Moderada
Zona de Riesgo Alta
Zona de Riesgo Extrema</t>
        </r>
      </text>
    </comment>
    <comment ref="AQ5" authorId="0">
      <text>
        <r>
          <rPr>
            <b/>
            <sz val="9"/>
            <color indexed="81"/>
            <rFont val="Tahoma"/>
            <family val="2"/>
          </rPr>
          <t>Corresponde a la posibilidad de ocurrencia del riesgo después de aplicar los Controles Preventivos.
Esta probabilidad se calcula automáticamente de acuerdo a la calificación de los controles Preventivos.</t>
        </r>
      </text>
    </comment>
    <comment ref="AR5" authorId="0">
      <text>
        <r>
          <rPr>
            <b/>
            <sz val="9"/>
            <color indexed="81"/>
            <rFont val="Tahoma"/>
            <family val="2"/>
          </rPr>
          <t>Corresponde a la valoración de las consecuencias del riesgo después de aplicar controles detectivos y correctivos.
Esta probabilidad se calcula automáticamente de acuerdo a la calificación de los Controles Detectivos y Correctivos.</t>
        </r>
      </text>
    </comment>
    <comment ref="AS5" authorId="0">
      <text>
        <r>
          <rPr>
            <b/>
            <sz val="9"/>
            <color indexed="81"/>
            <rFont val="Tahoma"/>
            <family val="2"/>
          </rPr>
          <t>La Zona de riesgo Residual se calcula automáticamente dependiendo del tipo de riesgo  (Gestión o Corrupción) seleccionada en la columna K. 
Esta zona resulta de combinar la probabilidad con el impacto  residual.</t>
        </r>
      </text>
    </comment>
    <comment ref="AT5" authorId="0">
      <text>
        <r>
          <rPr>
            <b/>
            <sz val="9"/>
            <color indexed="81"/>
            <rFont val="Tahoma"/>
            <family val="2"/>
          </rPr>
          <t>Corresponde a las acciones que se deben desarrollar  para darle tratamiento al riesgo residual, es decir, el que queda después de utilizar los controles. 
El tratamiento está definido en la política de administración del riesgo, así:
Zona de Riesgo Extrema: Evitar el riesgo mediante acciones asociadas a mejorar el control o acciones adicionales tendientes a automatizar los controles; Si la causa es atribuible a un tercero, transferir el riesgo y eventualmente efectuar mejoras en el control o en el proceso.
Zona de Riesgo Alta: Reducir el riesgo mediante acciones asociadas a mejorar el control o acciones adicionales tendientes a automatizar los controles; Si la causa es atribuible a un tercero, transferir el riesgo y eventualmente efectuar mejoras en el control o en el proceso.
Zona de Riesgo Media: Reducir el riesgo mediante acciones asociadas a mejorar el control o acciones adicionales tendientes a automatizar los controles; Si la causa es atribuible a un tercero, transferir el riesgo y eventualmente efectuar mejoras en el control o en el proceso.
Zona de Riesgo Baja: Asumir el riesgo para lo cual se debe mantener el control, en caso de existir, y gestionarlo. 
Los riesgos de corrupción son inaceptables y su tratamiento corresponde al de zona extrema.</t>
        </r>
      </text>
    </comment>
    <comment ref="AZ5" authorId="0">
      <text>
        <r>
          <rPr>
            <b/>
            <sz val="9"/>
            <color indexed="81"/>
            <rFont val="Tahoma"/>
            <family val="2"/>
          </rPr>
          <t>Se trae automáticamente, de acuerdo a la política de administración del riesgo, así:
Mensual: Para todos los riesgos de Corrupción independientemente de su zona de riesgo; para los riesgos de Gestión riesgos ubicados en zona de riesgo residual Extrema y Alta
Trimestral: Para riesgos ubicados en zona de riesgo residual Media y baja</t>
        </r>
      </text>
    </comment>
    <comment ref="BA5" authorId="0">
      <text>
        <r>
          <rPr>
            <b/>
            <sz val="9"/>
            <color indexed="81"/>
            <rFont val="Tahoma"/>
            <family val="2"/>
          </rPr>
          <t>Escriba las acciones que realiza para monitorear los controles establecidos y las acciones de tratamiento, si aplica.</t>
        </r>
      </text>
    </comment>
    <comment ref="BB5" authorId="0">
      <text>
        <r>
          <rPr>
            <b/>
            <sz val="9"/>
            <color indexed="81"/>
            <rFont val="Tahoma"/>
            <family val="2"/>
          </rPr>
          <t>Corresponde al líder del proceso.</t>
        </r>
      </text>
    </comment>
    <comment ref="I6" authorId="0">
      <text>
        <r>
          <rPr>
            <b/>
            <sz val="9"/>
            <color indexed="81"/>
            <rFont val="Tahoma"/>
            <family val="2"/>
          </rPr>
          <t>Riesgo: Se entenderá como la posibilidad de que suceda algún evento que tendrá un impacto sobre los objetivos del proceso. Se expresa en términos de probabilidad e impacto.</t>
        </r>
      </text>
    </comment>
    <comment ref="J6" authorId="0">
      <text>
        <r>
          <rPr>
            <b/>
            <sz val="9"/>
            <color indexed="81"/>
            <rFont val="Tahoma"/>
            <family val="2"/>
          </rPr>
          <t>Son los medios, las circunstancias y agentes generadores de riesgo, entendidos como todos los sujetos u objetos que tienen la capacidad de originar un riesgo.</t>
        </r>
      </text>
    </comment>
    <comment ref="K6" authorId="0">
      <text>
        <r>
          <rPr>
            <b/>
            <sz val="9"/>
            <color indexed="81"/>
            <rFont val="Tahoma"/>
            <family val="2"/>
          </rPr>
          <t>Es el resultado de un evento que puede estar expresado tanto cualitativa como cuantitativamente. Se debe entender como una perdida, perjuicio, desventaja o ganancia, frente a la consecución de los objetivos de un proceso o de toda la entidad.</t>
        </r>
        <r>
          <rPr>
            <sz val="9"/>
            <color indexed="81"/>
            <rFont val="Tahoma"/>
            <family val="2"/>
          </rPr>
          <t xml:space="preserve">
</t>
        </r>
      </text>
    </comment>
    <comment ref="L6" authorId="0">
      <text>
        <r>
          <rPr>
            <b/>
            <sz val="9"/>
            <color indexed="81"/>
            <rFont val="Tahoma"/>
            <family val="2"/>
          </rPr>
          <t>seleccione si el riesgo identificado corresponde a uno de gestión o a uno de corrupción.</t>
        </r>
      </text>
    </comment>
    <comment ref="M6" authorId="0">
      <text>
        <r>
          <rPr>
            <b/>
            <sz val="9"/>
            <color indexed="81"/>
            <rFont val="Tahoma"/>
            <family val="2"/>
          </rPr>
          <t>Si el riesgo es de Tipo Gestión, se clasifica en:
    G. Estratégico
    G. Imagen
    G. Operativo
    G. Financiero
    G. Cumplimiento
    G. Tecnología
Si el riesgo es de Tipo Corrupción, se  clasifica en:
    Corrupción 
    C. Soborno
    C. Piratería
    C. Fraude</t>
        </r>
      </text>
    </comment>
    <comment ref="P6" authorId="0">
      <text>
        <r>
          <rPr>
            <b/>
            <sz val="9"/>
            <color indexed="81"/>
            <rFont val="Tahoma"/>
            <family val="2"/>
          </rPr>
          <t xml:space="preserve">El impacto se mide según el efecto que puede causar el hecho de corrupción en el cumplimiento de los fines de la entidad. La asignación del puntaje se da de acuerdo al diligenciamiento del cuestionario dispuesto en el aplicativo. Se clasifica en los siguientes  niveles: 
Moderado
Mayor
Catastrófico </t>
        </r>
      </text>
    </comment>
    <comment ref="Q6" authorId="0">
      <text>
        <r>
          <rPr>
            <b/>
            <sz val="9"/>
            <color indexed="81"/>
            <rFont val="Tahoma"/>
            <family val="2"/>
          </rPr>
          <t>Seleccione la respuesta que más se adecúe al impacto del riesgo. La opción "No Aplica" se usa cuando el impacto que se analiza es de Gestión.</t>
        </r>
      </text>
    </comment>
    <comment ref="R6" authorId="0">
      <text>
        <r>
          <rPr>
            <b/>
            <sz val="9"/>
            <color indexed="81"/>
            <rFont val="Tahoma"/>
            <family val="2"/>
          </rPr>
          <t>Se calcula automáticamente</t>
        </r>
      </text>
    </comment>
    <comment ref="S6" authorId="0">
      <text>
        <r>
          <rPr>
            <b/>
            <sz val="9"/>
            <color indexed="81"/>
            <rFont val="Tahoma"/>
            <family val="2"/>
          </rPr>
          <t>El impacto de los riesgos de gestión se puede en presentar en una o mas de las siguientes temáticas, que deben ser seleccionadas de acuerdo a la naturaleza del riesgo. 
Los siguientes niveles de impacto del riesgo de gestión son::
Insignificante
Menor
Moderado
Mayor
Catastrófico</t>
        </r>
      </text>
    </comment>
    <comment ref="T6" authorId="0">
      <text>
        <r>
          <rPr>
            <b/>
            <sz val="9"/>
            <color indexed="81"/>
            <rFont val="Tahoma"/>
            <family val="2"/>
          </rPr>
          <t>Seleccione la respuesta que más se adecúe al impacto del riesgo. La opción "No Aplica" se usa cuando el impacto que se analiza es de Corrupción.</t>
        </r>
      </text>
    </comment>
    <comment ref="U6" authorId="0">
      <text>
        <r>
          <rPr>
            <b/>
            <sz val="9"/>
            <color indexed="81"/>
            <rFont val="Tahoma"/>
            <family val="2"/>
          </rPr>
          <t>Se calcula automáticamente</t>
        </r>
      </text>
    </comment>
    <comment ref="AU6" authorId="0">
      <text>
        <r>
          <rPr>
            <b/>
            <sz val="9"/>
            <color indexed="81"/>
            <rFont val="Tahoma"/>
            <family val="2"/>
          </rPr>
          <t>Describas las acciones adicionales requeridas para mejorar el control del riesgo</t>
        </r>
      </text>
    </comment>
    <comment ref="AV6" authorId="0">
      <text>
        <r>
          <rPr>
            <b/>
            <sz val="9"/>
            <color indexed="81"/>
            <rFont val="Tahoma"/>
            <family val="2"/>
          </rPr>
          <t>Corresponde al tiempo máximo en que se desarrollará la actividad. Favor incluir día/mes/año.</t>
        </r>
      </text>
    </comment>
    <comment ref="AW6" authorId="0">
      <text>
        <r>
          <rPr>
            <b/>
            <sz val="9"/>
            <color indexed="81"/>
            <rFont val="Tahoma"/>
            <family val="2"/>
          </rPr>
          <t>Corresponde a las evidencias esperadas de la ejecución o cumplimiento de la actividad</t>
        </r>
        <r>
          <rPr>
            <sz val="9"/>
            <color indexed="81"/>
            <rFont val="Tahoma"/>
            <family val="2"/>
          </rPr>
          <t xml:space="preserve">
</t>
        </r>
      </text>
    </comment>
    <comment ref="W9"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9" authorId="0">
      <text>
        <r>
          <rPr>
            <b/>
            <sz val="9"/>
            <color indexed="81"/>
            <rFont val="Tahoma"/>
            <family val="2"/>
          </rPr>
          <t>Detallar las acciones específicas que permiten operar el control, considerando que de estas debe haber alguna evidencia o soporte.</t>
        </r>
      </text>
    </comment>
    <comment ref="AB9"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9" authorId="0">
      <text>
        <r>
          <rPr>
            <b/>
            <sz val="9"/>
            <color indexed="81"/>
            <rFont val="Tahoma"/>
            <family val="2"/>
          </rPr>
          <t>Detallar las acciones específicas que permiten operar el control, considerando que de estas debe haber alguna evidencia o soporte.</t>
        </r>
      </text>
    </comment>
    <comment ref="AG9"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9" authorId="0">
      <text>
        <r>
          <rPr>
            <b/>
            <sz val="9"/>
            <color indexed="81"/>
            <rFont val="Tahoma"/>
            <family val="2"/>
          </rPr>
          <t>Detallar las acciones específicas que permiten operar el control, considerando que de estas debe haber alguna evidencia o soporte.</t>
        </r>
      </text>
    </comment>
    <comment ref="AL9"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9" authorId="0">
      <text>
        <r>
          <rPr>
            <b/>
            <sz val="9"/>
            <color indexed="81"/>
            <rFont val="Tahoma"/>
            <family val="2"/>
          </rPr>
          <t>Detallar las acciones específicas que permiten operar el control, considerando que de estas debe haber alguna evidencia o soporte.</t>
        </r>
      </text>
    </comment>
    <comment ref="W16"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6" authorId="0">
      <text>
        <r>
          <rPr>
            <b/>
            <sz val="9"/>
            <color indexed="81"/>
            <rFont val="Tahoma"/>
            <family val="2"/>
          </rPr>
          <t>Seleccione la periodicidad en que se mide el control</t>
        </r>
      </text>
    </comment>
    <comment ref="AB16"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6" authorId="0">
      <text>
        <r>
          <rPr>
            <b/>
            <sz val="9"/>
            <color indexed="81"/>
            <rFont val="Tahoma"/>
            <family val="2"/>
          </rPr>
          <t>Seleccione la periodicidad en que se mide el control</t>
        </r>
      </text>
    </comment>
    <comment ref="AG16"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6" authorId="0">
      <text>
        <r>
          <rPr>
            <b/>
            <sz val="9"/>
            <color indexed="81"/>
            <rFont val="Tahoma"/>
            <family val="2"/>
          </rPr>
          <t>Seleccione la periodicidad en que se mide el control</t>
        </r>
      </text>
    </comment>
    <comment ref="AL16"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6" authorId="0">
      <text>
        <r>
          <rPr>
            <b/>
            <sz val="9"/>
            <color indexed="81"/>
            <rFont val="Tahoma"/>
            <family val="2"/>
          </rPr>
          <t>Seleccione la periodicidad en que se mide el control</t>
        </r>
      </text>
    </comment>
    <comment ref="Z18"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8"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8"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8"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27"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27" authorId="0">
      <text>
        <r>
          <rPr>
            <b/>
            <sz val="9"/>
            <color indexed="81"/>
            <rFont val="Tahoma"/>
            <family val="2"/>
          </rPr>
          <t>Detallar las acciones específicas que permiten operar el control, considerando que de estas debe haber alguna evidencia o soporte.</t>
        </r>
      </text>
    </comment>
    <comment ref="AB27"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27" authorId="0">
      <text>
        <r>
          <rPr>
            <b/>
            <sz val="9"/>
            <color indexed="81"/>
            <rFont val="Tahoma"/>
            <family val="2"/>
          </rPr>
          <t>Detallar las acciones específicas que permiten operar el control, considerando que de estas debe haber alguna evidencia o soporte.</t>
        </r>
      </text>
    </comment>
    <comment ref="AG27"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27" authorId="0">
      <text>
        <r>
          <rPr>
            <b/>
            <sz val="9"/>
            <color indexed="81"/>
            <rFont val="Tahoma"/>
            <family val="2"/>
          </rPr>
          <t>Detallar las acciones específicas que permiten operar el control, considerando que de estas debe haber alguna evidencia o soporte.</t>
        </r>
      </text>
    </comment>
    <comment ref="AL27"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27" authorId="0">
      <text>
        <r>
          <rPr>
            <b/>
            <sz val="9"/>
            <color indexed="81"/>
            <rFont val="Tahoma"/>
            <family val="2"/>
          </rPr>
          <t>Detallar las acciones específicas que permiten operar el control, considerando que de estas debe haber alguna evidencia o soporte.</t>
        </r>
      </text>
    </comment>
    <comment ref="W34"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34" authorId="0">
      <text>
        <r>
          <rPr>
            <b/>
            <sz val="9"/>
            <color indexed="81"/>
            <rFont val="Tahoma"/>
            <family val="2"/>
          </rPr>
          <t>Seleccione la periodicidad en que se mide el control</t>
        </r>
      </text>
    </comment>
    <comment ref="AB34"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34" authorId="0">
      <text>
        <r>
          <rPr>
            <b/>
            <sz val="9"/>
            <color indexed="81"/>
            <rFont val="Tahoma"/>
            <family val="2"/>
          </rPr>
          <t>Seleccione la periodicidad en que se mide el control</t>
        </r>
      </text>
    </comment>
    <comment ref="AG34"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34" authorId="0">
      <text>
        <r>
          <rPr>
            <b/>
            <sz val="9"/>
            <color indexed="81"/>
            <rFont val="Tahoma"/>
            <family val="2"/>
          </rPr>
          <t>Seleccione la periodicidad en que se mide el control</t>
        </r>
      </text>
    </comment>
    <comment ref="AL34"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34" authorId="0">
      <text>
        <r>
          <rPr>
            <b/>
            <sz val="9"/>
            <color indexed="81"/>
            <rFont val="Tahoma"/>
            <family val="2"/>
          </rPr>
          <t>Seleccione la periodicidad en que se mide el control</t>
        </r>
      </text>
    </comment>
    <comment ref="Z36"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36"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36"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36"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45"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45" authorId="0">
      <text>
        <r>
          <rPr>
            <b/>
            <sz val="9"/>
            <color indexed="81"/>
            <rFont val="Tahoma"/>
            <family val="2"/>
          </rPr>
          <t>Detallar las acciones específicas que permiten operar el control, considerando que de estas debe haber alguna evidencia o soporte.</t>
        </r>
      </text>
    </comment>
    <comment ref="AB45"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45" authorId="0">
      <text>
        <r>
          <rPr>
            <b/>
            <sz val="9"/>
            <color indexed="81"/>
            <rFont val="Tahoma"/>
            <family val="2"/>
          </rPr>
          <t>Detallar las acciones específicas que permiten operar el control, considerando que de estas debe haber alguna evidencia o soporte.</t>
        </r>
      </text>
    </comment>
    <comment ref="AG45"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45" authorId="0">
      <text>
        <r>
          <rPr>
            <b/>
            <sz val="9"/>
            <color indexed="81"/>
            <rFont val="Tahoma"/>
            <family val="2"/>
          </rPr>
          <t>Detallar las acciones específicas que permiten operar el control, considerando que de estas debe haber alguna evidencia o soporte.</t>
        </r>
      </text>
    </comment>
    <comment ref="AL45"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45" authorId="0">
      <text>
        <r>
          <rPr>
            <b/>
            <sz val="9"/>
            <color indexed="81"/>
            <rFont val="Tahoma"/>
            <family val="2"/>
          </rPr>
          <t>Detallar las acciones específicas que permiten operar el control, considerando que de estas debe haber alguna evidencia o soporte.</t>
        </r>
      </text>
    </comment>
    <comment ref="W52"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52" authorId="0">
      <text>
        <r>
          <rPr>
            <b/>
            <sz val="9"/>
            <color indexed="81"/>
            <rFont val="Tahoma"/>
            <family val="2"/>
          </rPr>
          <t>Seleccione la periodicidad en que se mide el control</t>
        </r>
      </text>
    </comment>
    <comment ref="AB52"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52" authorId="0">
      <text>
        <r>
          <rPr>
            <b/>
            <sz val="9"/>
            <color indexed="81"/>
            <rFont val="Tahoma"/>
            <family val="2"/>
          </rPr>
          <t>Seleccione la periodicidad en que se mide el control</t>
        </r>
      </text>
    </comment>
    <comment ref="AG52"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52" authorId="0">
      <text>
        <r>
          <rPr>
            <b/>
            <sz val="9"/>
            <color indexed="81"/>
            <rFont val="Tahoma"/>
            <family val="2"/>
          </rPr>
          <t>Seleccione la periodicidad en que se mide el control</t>
        </r>
      </text>
    </comment>
    <comment ref="AL52"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52" authorId="0">
      <text>
        <r>
          <rPr>
            <b/>
            <sz val="9"/>
            <color indexed="81"/>
            <rFont val="Tahoma"/>
            <family val="2"/>
          </rPr>
          <t>Seleccione la periodicidad en que se mide el control</t>
        </r>
      </text>
    </comment>
    <comment ref="Z54"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54"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54"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54"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63"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63" authorId="0">
      <text>
        <r>
          <rPr>
            <b/>
            <sz val="9"/>
            <color indexed="81"/>
            <rFont val="Tahoma"/>
            <family val="2"/>
          </rPr>
          <t>Detallar las acciones específicas que permiten operar el control, considerando que de estas debe haber alguna evidencia o soporte.</t>
        </r>
      </text>
    </comment>
    <comment ref="AB63"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63" authorId="0">
      <text>
        <r>
          <rPr>
            <b/>
            <sz val="9"/>
            <color indexed="81"/>
            <rFont val="Tahoma"/>
            <family val="2"/>
          </rPr>
          <t>Detallar las acciones específicas que permiten operar el control, considerando que de estas debe haber alguna evidencia o soporte.</t>
        </r>
      </text>
    </comment>
    <comment ref="AG63"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63" authorId="0">
      <text>
        <r>
          <rPr>
            <b/>
            <sz val="9"/>
            <color indexed="81"/>
            <rFont val="Tahoma"/>
            <family val="2"/>
          </rPr>
          <t>Detallar las acciones específicas que permiten operar el control, considerando que de estas debe haber alguna evidencia o soporte.</t>
        </r>
      </text>
    </comment>
    <comment ref="AL63"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63" authorId="0">
      <text>
        <r>
          <rPr>
            <b/>
            <sz val="9"/>
            <color indexed="81"/>
            <rFont val="Tahoma"/>
            <family val="2"/>
          </rPr>
          <t>Detallar las acciones específicas que permiten operar el control, considerando que de estas debe haber alguna evidencia o soporte.</t>
        </r>
      </text>
    </comment>
    <comment ref="W70"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70" authorId="0">
      <text>
        <r>
          <rPr>
            <b/>
            <sz val="9"/>
            <color indexed="81"/>
            <rFont val="Tahoma"/>
            <family val="2"/>
          </rPr>
          <t>Seleccione la periodicidad en que se mide el control</t>
        </r>
      </text>
    </comment>
    <comment ref="AB70"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70" authorId="0">
      <text>
        <r>
          <rPr>
            <b/>
            <sz val="9"/>
            <color indexed="81"/>
            <rFont val="Tahoma"/>
            <family val="2"/>
          </rPr>
          <t>Seleccione la periodicidad en que se mide el control</t>
        </r>
      </text>
    </comment>
    <comment ref="AG70"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70" authorId="0">
      <text>
        <r>
          <rPr>
            <b/>
            <sz val="9"/>
            <color indexed="81"/>
            <rFont val="Tahoma"/>
            <family val="2"/>
          </rPr>
          <t>Seleccione la periodicidad en que se mide el control</t>
        </r>
      </text>
    </comment>
    <comment ref="AL70"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70" authorId="0">
      <text>
        <r>
          <rPr>
            <b/>
            <sz val="9"/>
            <color indexed="81"/>
            <rFont val="Tahoma"/>
            <family val="2"/>
          </rPr>
          <t>Seleccione la periodicidad en que se mide el control</t>
        </r>
      </text>
    </comment>
    <comment ref="Z72"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72"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72"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72"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81"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81" authorId="0">
      <text>
        <r>
          <rPr>
            <b/>
            <sz val="9"/>
            <color indexed="81"/>
            <rFont val="Tahoma"/>
            <family val="2"/>
          </rPr>
          <t>Detallar las acciones específicas que permiten operar el control, considerando que de estas debe haber alguna evidencia o soporte.</t>
        </r>
      </text>
    </comment>
    <comment ref="AB81"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81" authorId="0">
      <text>
        <r>
          <rPr>
            <b/>
            <sz val="9"/>
            <color indexed="81"/>
            <rFont val="Tahoma"/>
            <family val="2"/>
          </rPr>
          <t>Detallar las acciones específicas que permiten operar el control, considerando que de estas debe haber alguna evidencia o soporte.</t>
        </r>
      </text>
    </comment>
    <comment ref="AG81"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81" authorId="0">
      <text>
        <r>
          <rPr>
            <b/>
            <sz val="9"/>
            <color indexed="81"/>
            <rFont val="Tahoma"/>
            <family val="2"/>
          </rPr>
          <t>Detallar las acciones específicas que permiten operar el control, considerando que de estas debe haber alguna evidencia o soporte.</t>
        </r>
      </text>
    </comment>
    <comment ref="AL81"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81" authorId="0">
      <text>
        <r>
          <rPr>
            <b/>
            <sz val="9"/>
            <color indexed="81"/>
            <rFont val="Tahoma"/>
            <family val="2"/>
          </rPr>
          <t>Detallar las acciones específicas que permiten operar el control, considerando que de estas debe haber alguna evidencia o soporte.</t>
        </r>
      </text>
    </comment>
    <comment ref="W88"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88" authorId="0">
      <text>
        <r>
          <rPr>
            <b/>
            <sz val="9"/>
            <color indexed="81"/>
            <rFont val="Tahoma"/>
            <family val="2"/>
          </rPr>
          <t>Seleccione la periodicidad en que se mide el control</t>
        </r>
      </text>
    </comment>
    <comment ref="AB88"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88" authorId="0">
      <text>
        <r>
          <rPr>
            <b/>
            <sz val="9"/>
            <color indexed="81"/>
            <rFont val="Tahoma"/>
            <family val="2"/>
          </rPr>
          <t>Seleccione la periodicidad en que se mide el control</t>
        </r>
      </text>
    </comment>
    <comment ref="AG88"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88" authorId="0">
      <text>
        <r>
          <rPr>
            <b/>
            <sz val="9"/>
            <color indexed="81"/>
            <rFont val="Tahoma"/>
            <family val="2"/>
          </rPr>
          <t>Seleccione la periodicidad en que se mide el control</t>
        </r>
      </text>
    </comment>
    <comment ref="AL88"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88" authorId="0">
      <text>
        <r>
          <rPr>
            <b/>
            <sz val="9"/>
            <color indexed="81"/>
            <rFont val="Tahoma"/>
            <family val="2"/>
          </rPr>
          <t>Seleccione la periodicidad en que se mide el control</t>
        </r>
      </text>
    </comment>
    <comment ref="Z90"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90"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90"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90"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99"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99" authorId="0">
      <text>
        <r>
          <rPr>
            <b/>
            <sz val="9"/>
            <color indexed="81"/>
            <rFont val="Tahoma"/>
            <family val="2"/>
          </rPr>
          <t>Detallar las acciones específicas que permiten operar el control, considerando que de estas debe haber alguna evidencia o soporte.</t>
        </r>
      </text>
    </comment>
    <comment ref="AB99"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99" authorId="0">
      <text>
        <r>
          <rPr>
            <b/>
            <sz val="9"/>
            <color indexed="81"/>
            <rFont val="Tahoma"/>
            <family val="2"/>
          </rPr>
          <t>Detallar las acciones específicas que permiten operar el control, considerando que de estas debe haber alguna evidencia o soporte.</t>
        </r>
      </text>
    </comment>
    <comment ref="AG99"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99" authorId="0">
      <text>
        <r>
          <rPr>
            <b/>
            <sz val="9"/>
            <color indexed="81"/>
            <rFont val="Tahoma"/>
            <family val="2"/>
          </rPr>
          <t>Detallar las acciones específicas que permiten operar el control, considerando que de estas debe haber alguna evidencia o soporte.</t>
        </r>
      </text>
    </comment>
    <comment ref="AL99"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99" authorId="0">
      <text>
        <r>
          <rPr>
            <b/>
            <sz val="9"/>
            <color indexed="81"/>
            <rFont val="Tahoma"/>
            <family val="2"/>
          </rPr>
          <t>Detallar las acciones específicas que permiten operar el control, considerando que de estas debe haber alguna evidencia o soporte.</t>
        </r>
      </text>
    </comment>
    <comment ref="W106"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06" authorId="0">
      <text>
        <r>
          <rPr>
            <b/>
            <sz val="9"/>
            <color indexed="81"/>
            <rFont val="Tahoma"/>
            <family val="2"/>
          </rPr>
          <t>Seleccione la periodicidad en que se mide el control</t>
        </r>
      </text>
    </comment>
    <comment ref="AB106"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06" authorId="0">
      <text>
        <r>
          <rPr>
            <b/>
            <sz val="9"/>
            <color indexed="81"/>
            <rFont val="Tahoma"/>
            <family val="2"/>
          </rPr>
          <t>Seleccione la periodicidad en que se mide el control</t>
        </r>
      </text>
    </comment>
    <comment ref="AG106"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06" authorId="0">
      <text>
        <r>
          <rPr>
            <b/>
            <sz val="9"/>
            <color indexed="81"/>
            <rFont val="Tahoma"/>
            <family val="2"/>
          </rPr>
          <t>Seleccione la periodicidad en que se mide el control</t>
        </r>
      </text>
    </comment>
    <comment ref="AL106"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06" authorId="0">
      <text>
        <r>
          <rPr>
            <b/>
            <sz val="9"/>
            <color indexed="81"/>
            <rFont val="Tahoma"/>
            <family val="2"/>
          </rPr>
          <t>Seleccione la periodicidad en que se mide el control</t>
        </r>
      </text>
    </comment>
    <comment ref="Z108"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08"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08"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08"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117"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17" authorId="0">
      <text>
        <r>
          <rPr>
            <b/>
            <sz val="9"/>
            <color indexed="81"/>
            <rFont val="Tahoma"/>
            <family val="2"/>
          </rPr>
          <t>Detallar las acciones específicas que permiten operar el control, considerando que de estas debe haber alguna evidencia o soporte.</t>
        </r>
      </text>
    </comment>
    <comment ref="AB117"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17" authorId="0">
      <text>
        <r>
          <rPr>
            <b/>
            <sz val="9"/>
            <color indexed="81"/>
            <rFont val="Tahoma"/>
            <family val="2"/>
          </rPr>
          <t>Detallar las acciones específicas que permiten operar el control, considerando que de estas debe haber alguna evidencia o soporte.</t>
        </r>
      </text>
    </comment>
    <comment ref="AG117"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17" authorId="0">
      <text>
        <r>
          <rPr>
            <b/>
            <sz val="9"/>
            <color indexed="81"/>
            <rFont val="Tahoma"/>
            <family val="2"/>
          </rPr>
          <t>Detallar las acciones específicas que permiten operar el control, considerando que de estas debe haber alguna evidencia o soporte.</t>
        </r>
      </text>
    </comment>
    <comment ref="AL117"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17" authorId="0">
      <text>
        <r>
          <rPr>
            <b/>
            <sz val="9"/>
            <color indexed="81"/>
            <rFont val="Tahoma"/>
            <family val="2"/>
          </rPr>
          <t>Detallar las acciones específicas que permiten operar el control, considerando que de estas debe haber alguna evidencia o soporte.</t>
        </r>
      </text>
    </comment>
    <comment ref="W124"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24" authorId="0">
      <text>
        <r>
          <rPr>
            <b/>
            <sz val="9"/>
            <color indexed="81"/>
            <rFont val="Tahoma"/>
            <family val="2"/>
          </rPr>
          <t>Seleccione la periodicidad en que se mide el control</t>
        </r>
      </text>
    </comment>
    <comment ref="AB124"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24" authorId="0">
      <text>
        <r>
          <rPr>
            <b/>
            <sz val="9"/>
            <color indexed="81"/>
            <rFont val="Tahoma"/>
            <family val="2"/>
          </rPr>
          <t>Seleccione la periodicidad en que se mide el control</t>
        </r>
      </text>
    </comment>
    <comment ref="AG124"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24" authorId="0">
      <text>
        <r>
          <rPr>
            <b/>
            <sz val="9"/>
            <color indexed="81"/>
            <rFont val="Tahoma"/>
            <family val="2"/>
          </rPr>
          <t>Seleccione la periodicidad en que se mide el control</t>
        </r>
      </text>
    </comment>
    <comment ref="AL124"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24" authorId="0">
      <text>
        <r>
          <rPr>
            <b/>
            <sz val="9"/>
            <color indexed="81"/>
            <rFont val="Tahoma"/>
            <family val="2"/>
          </rPr>
          <t>Seleccione la periodicidad en que se mide el control</t>
        </r>
      </text>
    </comment>
    <comment ref="Z126"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26"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26"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26"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135"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35" authorId="0">
      <text>
        <r>
          <rPr>
            <b/>
            <sz val="9"/>
            <color indexed="81"/>
            <rFont val="Tahoma"/>
            <family val="2"/>
          </rPr>
          <t>Detallar las acciones específicas que permiten operar el control, considerando que de estas debe haber alguna evidencia o soporte.</t>
        </r>
      </text>
    </comment>
    <comment ref="AB135"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35" authorId="0">
      <text>
        <r>
          <rPr>
            <b/>
            <sz val="9"/>
            <color indexed="81"/>
            <rFont val="Tahoma"/>
            <family val="2"/>
          </rPr>
          <t>Detallar las acciones específicas que permiten operar el control, considerando que de estas debe haber alguna evidencia o soporte.</t>
        </r>
      </text>
    </comment>
    <comment ref="AG135"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35" authorId="0">
      <text>
        <r>
          <rPr>
            <b/>
            <sz val="9"/>
            <color indexed="81"/>
            <rFont val="Tahoma"/>
            <family val="2"/>
          </rPr>
          <t>Detallar las acciones específicas que permiten operar el control, considerando que de estas debe haber alguna evidencia o soporte.</t>
        </r>
      </text>
    </comment>
    <comment ref="AL135"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35" authorId="0">
      <text>
        <r>
          <rPr>
            <b/>
            <sz val="9"/>
            <color indexed="81"/>
            <rFont val="Tahoma"/>
            <family val="2"/>
          </rPr>
          <t>Detallar las acciones específicas que permiten operar el control, considerando que de estas debe haber alguna evidencia o soporte.</t>
        </r>
      </text>
    </comment>
    <comment ref="W142"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42" authorId="0">
      <text>
        <r>
          <rPr>
            <b/>
            <sz val="9"/>
            <color indexed="81"/>
            <rFont val="Tahoma"/>
            <family val="2"/>
          </rPr>
          <t>Seleccione la periodicidad en que se mide el control</t>
        </r>
      </text>
    </comment>
    <comment ref="AB142"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42" authorId="0">
      <text>
        <r>
          <rPr>
            <b/>
            <sz val="9"/>
            <color indexed="81"/>
            <rFont val="Tahoma"/>
            <family val="2"/>
          </rPr>
          <t>Seleccione la periodicidad en que se mide el control</t>
        </r>
      </text>
    </comment>
    <comment ref="AG142"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42" authorId="0">
      <text>
        <r>
          <rPr>
            <b/>
            <sz val="9"/>
            <color indexed="81"/>
            <rFont val="Tahoma"/>
            <family val="2"/>
          </rPr>
          <t>Seleccione la periodicidad en que se mide el control</t>
        </r>
      </text>
    </comment>
    <comment ref="AL142"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42" authorId="0">
      <text>
        <r>
          <rPr>
            <b/>
            <sz val="9"/>
            <color indexed="81"/>
            <rFont val="Tahoma"/>
            <family val="2"/>
          </rPr>
          <t>Seleccione la periodicidad en que se mide el control</t>
        </r>
      </text>
    </comment>
    <comment ref="Z144"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44"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44"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44"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153"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53" authorId="0">
      <text>
        <r>
          <rPr>
            <b/>
            <sz val="9"/>
            <color indexed="81"/>
            <rFont val="Tahoma"/>
            <family val="2"/>
          </rPr>
          <t>Detallar las acciones específicas que permiten operar el control, considerando que de estas debe haber alguna evidencia o soporte.</t>
        </r>
      </text>
    </comment>
    <comment ref="AB153"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53" authorId="0">
      <text>
        <r>
          <rPr>
            <b/>
            <sz val="9"/>
            <color indexed="81"/>
            <rFont val="Tahoma"/>
            <family val="2"/>
          </rPr>
          <t>Detallar las acciones específicas que permiten operar el control, considerando que de estas debe haber alguna evidencia o soporte.</t>
        </r>
      </text>
    </comment>
    <comment ref="AG153"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53" authorId="0">
      <text>
        <r>
          <rPr>
            <b/>
            <sz val="9"/>
            <color indexed="81"/>
            <rFont val="Tahoma"/>
            <family val="2"/>
          </rPr>
          <t>Detallar las acciones específicas que permiten operar el control, considerando que de estas debe haber alguna evidencia o soporte.</t>
        </r>
      </text>
    </comment>
    <comment ref="AL153"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53" authorId="0">
      <text>
        <r>
          <rPr>
            <b/>
            <sz val="9"/>
            <color indexed="81"/>
            <rFont val="Tahoma"/>
            <family val="2"/>
          </rPr>
          <t>Detallar las acciones específicas que permiten operar el control, considerando que de estas debe haber alguna evidencia o soporte.</t>
        </r>
      </text>
    </comment>
    <comment ref="W160"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60" authorId="0">
      <text>
        <r>
          <rPr>
            <b/>
            <sz val="9"/>
            <color indexed="81"/>
            <rFont val="Tahoma"/>
            <family val="2"/>
          </rPr>
          <t>Seleccione la periodicidad en que se mide el control</t>
        </r>
      </text>
    </comment>
    <comment ref="AB160"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60" authorId="0">
      <text>
        <r>
          <rPr>
            <b/>
            <sz val="9"/>
            <color indexed="81"/>
            <rFont val="Tahoma"/>
            <family val="2"/>
          </rPr>
          <t>Seleccione la periodicidad en que se mide el control</t>
        </r>
      </text>
    </comment>
    <comment ref="AG160"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60" authorId="0">
      <text>
        <r>
          <rPr>
            <b/>
            <sz val="9"/>
            <color indexed="81"/>
            <rFont val="Tahoma"/>
            <family val="2"/>
          </rPr>
          <t>Seleccione la periodicidad en que se mide el control</t>
        </r>
      </text>
    </comment>
    <comment ref="AL160"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60" authorId="0">
      <text>
        <r>
          <rPr>
            <b/>
            <sz val="9"/>
            <color indexed="81"/>
            <rFont val="Tahoma"/>
            <family val="2"/>
          </rPr>
          <t>Seleccione la periodicidad en que se mide el control</t>
        </r>
      </text>
    </comment>
    <comment ref="Z162"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62"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62"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62"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W171"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Y171" authorId="0">
      <text>
        <r>
          <rPr>
            <b/>
            <sz val="9"/>
            <color indexed="81"/>
            <rFont val="Tahoma"/>
            <family val="2"/>
          </rPr>
          <t>Detallar las acciones específicas que permiten operar el control, considerando que de estas debe haber alguna evidencia o soporte.</t>
        </r>
      </text>
    </comment>
    <comment ref="AB171"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D171" authorId="0">
      <text>
        <r>
          <rPr>
            <b/>
            <sz val="9"/>
            <color indexed="81"/>
            <rFont val="Tahoma"/>
            <family val="2"/>
          </rPr>
          <t>Detallar las acciones específicas que permiten operar el control, considerando que de estas debe haber alguna evidencia o soporte.</t>
        </r>
      </text>
    </comment>
    <comment ref="AG171"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I171" authorId="0">
      <text>
        <r>
          <rPr>
            <b/>
            <sz val="9"/>
            <color indexed="81"/>
            <rFont val="Tahoma"/>
            <family val="2"/>
          </rPr>
          <t>Detallar las acciones específicas que permiten operar el control, considerando que de estas debe haber alguna evidencia o soporte.</t>
        </r>
      </text>
    </comment>
    <comment ref="AL171" authorId="0">
      <text>
        <r>
          <rPr>
            <b/>
            <sz val="9"/>
            <color indexed="81"/>
            <rFont val="Tahoma"/>
            <family val="2"/>
          </rPr>
          <t>Los verbos iniciales para la descripción del control deben ser: Revisar, Verificar, Comparar, Corroborar, inspeccionar, hacer seguimiento y/o similares que impliquen CONTROL por parte de los responsables del proceso.</t>
        </r>
      </text>
    </comment>
    <comment ref="AN171" authorId="0">
      <text>
        <r>
          <rPr>
            <b/>
            <sz val="9"/>
            <color indexed="81"/>
            <rFont val="Tahoma"/>
            <family val="2"/>
          </rPr>
          <t>Detallar las acciones específicas que permiten operar el control, considerando que de estas debe haber alguna evidencia o soporte.</t>
        </r>
      </text>
    </comment>
    <comment ref="W178"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Y178" authorId="0">
      <text>
        <r>
          <rPr>
            <b/>
            <sz val="9"/>
            <color indexed="81"/>
            <rFont val="Tahoma"/>
            <family val="2"/>
          </rPr>
          <t>Seleccione la periodicidad en que se mide el control</t>
        </r>
      </text>
    </comment>
    <comment ref="AB178"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D178" authorId="0">
      <text>
        <r>
          <rPr>
            <b/>
            <sz val="9"/>
            <color indexed="81"/>
            <rFont val="Tahoma"/>
            <family val="2"/>
          </rPr>
          <t>Seleccione la periodicidad en que se mide el control</t>
        </r>
      </text>
    </comment>
    <comment ref="AG178"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I178" authorId="0">
      <text>
        <r>
          <rPr>
            <b/>
            <sz val="9"/>
            <color indexed="81"/>
            <rFont val="Tahoma"/>
            <family val="2"/>
          </rPr>
          <t>Seleccione la periodicidad en que se mide el control</t>
        </r>
      </text>
    </comment>
    <comment ref="AL178" authorId="0">
      <text>
        <r>
          <rPr>
            <b/>
            <sz val="9"/>
            <color indexed="81"/>
            <rFont val="Tahoma"/>
            <family val="2"/>
          </rPr>
          <t xml:space="preserve">Seleccione la Naturaleza del control:
Preventivo: Es aquel que actúa para eliminar las causas del riesgo para prevenir su ocurrencia o materialización. Los controles preventivos están orientados a mitigar la posibilidad de ocurrencia del riesgo, es decir la probabilidad.
Detectivo: Son aquellos que no evitan que ocurran las causas del riesgo sino que los detecta luego de ocurridos. En cierta forma sirven para evaluar la eficiencia de los controles preventivos.
Correctivo: Aquellos que permiten el restablecimiento de la actividad, después de ser detectado un evento no deseable; también la modificación de las acciones que propiciaron su ocurrencia.   Los controles correctivos están orientados a mitigar las consecuencias que puede ocasionar la materialización del riesgo, es decir el impacto.
</t>
        </r>
      </text>
    </comment>
    <comment ref="AN178" authorId="0">
      <text>
        <r>
          <rPr>
            <b/>
            <sz val="9"/>
            <color indexed="81"/>
            <rFont val="Tahoma"/>
            <family val="2"/>
          </rPr>
          <t>Seleccione la periodicidad en que se mide el control</t>
        </r>
      </text>
    </comment>
    <comment ref="Z180"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E180"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J180" authorId="0">
      <text>
        <r>
          <rPr>
            <b/>
            <sz val="9"/>
            <color indexed="81"/>
            <rFont val="Tahoma"/>
            <family val="2"/>
          </rPr>
          <t>Seleccione la mejor respuesta que permita valorar el control. La calificación del control se calcula automáticamente dependiendo de las respuestas afirmativas seleccionadas.</t>
        </r>
      </text>
    </comment>
    <comment ref="AO180" authorId="0">
      <text>
        <r>
          <rPr>
            <b/>
            <sz val="9"/>
            <color indexed="81"/>
            <rFont val="Tahoma"/>
            <family val="2"/>
          </rPr>
          <t>Seleccione la mejor respuesta que permita valorar el control. La calificación del control se calcula automáticamente dependiendo de las respuestas afirmativas seleccionadas.</t>
        </r>
      </text>
    </comment>
  </commentList>
</comments>
</file>

<file path=xl/sharedStrings.xml><?xml version="1.0" encoding="utf-8"?>
<sst xmlns="http://schemas.openxmlformats.org/spreadsheetml/2006/main" count="2488" uniqueCount="543">
  <si>
    <t>IDENTIFICACIÓN DEL PROCESO</t>
  </si>
  <si>
    <t xml:space="preserve">CONTEXTO </t>
  </si>
  <si>
    <t>IDENTIFICACIÓN DE FACTORES DE RIESGO</t>
  </si>
  <si>
    <t>EVALUACIÓN PRELIMINAR</t>
  </si>
  <si>
    <t xml:space="preserve">Proceso </t>
  </si>
  <si>
    <t>Objetivo</t>
  </si>
  <si>
    <r>
      <t xml:space="preserve">Contexto Interno 
</t>
    </r>
    <r>
      <rPr>
        <b/>
        <sz val="12"/>
        <color theme="1"/>
        <rFont val="Calibri"/>
        <family val="2"/>
        <scheme val="minor"/>
      </rPr>
      <t>(Fortalezas o Debilidades relevantes para el proceso)</t>
    </r>
  </si>
  <si>
    <r>
      <t xml:space="preserve">Contexto Externo 
</t>
    </r>
    <r>
      <rPr>
        <b/>
        <sz val="12"/>
        <color theme="1"/>
        <rFont val="Calibri"/>
        <family val="2"/>
        <scheme val="minor"/>
      </rPr>
      <t>(Oportunidades o Amenazas relevantes para el proceso)</t>
    </r>
  </si>
  <si>
    <t>Contexto  del proceso</t>
  </si>
  <si>
    <t>1. Qué puede afectar el cumplimiento del objetivo del proceso?</t>
  </si>
  <si>
    <t>2. Cómo puede suceder?</t>
  </si>
  <si>
    <t>3. Cuándo puede suceder?</t>
  </si>
  <si>
    <t>4.Qué consecuencias tendría su materialización?</t>
  </si>
  <si>
    <t xml:space="preserve">Acción u Omisión </t>
  </si>
  <si>
    <t>Uso del Poder</t>
  </si>
  <si>
    <t>Desviación de la Gestión de lo público</t>
  </si>
  <si>
    <t>Beneficio particular</t>
  </si>
  <si>
    <t>Ninguno</t>
  </si>
  <si>
    <t>FORTALEZAS:</t>
  </si>
  <si>
    <t>OPORTUNIDADES:</t>
  </si>
  <si>
    <t>Alcance:</t>
  </si>
  <si>
    <t xml:space="preserve">Responsable </t>
  </si>
  <si>
    <t>DEBILIDADES:</t>
  </si>
  <si>
    <t>AMENAZAS:</t>
  </si>
  <si>
    <t>Descripción del Proceso e interrelación con otros Procesos</t>
  </si>
  <si>
    <t>Factor de Riesgo 5</t>
  </si>
  <si>
    <t>Causas FR5</t>
  </si>
  <si>
    <t>Frecuencia FR5</t>
  </si>
  <si>
    <t>Efectos  FR5</t>
  </si>
  <si>
    <t>Ver Caracterización del Proceso</t>
  </si>
  <si>
    <t>Factor de Riesgo 6</t>
  </si>
  <si>
    <t>Causas FR6</t>
  </si>
  <si>
    <t>Frecuencia FR6</t>
  </si>
  <si>
    <t>Efectos  FR6</t>
  </si>
  <si>
    <t>Procedimientos</t>
  </si>
  <si>
    <t>Factor de Riesgo 7</t>
  </si>
  <si>
    <t>Causas FR7</t>
  </si>
  <si>
    <t>Frecuencia FR7</t>
  </si>
  <si>
    <t>Efectos  FR7</t>
  </si>
  <si>
    <t>Factor de Riesgo 8</t>
  </si>
  <si>
    <t>Causas FR8</t>
  </si>
  <si>
    <t>Frecuencia FR8</t>
  </si>
  <si>
    <t>Efectos  FR8</t>
  </si>
  <si>
    <t>Factor de Riesgo 9</t>
  </si>
  <si>
    <t>Causas FR9</t>
  </si>
  <si>
    <t>Frecuencia FR9</t>
  </si>
  <si>
    <t>Efectos  FR9</t>
  </si>
  <si>
    <t>Factor de Riesgo 10</t>
  </si>
  <si>
    <t>Causas FR10</t>
  </si>
  <si>
    <t>Frecuencia FR10</t>
  </si>
  <si>
    <t>Efectos  FR10</t>
  </si>
  <si>
    <t>FORTALEZAS MVCT</t>
  </si>
  <si>
    <t>OPORTUNIDADES MVCT</t>
  </si>
  <si>
    <t>Consejo directivo comprometido</t>
  </si>
  <si>
    <t>Acceso a la oferta de cooperación internacional: Financiera, Técnica, Conocimientos y recursos para el cumplimiento de las metas.</t>
  </si>
  <si>
    <t>Personal comprometido, calificado y competente para el desempeño de las funciones</t>
  </si>
  <si>
    <t>Alianzas estratégicas con otras Entidades</t>
  </si>
  <si>
    <t xml:space="preserve">Herramientas tecnológicas útiles </t>
  </si>
  <si>
    <t>Asociaciones público-privadas dan oportunidades para el desarrollo del sector.</t>
  </si>
  <si>
    <t>Alianzas estratégicas con sus grupos de interés</t>
  </si>
  <si>
    <t>Consolidación de la conectividad entre los entes territoriales y MVCT</t>
  </si>
  <si>
    <t>Plataforma estratégica consolidada</t>
  </si>
  <si>
    <t>Entrada al país de la Organización para la Cooperación y el Desarrollo Económico</t>
  </si>
  <si>
    <t xml:space="preserve">Imagen institucional favorable </t>
  </si>
  <si>
    <t>Excelentes relaciones con públicos externos</t>
  </si>
  <si>
    <t>Líder en promoción de capacitación y asistencia técnica a entes territoriales</t>
  </si>
  <si>
    <t>Objetivos de desarrollo sostenible abren oportunidades para hacer sinergias.</t>
  </si>
  <si>
    <t>Cumplimiento de lineamientos estratégicos</t>
  </si>
  <si>
    <t>Posicionamiento ministerial sectorial.</t>
  </si>
  <si>
    <t>Líderes en formulación e instrumentación normativa</t>
  </si>
  <si>
    <t>Promoción de nuevos mercados (regionalización, aprovechamiento)</t>
  </si>
  <si>
    <t>Existencia de alternativas de flexibilidad laboral como tele-trabajo</t>
  </si>
  <si>
    <t>Cobertura en temas de vivienda, agua potable y desarrollo urbano</t>
  </si>
  <si>
    <t>Mejoramiento de programas y proyectos basados en casos exitosos</t>
  </si>
  <si>
    <t>DEBILIDADES MVCT</t>
  </si>
  <si>
    <t>AMENAZAS MVCT</t>
  </si>
  <si>
    <t xml:space="preserve">Alta rotación de personal especialmente contratista </t>
  </si>
  <si>
    <t>Ataques terrorista a los sistemas de acueducto, alcantarillado y aseo</t>
  </si>
  <si>
    <t>Ausencia y debilidad de un sistema de la información integrado (herramientas dispersas)</t>
  </si>
  <si>
    <t>Bajo posicionamiento del sector frente a otros servicios y sectores</t>
  </si>
  <si>
    <t>Déficit en Cobertura de vivienda en los territorios y departamentos del país.</t>
  </si>
  <si>
    <t>Asistencialismo  afecta Políticas estructurales de Estado</t>
  </si>
  <si>
    <t>Insuficiencia de personal para los retos estratégicos del Ministerio</t>
  </si>
  <si>
    <t>Cambio climático</t>
  </si>
  <si>
    <t>Falencia en la comunicación</t>
  </si>
  <si>
    <t>Cambio de gobierno, políticas y programas</t>
  </si>
  <si>
    <t>Debilitamiento en la cultura organizacional y clima organizacional</t>
  </si>
  <si>
    <t>Dependencia de otras entidades</t>
  </si>
  <si>
    <t>Falta de empoderamiento del Sistema de Gestión-Enfoque por procesos</t>
  </si>
  <si>
    <t>Desaceleración en la implementación de la política de vivienda en periodos de cambio o transiciones de gobierno</t>
  </si>
  <si>
    <t>Dispersión física de sedes</t>
  </si>
  <si>
    <t>Déficit fiscal</t>
  </si>
  <si>
    <t>Debilitamiento en el funcionamiento de la estructura organizacional</t>
  </si>
  <si>
    <t>Desconocimiento normativo y de programas por parte de los diferentes públicos</t>
  </si>
  <si>
    <t>Capacitación Insuficiente para los contratistas</t>
  </si>
  <si>
    <t>Economía mundial</t>
  </si>
  <si>
    <t>Recursos insuficientes</t>
  </si>
  <si>
    <t>Falta de control y vigilancia por entes regulatorios</t>
  </si>
  <si>
    <t xml:space="preserve">Planta de personal insuficiente </t>
  </si>
  <si>
    <t>Posibilidad de eliminación de incentivos tributarios con la expedición de la reforma tributaria.</t>
  </si>
  <si>
    <t>Resistencia a cambios para mejorar</t>
  </si>
  <si>
    <t>Invasión de competencias por parte de otras entidades del sector nacional</t>
  </si>
  <si>
    <t>Políticas de gobierno que dependen del gobierno de turno.</t>
  </si>
  <si>
    <t>Tramites ineficientes y procesos complejos (Tramitología)</t>
  </si>
  <si>
    <t>Corrupción</t>
  </si>
  <si>
    <t>OBJETIVOS Y ALCANCES DE PROCESOS</t>
  </si>
  <si>
    <t>MINISTERIO DE VIVIENDA, CIUDAD Y TERRITORIO</t>
  </si>
  <si>
    <t>No.</t>
  </si>
  <si>
    <t>PROCESO</t>
  </si>
  <si>
    <t>TIPO</t>
  </si>
  <si>
    <t>OBJETIVO</t>
  </si>
  <si>
    <t>ALCANCE</t>
  </si>
  <si>
    <t>Planeación Estratégica y Gestión de Recursos Financieros</t>
  </si>
  <si>
    <t>Estratégico</t>
  </si>
  <si>
    <t>Realizar la planeación, seguimiento y evaluación estratégica y financiera del Sector y del Ministerio, en el corto, mediano y largo plazo para dar cumplimiento al Plan Nacional de Desarrollo y la misión institucional.</t>
  </si>
  <si>
    <t>Inicia con la identificación del contexto sectorial e institucional y las metas y compromisos definidos en el Plan Nacional de Desarrollo de acuerdo con el contexto estratégico sectorial para la construcción del PES y del PEI, continúa con la gestión de recursos de funcionamiento y de proyectos de inversión hasta el seguimiento y evaluación de resultados.</t>
  </si>
  <si>
    <t>Gestión de Proyectos de Tecnologías de la Información</t>
  </si>
  <si>
    <t>Inicia con la formulación de los elementos del Plan Estratégico de las Tecnologías de la Información y las Comunicaciones (PETIC), continúa con la respectiva implementación y seguimiento de sus resultados y termina con la entrega del proyecto de Tecnologías de información a los usuarios y al área encargada de su administración y soporte.</t>
  </si>
  <si>
    <t>Administración del Sistema Integrado de Gestión</t>
  </si>
  <si>
    <t>Coordinar la planeación, implementación y seguimiento a la mejora del Sistema Integrado de Gestión del Ministerio, en cumplimiento de los objetivos institucionales.</t>
  </si>
  <si>
    <t>Inicia con la planeación del Sistema Integrado de Gestión de acuerdo con los referenciales aplicables, continúa con: administración de la documentación, administración de indicadores de gestión, administración de riesgos y orientación para la toma de acciones correctivas y preventivas por procesos, y termina con el informe a la Alta Dirección conducente a la mejora continua.</t>
  </si>
  <si>
    <t>Gestión de Comunicaciones Internas y Externas</t>
  </si>
  <si>
    <t>Dar a conocer a la ciudadanía, a las partes interesadas y a los servidores públicos, mediante canales y procedimientos efectivos, las políticas, programas, planes y actuaciones del Ministerio  para contribuir a la construcción de una imagen institucional favorable en la opinión pública , a través de la divulgación de información veraz, suficiente y oportuna sobre la gestión institucional.</t>
  </si>
  <si>
    <t>Inicia con la identificación de las necesidades de divulgar la gestión del Ministerio, mediante la administración del Plan de comunicaciones interno y externo y termina con el monitoreo de los resultados obtenidos para generar acciones de mejora.</t>
  </si>
  <si>
    <t xml:space="preserve">Formulación de Políticas e Instrumentación Normativa </t>
  </si>
  <si>
    <t>Misional</t>
  </si>
  <si>
    <t>Formular la política pública de vivienda, agua potable, saneamiento básico  y desarrollo urbano y territorial, así como elaborar los instrumentos normativos que la desarrollen, de acuerdo con las necesidades del país contempladas en el Plan Nacional de Desarrollo, los compromisos internacionales suscritos y la normatividad vigente, con el propósito de contribuir al mejoramiento de  la calidad de vida de la población Colombiana.</t>
  </si>
  <si>
    <t>Inicia con la identificación de la necesidad de formulación de políticas y/o elaboración de instrumentos normativos, continúa con su respectiva gestión y termina con la comunicación del documento de política o el instrumento normativo aprobado para su implementación.
Incluye: Documentos de políticas, documentos CONPES e instrumentos normativos del sector.</t>
  </si>
  <si>
    <t>Promoción y Acompañamiento</t>
  </si>
  <si>
    <t>Brindar información, orientación y/o asistencia técnica para la implementación de políticas, normativa, planes, programas y proyectos en materia de vivienda, agua potable, saneamiento básico  y desarrollo urbano y territorial  a los  beneficiarios, entidades territoriales, autoridades ambientales, empresas públicas y/o particulares con responsabilidad en la implementación.</t>
  </si>
  <si>
    <t>Inicia con la identificación de la necesidad de brindar información, orientación, asistencia técnica y/o acompañamiento para la implementación de políticas, normativa, planes, programas y proyectos, continua con la ejecución de las actividades de promoción y acompañamiento y termina con la evaluación del servicio prestado según corresponda.</t>
  </si>
  <si>
    <t>Gestión del Subsidio</t>
  </si>
  <si>
    <t>Administrar, asignar, distribuir y desembolsar los recursos destinados para Subsidios familiares de vivienda (SFV) en cumplimiento a la política de vivienda de interés social urbana.</t>
  </si>
  <si>
    <t>Inicia con la apertura de las convocatorias para la postulación de los hogares aspirantes al subsidio familiar de vivienda de interés social urbana, de acuerdo al Cronograma de Asignaciones, continua con la  verificación, validación y calificación de la información reportada para la asignación del SFV y termina con los respectivos desembolsos.</t>
  </si>
  <si>
    <t>Gestión de Proyectos</t>
  </si>
  <si>
    <t>Apoyar a las entidades territoriales y promotores en la gestión de proyectos  de desarrollo urbano y territorial, agua potable y saneamiento básico y vivienda, para contribuir al desarrollo de ciudades compactas y ambientalmente sostenibles.</t>
  </si>
  <si>
    <t>Titulación y Saneamiento Predial</t>
  </si>
  <si>
    <t>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t>
  </si>
  <si>
    <t>Inicia con la solicitud de las entidades territoriales para la asistencia técnica y jurídica en el proceso de cesión a título gratuito o con la identificación de los bienes inmuebles de propiedad de los extintos ICT-INURBE y de los gravámenes constituidos a favor de dichas entidades, continúa con la revisión técnica y/o jurídica de los bienes inmuebles y finaliza con la respuesta al peticionario, la expedición de actos administrativos y/o con el traslado del expediente al procedimiento o al área del MVCT que es competente para conocer el caso, según corresponda para bienes inmuebles de los extintos ICT-INURBE, y en el caso de predios fiscales urbanos finaliza con la verificación del registro del acto administrativo de cesión a título gratuito.</t>
  </si>
  <si>
    <t>Conceptos Jurídicos</t>
  </si>
  <si>
    <t>Apoyo</t>
  </si>
  <si>
    <t>Inicia con la recepción de la solicitud del concepto jurídico o reclamación, continúa con el análisis del requerimiento de conformidad con los criterios legales vigentes, y termina con la entrega del mismo a la dependencia encargada del reparto en el Ministerio de Vivienda, Ciudad y Territorio.</t>
  </si>
  <si>
    <t>Procesos Judiciales y Acciones Constitucionales</t>
  </si>
  <si>
    <t>Inicia con la conciliación o notificación de la demanda, comunicación de la acción de tutela y los documentos que soporten el cobro de la obligación, continúa con el debido proceso judicial (representación judicial, atención de tutela, conciliaciones o cobro coactivo) y termina con el acuerdo conciliatorio, la expedición del fallo definitivo y comunicación al responsable del cumplimiento del mismo.</t>
  </si>
  <si>
    <t>Gestión del Talento Humano</t>
  </si>
  <si>
    <t>Administrar el talento humano mediante estrategias administrativas y operativas de selección, vinculación, capacitación, seguridad y salud en el trabajo para garantizar la competencia y el bienestar de los servidores públicos del Ministerio.</t>
  </si>
  <si>
    <t>Inicia con la identificación de las necesidades  de personal, continua con la selección, vinculación, inducción, capacitación, actividades de bienestar, seguridad y salud en el trabajo y evaluación de desempeño, las cuales permiten la toma de acciones correspondientes al seguimiento de las estrategias planteadas y termina con el retiro del servicio del funcionario.</t>
  </si>
  <si>
    <t>Procesos Disciplinarios</t>
  </si>
  <si>
    <t>Dar trámite oportuno a la acción disciplinaria en cumplimiento de la normatividad aplicable; investigando y adoptando las decisiones de sustanciación e interlocutorias en primera instancia, con ocasión del conocimiento de comportamientos constitutivos de faltas disciplinarias, realizados por servidores y ex servidores públicos del Ministerio de Vivienda, Ciudad y Territorio y el Fondo Nacional de Vivienda. Así mismo, realizar actividades de sensibilización, orientadas a garantizar el buen funcionamiento de la gestión pública y la prevención en la incursión de faltas disciplinarias.</t>
  </si>
  <si>
    <t>Inicia con la recepción y posterior análisis de los hechos descritos en la queja, informe o de oficio, continúa con el impulso y agotamiento de las etapas procesales en primera instancia, definidas en la Ley disciplinaria vigente, hasta el decreto de la decisión que resuelve de fondo la situación jurídica avocada. De otro lado, se definen y ejecutan las actividades orientadas a prevenir la incursión de comportamientos constitutivos de faltas disciplinarias, con el fin de garantizar el correcto funcionamiento de la función pública.</t>
  </si>
  <si>
    <t>Gestión de Contratación</t>
  </si>
  <si>
    <t>Inicia con la solicitud de necesidad de contratación, continúa con las etapas precontractual, contractual y post contractual y termina con la liquidación de los contratos y convenios, si aplica.</t>
  </si>
  <si>
    <t>Gestión, Soporte y Apoyo Informático</t>
  </si>
  <si>
    <t>Brindar servicios tecnológicos y de comunicaciones mediante la implementación, mantenimiento y puesta en marcha de sistemas tecnológicos que aseguren la disponibilidad y accesibilidad de servicios que permitan interacción y la comunicación entre los ciudadanos y el Ministerio de Vivienda, Ciudad y Territorio.</t>
  </si>
  <si>
    <t>Inicia con la identificación de la necesidad de soporte informático de acuerdo con los lineamientos del Plan Estratégico de TI, continúa con la atención y resolución de requerimientos y/o solicitudes y termina con la verificación de la disponibilidad de los recursos tecnológicos.</t>
  </si>
  <si>
    <t>Gestión de Recursos Físicos</t>
  </si>
  <si>
    <t>Administrar y mantener de manera oportuna y adecuada los recursos físicos del Ministerio necesarios, para el cumplimiento de la misión institucional.</t>
  </si>
  <si>
    <t>Inicia con la identificación de las necesidades de bienes muebles e inmuebles y servicios requeridos, la planificación de las actividades de mantenimiento según se requiera, continúa con la administración y mantenimiento de los bienes, prestación de los servicios, terminando con la actualización y control de la información de los activos.</t>
  </si>
  <si>
    <t>Gestión Documental</t>
  </si>
  <si>
    <t>Establecer los mecanismos necesarios para el trámite oportuno y la organización adecuada de la documentación recibida y producida en el Ministerio, con el propósito de garantizar su conservación, acceso y disposición final, de acuerdo a las tablas de retención documental.</t>
  </si>
  <si>
    <t>Inicia con la radicación de comunicaciones recibidas o generación de documentos oficiales y su distribución para el trámite respectivo, continúa con su consulta, conservación y custodia según corresponda, y termina con la disposición final de acuerdo con la Tabla de Retención Documental - TRD.</t>
  </si>
  <si>
    <t>Seguimiento y Control a la Ejecución del Recurso Financiero</t>
  </si>
  <si>
    <t>Controlar y hacer seguimiento a los recursos financieros del Ministerio y FONVIVIENDA, que permita conocer en forma oportuna y veraz el nivel de ejecución presupuestal.</t>
  </si>
  <si>
    <t>Inicia con el registro del decreto de liquidación del presupuesto para la vigencia en el SIIF, continúa con el seguimiento y control a la ejecución y sus modificaciones, y termina con la generación y presentación de los estados financieros.</t>
  </si>
  <si>
    <t xml:space="preserve">Saneamiento de activos de los extintos ICT INURBE  </t>
  </si>
  <si>
    <t>Realizar el saneamiento de bienes inmuebles activos que estuvieron a cargo del Instituto de Crédito Territorial-ICT, del INURBE, la UAE-ICT, del INURBE en Liquidación y del PAR INURBE en Liquidación, a través de la Subdirección de Servicios Administrativos del Ministerio de Vivienda, Ciudad y Territorio, según la normatividad vigente; así como de los bienes derivados del proceso de titulación y saneamiento predial, la resciliación de bienes sometidos a registro y la venta de los mismos para lograr la depuración de dichos activos.</t>
  </si>
  <si>
    <t>Inicia con la información de la base de datos y Actas entregadas por el Consorcio PAR INURBE EN LIQUIDACIÓN, y sobre aquella allegada por solicitud de parte o de oficio, continúa con las actividades que permitan determinar el cumplimiento de los requisitos legales para finiquitar las actuaciones inconclusas y actuaciones nuevas en los procesos de saneamiento de bienes inmuebles activos que estuvieron a cargo de las entidades extintas, y finaliza con la expedición de actos administrativos, escrituras públicas, venta y/o su consecuente trámite legal o traslado del caso al área competente.</t>
  </si>
  <si>
    <t>Atención al Usuario y Atención Legislativa</t>
  </si>
  <si>
    <t>Atender de manera oportuna y pertinente las necesidades de información presentadas por los usuarios y partes interesadas en trámites y temas legislativos competencia del Ministerio.</t>
  </si>
  <si>
    <t>Inicia con la recepción de las diferentes comunicaciones y solicitudes de información, continúa con la atención del trámite o requerimiento y termina con la consolidación y envío de las respuestas a los usuarios y/o partes interesadas. 
Incluye: atención a los usuarios, partes interesadas y atención legislativa.</t>
  </si>
  <si>
    <t>Evaluación, Acompañamiento y Asesoría del Sistema de Control Interno</t>
  </si>
  <si>
    <t>Evaluación</t>
  </si>
  <si>
    <t>Asesorar, acompañar y evaluar de manera independiente la oportunidad, eficiencia y transparencia de los procesos y procedimientos del Ministerio, fomentando la cultura de autocontrol y agregando valor a las operaciones de la entidad en el  cumplimiento de los planes, programas, proyectos y objetivos institucionales.</t>
  </si>
  <si>
    <t>Inicia con la planificación de las actividades de evaluación, acompañamiento, asesoría y fomento de la cultura del control en la entidad, continúa con la ejecución y seguimiento a las mismas, la presentación de los resultados de dichas actividades y termina con el seguimiento a los planes de mejoramiento.
Cubre:
Ministerio de Vivienda, Ciudad y Territorio.
FONVIVIENDA.</t>
  </si>
  <si>
    <t>Proceso</t>
  </si>
  <si>
    <t>Objetivo del Proceso</t>
  </si>
  <si>
    <t>IDENTIFICACIÓN DE RIESGOS</t>
  </si>
  <si>
    <t>ANÁLISIS DE RIESGO INHERENTE</t>
  </si>
  <si>
    <t>EVALUACIÓN DE CONTROLES</t>
  </si>
  <si>
    <t>RIESGO RESIDUAL</t>
  </si>
  <si>
    <t>ACCIONES DE TRATAMIENTO</t>
  </si>
  <si>
    <t>RECURSOS</t>
  </si>
  <si>
    <t>INDICADOR</t>
  </si>
  <si>
    <t>MONITOREO</t>
  </si>
  <si>
    <t>PROBABILIDAD</t>
  </si>
  <si>
    <t>IMPACTO EN RIESGOS DE CORRUPCIÓN</t>
  </si>
  <si>
    <t>IMPACTO EN RIESGOS DE GESTIÓN</t>
  </si>
  <si>
    <t>Zona de Riesgo Inherente</t>
  </si>
  <si>
    <t>Probabilidad</t>
  </si>
  <si>
    <t>Impacto</t>
  </si>
  <si>
    <t>Zona de Riesgo Residual</t>
  </si>
  <si>
    <t>Tratamiento</t>
  </si>
  <si>
    <t>Periodicidad</t>
  </si>
  <si>
    <t>Acciones de Monitoreo</t>
  </si>
  <si>
    <t>Responsable</t>
  </si>
  <si>
    <t>Riesgo</t>
  </si>
  <si>
    <t>Causas</t>
  </si>
  <si>
    <t>Consecuencias</t>
  </si>
  <si>
    <t>Tipo</t>
  </si>
  <si>
    <t>Clase</t>
  </si>
  <si>
    <t>Preguntas para determinar el Impacto</t>
  </si>
  <si>
    <t>Rta</t>
  </si>
  <si>
    <t>Temáticas para determinar el Impacto</t>
  </si>
  <si>
    <t>Respuesta</t>
  </si>
  <si>
    <t>Acciones Complementarias</t>
  </si>
  <si>
    <t>Fecha</t>
  </si>
  <si>
    <t>Registro</t>
  </si>
  <si>
    <t xml:space="preserve">Control 1. </t>
  </si>
  <si>
    <t xml:space="preserve">Control 2. </t>
  </si>
  <si>
    <t xml:space="preserve">Control 3. </t>
  </si>
  <si>
    <t xml:space="preserve">Control 4. </t>
  </si>
  <si>
    <t>No Aplica</t>
  </si>
  <si>
    <t>¿Afectar al grupo de funcionarios del proceso?</t>
  </si>
  <si>
    <t>DESCRIPCIÓN:</t>
  </si>
  <si>
    <t>ACCIONES DE CONTROL:</t>
  </si>
  <si>
    <t>¿Afectar el cumplimiento de metas y objetivos de las dependencias?</t>
  </si>
  <si>
    <t>¿Afectar el cumplimiento de la misión de la entidad?</t>
  </si>
  <si>
    <t>RIESGO No 1</t>
  </si>
  <si>
    <t>Describa las causas de acuerdo al insumo establecido en el cuadro anterior (letras en color gris)</t>
  </si>
  <si>
    <t>Describa las consecuencias de acuerdo al insumo establecido en el cuadro anterior (letras en color gris)</t>
  </si>
  <si>
    <t>¿Afectar el cumplimiento de la misión del sector al que pertenece la entidad?</t>
  </si>
  <si>
    <t>Describa el Riesgo de acuerdo al insumo establecido en el cuadro anterior (letras en color gris)</t>
  </si>
  <si>
    <t>¿Generar pérdida de confianza de la entidad, afectando su reputación?</t>
  </si>
  <si>
    <t>¿Generar pérdida de recursos económicos?</t>
  </si>
  <si>
    <t>¿Afectar la generación de productos o la prestación de servicios?</t>
  </si>
  <si>
    <t>Cargo: Responsable del Control</t>
  </si>
  <si>
    <t>Evidencia del Control</t>
  </si>
  <si>
    <t>¿Da lugar al detrimento de calidad de vida de la comunidad por la pérdida del bien o servicios o los recursos públicos?</t>
  </si>
  <si>
    <t>¿Generar pérdida de información de la entidad?</t>
  </si>
  <si>
    <t>Naturaleza</t>
  </si>
  <si>
    <t>Periodicidad de aplicación</t>
  </si>
  <si>
    <t>¿Generar intervención de los órganos de control, de la fiscalía u otro Ente?</t>
  </si>
  <si>
    <t>¿Dar lugar a procesos sancionatorios?</t>
  </si>
  <si>
    <t>Preguntas de Evaluación</t>
  </si>
  <si>
    <t>¿Dar lugar a procesos disciplinarios?</t>
  </si>
  <si>
    <t>Existen manuales, instructivos o procedimientos para el manejo del control</t>
  </si>
  <si>
    <t>¿Dar lugar a procesos fiscales?</t>
  </si>
  <si>
    <t>Está definido el responsable de la ejecución del control y seguimiento</t>
  </si>
  <si>
    <t>¿Generar pérdida de credibilidad de la entidad?</t>
  </si>
  <si>
    <t>El control es automático</t>
  </si>
  <si>
    <t>¿Generar pérdida de credibilidad del sector?</t>
  </si>
  <si>
    <t>El control es manual</t>
  </si>
  <si>
    <t xml:space="preserve">¿Ocasionar lesiones físicas o pérdida de vidas humanas? </t>
  </si>
  <si>
    <t xml:space="preserve">La frecuencia de ejecución del control y seguimiento es adecuada </t>
  </si>
  <si>
    <t>¿Afectar la imagen regional?</t>
  </si>
  <si>
    <t>Se cuenta con evidencias de la ejecución y seguimiento del control</t>
  </si>
  <si>
    <t>¿Afectar la imagen nacional?</t>
  </si>
  <si>
    <t>En el tiempo que lleva la herramienta ha demostrado ser efectiva</t>
  </si>
  <si>
    <t>RIESGO No 2</t>
  </si>
  <si>
    <t>RIESGO No 3</t>
  </si>
  <si>
    <t>RIESGO No 4</t>
  </si>
  <si>
    <t>RIESGO No 5</t>
  </si>
  <si>
    <t>RIESGO No 6</t>
  </si>
  <si>
    <t>RIESGO No 7</t>
  </si>
  <si>
    <t>RIESGO No 8</t>
  </si>
  <si>
    <t>RIESGO No 9</t>
  </si>
  <si>
    <t>RIESGO No 10</t>
  </si>
  <si>
    <t>Gestión</t>
  </si>
  <si>
    <t>G. Cumplimiento</t>
  </si>
  <si>
    <t>C. Soborno</t>
  </si>
  <si>
    <t>Si</t>
  </si>
  <si>
    <t>Se espera que el evento ocurra en la mayoría de las circunstancias / Más de una vez al año.</t>
  </si>
  <si>
    <t>El evento podrá ocurrir en algún momento /Al menos una vez en los últimos 2 años.</t>
  </si>
  <si>
    <t>El evento puede ocurrir en algún momento /Al menos una vez en los últimos 5 años.</t>
  </si>
  <si>
    <t>No</t>
  </si>
  <si>
    <t>Investigación, reclamación o sanción</t>
  </si>
  <si>
    <t>Afecta la ejecución presupuestal de la entidad</t>
  </si>
  <si>
    <t>Pago de indemnizaciones por acciones legales que pueden afectar el presupuesto total de la entidad</t>
  </si>
  <si>
    <t>Pago de sanciones económicas por incumplimiento de la normatividad  que pueden afectar el presupuesto total de la entidad</t>
  </si>
  <si>
    <t xml:space="preserve">Metas, objetivos y operaciones </t>
  </si>
  <si>
    <t>Información</t>
  </si>
  <si>
    <t>Imagen institucional afectada</t>
  </si>
  <si>
    <t>Interrupción de las operaciones de la Entidad</t>
  </si>
  <si>
    <t>En un valor ≥ 0,5%</t>
  </si>
  <si>
    <t>Sanción por parte del ente de control u otro ente regulador.</t>
  </si>
  <si>
    <t>Reclamaciones o quejas de los usuarios que implican investigaciones internas disciplinarias.</t>
  </si>
  <si>
    <t>No se afecta la imagen institucional de forma significativa.</t>
  </si>
  <si>
    <t>Incumplimiento en las metas y objetivos institucionales afectando el cumplimiento en las metas de gobierno.</t>
  </si>
  <si>
    <t>Reproceso de actividades y aumento de carga operativa.</t>
  </si>
  <si>
    <t>En el orden nacional o regional por incumplimientos en la prestación del servicio</t>
  </si>
  <si>
    <t>Localmente por retrasos en la prestación del servicio</t>
  </si>
  <si>
    <t>Preventivo</t>
  </si>
  <si>
    <t>Detectivo</t>
  </si>
  <si>
    <t>Correctivo</t>
  </si>
  <si>
    <t>Diaria</t>
  </si>
  <si>
    <t>Mensual</t>
  </si>
  <si>
    <t>Trimestral</t>
  </si>
  <si>
    <t>Anual</t>
  </si>
  <si>
    <t>Cuando se Requiera</t>
  </si>
  <si>
    <t>1. Excelentes relaciones con públicos externos</t>
  </si>
  <si>
    <t xml:space="preserve">1. Alta rotación de personal especialmente contratista 
2. Dispersión física de sedes
3. Capacitación Insuficiente para los contratistas
4. Recursos insuficientes
5. Planta de personal insuficiente </t>
  </si>
  <si>
    <t>1. Cambio de gobierno, políticas y programas
2. Dependencia de otras entidades
3. Desconocimiento normativo y de programas por parte de los diferentes públicos</t>
  </si>
  <si>
    <t>Coordinador del Grupo de Contratos</t>
  </si>
  <si>
    <t>1. Al inicio de cada proceso contractual, en la evaluación de ofertas o en la adjudicación.
2. En el momento de una solicitud contractual.
3. En el curso de un proceso contractual.</t>
  </si>
  <si>
    <t>X</t>
  </si>
  <si>
    <t>1.Inadecuada planeación de necesidades de contratación por parte de las dependencias del Ministerio. 
2. Entrega de documentación incompleta o incorrecta
3. Entrega de información extemporánea
4. Respuesta inoportuna por parte de las dependencias frente a solicitud de ajustes o documentación faltante</t>
  </si>
  <si>
    <t>Retrasos en el inicio de ejecución de los contratos</t>
  </si>
  <si>
    <t>Insuficiente capacidad de respuesta frente a los requerimientos de contratación de las dependencias</t>
  </si>
  <si>
    <t>1. Insuficiencia de Recurso Humano
2. Alta rotación de personal contratista
3. insuficiente infraestructura física y tecnológica.
4. Reprocesos contractuales debido a lineamentos de la administración</t>
  </si>
  <si>
    <t>1. Periodos de contingencia de contratación
2.3. Permanente
4. Según directrices de la administración</t>
  </si>
  <si>
    <t>Falta de idoneidad para la ejecución de contratos.</t>
  </si>
  <si>
    <t>1. Al inicio de cada proceso contractual, en la evaluación de ofertas o en la adjudicación.</t>
  </si>
  <si>
    <t>1. Entrega de información y/o documentación falsa por parte del contratista.
2. Inadecuada definición de perfiles por parte de las dependencias que requieren la contratación.
3. Exigencias de directivos para tramitar contratos sin cumplimiento de requisitos.</t>
  </si>
  <si>
    <t>1. Sanciones
2. Pérdidas económicas
3. Pérdida de imagen institucional
4. Pérdida de credibilidad institucional
5. Productos de calidad deficiente para el Ministerio</t>
  </si>
  <si>
    <t>Verificación de requisitos contractuales.</t>
  </si>
  <si>
    <t xml:space="preserve">
El profesional designado verifica el cumplimiento de los requisitos contractuales con base en la lista de chequeo,  revisa la calidad de la información  y documentación aportada para la elaboración del contrato.
</t>
  </si>
  <si>
    <t>Lista de Chequeo de documentos para solicitudes contractuales.</t>
  </si>
  <si>
    <t>Revisar la calidad de la información  aportada para la elaboración del contrato.</t>
  </si>
  <si>
    <t xml:space="preserve"> Se revisa la calidad de la información  y documentación aportada para la elaboración del contrato.</t>
  </si>
  <si>
    <t>El Coordinador del Grupo de Contratos</t>
  </si>
  <si>
    <t>Visto bueno del Coordinador en la minuta del contrato.</t>
  </si>
  <si>
    <t>Socializar temas de contratación para la etapa precontractual y post contractual</t>
  </si>
  <si>
    <t>N. Contratos celebrados sin el cumplimiento de requisitos legales, para favorecer a un tercero.</t>
  </si>
  <si>
    <t>Lista de asistencia</t>
  </si>
  <si>
    <t>Revisar la ejecución y efectividad de los controles</t>
  </si>
  <si>
    <t>Falsas expectativas para los beneficiarios de contratos y/o convenios que no se pueden iniciar en el momento previsto</t>
  </si>
  <si>
    <t>No cumplimiento oportuno a los requerimientos de las diferentes áreas del Ministerio</t>
  </si>
  <si>
    <t>1. Entrega de información y/o documentación falsa por parte del contratista.
2. Insuficiencia de Recurso Humano del Ministerio para corroborar la documentación que soporta el proceso contractual. 
3. La entidad no ha establecido una metodología para verificar documentación.
4. Inadecuada definición de perfiles y requisitos contractuales por las dependencias.</t>
  </si>
  <si>
    <t>Novedades en  la ejecución de contratos.</t>
  </si>
  <si>
    <t>Coordinadora del Grupo de Contratos</t>
  </si>
  <si>
    <t>Seguimiento al estado de los procesos contractuales</t>
  </si>
  <si>
    <t xml:space="preserve">Revisión y seguimiento de pendientes </t>
  </si>
  <si>
    <t xml:space="preserve">Revisión de los documentos para contratación directa </t>
  </si>
  <si>
    <t>Servidor Público designado</t>
  </si>
  <si>
    <t xml:space="preserve">Falsas expectativas para los beneficiarios de contratos y/o convenios que no se pueden iniciar en el momento previsto
Perdida de imagen institucional
Incumplimiento de metas institucionales 
</t>
  </si>
  <si>
    <t>Contratos no iniciados por falta de documentación</t>
  </si>
  <si>
    <t>Revisar el requerimiento y asignarlo a un funcionario</t>
  </si>
  <si>
    <t>Planilla de reparto de requerimientos contractuales</t>
  </si>
  <si>
    <t>Revisar por parte del funcionario encargado del tema contractual los requerimientos y/o  inquietudes y dar respuesta en concordancia con el requerimiento</t>
  </si>
  <si>
    <t>Funcionario Responsable/Coordinadora del Grupo de Contratos</t>
  </si>
  <si>
    <t>Revisar el requerimiento y dar tramite según corresponda</t>
  </si>
  <si>
    <t>Firmas en la respuesta</t>
  </si>
  <si>
    <t>Requerimientos pendientes por dar trámite/ Requerimiento del periodo</t>
  </si>
  <si>
    <t>Corroborar condiciones técnicas al inicio del contrato</t>
  </si>
  <si>
    <t>Seguimiento al cumplimiento de las obligaciones pactadas</t>
  </si>
  <si>
    <t>Informe de Actividades Mensuales</t>
  </si>
  <si>
    <t>Supervisor del contrato</t>
  </si>
  <si>
    <t>Revisión de los procesos contractuales por parte de Control Interno</t>
  </si>
  <si>
    <t>Jefe Control Interno</t>
  </si>
  <si>
    <t>Revisión para liquidar y/o terminar el contrato</t>
  </si>
  <si>
    <t>Verificación por parte de control interno de manera aleatoria de los procesos contractuales</t>
  </si>
  <si>
    <t>Recurso Humano</t>
  </si>
  <si>
    <t>Formular e implementar el Plan Estratégico de las Tecnologías de la Información y las Comunicaciones en el Ministerio de Vivienda, Ciudad y Territorio, mediante proyectos de tecnología de información que  faciliten a los usuarios sistemas de información adecuados para contribuir al cumplimiento de los objetivos de la Entidad.</t>
  </si>
  <si>
    <t>Emitir conceptos jurídicos de forma oportuna y pertinente, apoyados en criterios legales vigentes en materia de vivienda, agua, saneamiento básico y desarrollo urbano para atender los requerimientos de los interesados, así como las reclamaciones presentadas.</t>
  </si>
  <si>
    <t>Asesorar y representar en los asuntos relacionados con procesos judiciales, extrajudiciales y administrativos, y adelantar el cobro oportuno por jurisdicción coactiva de las acreencias a favor del Ministerio y de FONVIVIENDA.</t>
  </si>
  <si>
    <t>1. Anualmente en la definición del plan anual
2.3.4. Al momento de solicitar la contratación por parte de las dependencias</t>
  </si>
  <si>
    <t>Profesional designado por el Coordinador del Grupo de Contratos</t>
  </si>
  <si>
    <t>Respuesta extemporáneas frente a los requerimientos   de las dependencias en temas contractuales</t>
  </si>
  <si>
    <t>Investigaciones penales, fiscales o disciplinarias.</t>
  </si>
  <si>
    <t>Aplicación de garantías en la ejecución de contratos</t>
  </si>
  <si>
    <t>Realizar seguimiento oportuno por escrito con el fin de lograr que el contratista cumpla con sus obligaciones contractuales, respetando las especificaciones técnicas y económicas previstas; así como, obligaciones con el sistema de seguridad social integral y parafiscales</t>
  </si>
  <si>
    <t>Revisión del cumplimiento de las obligaciones contractuales a cargo de las partes, considerando especificaciones técnicas y económicas</t>
  </si>
  <si>
    <t>Humanos y tecnológicos</t>
  </si>
  <si>
    <t>Minuta de contrato</t>
  </si>
  <si>
    <t xml:space="preserve">Revisión a los documentos  precontractuales para dar  inicio a los procesos contractuales </t>
  </si>
  <si>
    <t>ENERO</t>
  </si>
  <si>
    <t>FEBRERO</t>
  </si>
  <si>
    <t>MARZO</t>
  </si>
  <si>
    <t>ABRIL</t>
  </si>
  <si>
    <t>MAYO</t>
  </si>
  <si>
    <t>JUNIO</t>
  </si>
  <si>
    <t>JULIO</t>
  </si>
  <si>
    <t>Listados de asistencia a charlas de contratación</t>
  </si>
  <si>
    <t>AGOSTO</t>
  </si>
  <si>
    <t>SEPTIEMBRE</t>
  </si>
  <si>
    <t xml:space="preserve">
Listado de Asistencia
</t>
  </si>
  <si>
    <t>Celebrar  contratos en ejercicio de las facultades legales, sin el cumplimiento de requisitos legales, para favorecer a un tercero.</t>
  </si>
  <si>
    <t>1. Personal comprometido, calificado y competente para el desempeño de las funciones
                                                                                                                                                                                                                                                          2. Herramientas tecnológicas útiles</t>
  </si>
  <si>
    <t>Celebración de contratos sin el cumplimiento de requisitos legales</t>
  </si>
  <si>
    <t xml:space="preserve">1. Entrega de información y/o documentación falsa por parte del contratista.
2. Exigencias de directivos para tramitar contratos sin cumplimiento de requisitos.
3. Inadecuada definición de perfiles por parte de las dependencias que requieren la contratación.
</t>
  </si>
  <si>
    <t>1. Sanciones
2.Pérdidas económicas
3. Pérdida de imagen institucional
4. Pérdida de credibilidad institucional
5. Productos de calidad deficiente para el Ministerio.</t>
  </si>
  <si>
    <t>Actividades inconclusas
Hallazgos por parte de los entes de control</t>
  </si>
  <si>
    <t>Inicia con la identificación de las necesidades de las entidades territoriales o los promotores relacionados con los proyectos que requieren apoyo del MVCT, continua con la planificación para apoyar estas necesidades a través de la asistencia técnica en la estructuración o la evaluación de proyectos y/o la gestión de los recursos para su ejecución y/o el seguimiento al desarrollo de los proyectos según corresponda, y termina con la estructuración de proyectos o la evaluación de las operaciones urbanas integrales o la asignación y/o ejecución de los recursos a través de convenios de apoyo financiero o el seguimiento a los proyectos viabilizados o el certificado de existencia según aplique.
Incluye proyectos de: 
Macro proyectos - operaciones urbanas integrales, Vivienda de interés social urbana, agua potable y saneamiento básico, vivienda de interés prioritario y desarrollo urbano y territorial.</t>
  </si>
  <si>
    <t xml:space="preserve">
30/06/2018
31/12/2018</t>
  </si>
  <si>
    <t>OCTUBRE</t>
  </si>
  <si>
    <t>NOVIEMBRE</t>
  </si>
  <si>
    <t>DICIEMBRE</t>
  </si>
  <si>
    <t>1.Inadecuada planeación de necesidades de contratación por parte de las dependencias del Ministerio.
2. Entrega de documentación incompleta o incorrecta.
3. Entrega de información extemporánea.
4. Respuesta inoportuna por parte de las dependencias frente a solicitud de ajustes o documentación faltante</t>
  </si>
  <si>
    <t>Revisar el grado de avance de los procesos contractuales</t>
  </si>
  <si>
    <t>Informe de actividades</t>
  </si>
  <si>
    <t>1. Insuficiencia de Recurso Humano
2. Alta rotación de personal contratista
3. insuficiente infraestructura física y tecnológica.
4. Reprocesos contractuales debido a lineamentos de la administración</t>
  </si>
  <si>
    <t xml:space="preserve">Incumplimiento de metas institucionales
Pérdida de imagen
</t>
  </si>
  <si>
    <t>1. Entrega de información y/o documentación falsa por parte del contratista.
2. Insuficiencia de Recurso Humano del Ministerio para corroborar la documentación que soporta el proceso contractual. 
3. La entidad no ha establecido una metodología para verificar documentación.
4. Inadecuada definición de perfiles y requisitos contractuales por las dependencias.
5. Inadecuada supervisión</t>
  </si>
  <si>
    <t>Actividades inconclusas
Hallazgos por parte de los entes de control
Quejas y reclamos  por parte de los usuarios externos
Incumplimiento de metas institucionales
Pérdida de imagen</t>
  </si>
  <si>
    <t>Informe de auditoría a contratos por control interno</t>
  </si>
  <si>
    <t>Socialización del manual de contratación considerando el detalle de las etapas contractuales y los mecanismos de supervisión y sus evidencias</t>
  </si>
  <si>
    <t>Revisar  las obligaciones pactadas en el contrato,  previo a la ejecución del mismo.</t>
  </si>
  <si>
    <t>Certificación de pagos y saldos  y/o Acta de liquidación de contrato o convenio.</t>
  </si>
  <si>
    <t>Realizar charlas de contratación a fin de ilustrar a funcionarios y contratistas acerca de la actividad contractual</t>
  </si>
  <si>
    <t>Por correo masivo se da a conocer a los funcionarios y contratistas del Ministerio las fechas, y temas a realizar relacionados con la actividad contractual</t>
  </si>
  <si>
    <t>Revisar los documentos soportes para elaboración de contratos y/o convenios.</t>
  </si>
  <si>
    <t xml:space="preserve">Revisar la solicitud que remite la dependencia y darle trámite </t>
  </si>
  <si>
    <t xml:space="preserve"> CONTROL 1:
Con base en la lista de chequeo, publicada en al mapa de procesos de gestión de contratación, formato  GCT-F-13, el profesional encargado de adelantar el trámite, verifica que todos los documentos allí relacionados se encuentren como soporte para la contratación. 
Los contratos se  incluyen en la base de datos  publicada en la página WEB de la entidad, en el siguiente link:
http://portal.minvivienda.local/Contrataciones%20Vigentes/Procesos%20adjudicados%202018.pdf
CONTROL 2:
Se hace seguimiento a la ejecución contractual, por medio de los informes de actividades que presentan los contratistas, los cuales llevan la firma del supervisor del contrato y que sirven de soporte para los pagos correspondientes.  
En cada expediente contractual se puede verificar el informe de actividades correspondiente.
Control 3: 
El profesional encargado de adelantar el trámite contractual, en conjunto con el área interesada en la contratación,  revisan los documentos, los ajustan y verifican que los mismos  cumplan los requisitos para adelantar la contratación respectiva. 
Mediante correos electrónicos se hizo seguimiento a documentos o información  pendientes para adelantar el trámite contractual. 
El seguimiento se puede verificar en los correos electrónicos de los profesionales que adelantan la gestión contractual.</t>
  </si>
  <si>
    <t xml:space="preserve"> CONTROL 1:
Con base en la lista de chequeo, publicada en al mapa de procesos de gestión de contratación, formato  GCT-F-13, el profesional encargado de adelantar el trámite, verifica que todos los documentos allí relacionados se encuentren como soporte para la contratación. 
Los contratos se  incluyen en la base de datos  publicada en la página WEB de la entidad, en el siguiente link:
http://portal.minvivienda.local/Contrataciones%20Vigentes/Procesos%20adjudicados%202018.pdf
CONTROL 2:
Se hace seguimiento a la ejecución contractual, por medio de los informes de actividades que presentan los contratistas, los cuales llevan la firma del supervisor del contrato y que sirven de soporte para los pagos correspondientes.  
En cada expediente contractual, que reposa en el archivo del Grupo de Contratos,  se puede verificar el informe de actividades correspondiente.
Control 3: 
El profesional encargado de adelantar el trámite contractual, en conjunto con el área interesada en la contratación,  revisan los documentos, los ajustan y verifican que los mismos  cumplan los requisitos para adelantar la contratación respectiva. 
Mediante correos electrónicos se hizo seguimiento a documentos o información  pendientes para adelantar el trámite contractual. 
El seguimiento se puede verificar en los correos electrónicos de los profesionales que adelantan la gestión contractual.
</t>
  </si>
  <si>
    <r>
      <t xml:space="preserve">CONTROL 1:
Se revisan las obligaciones plasmadas en el estudio previo, las cuales deben coincidir con las del contrato.  En caso que sean diferentes, se realiza el otrosí modificatorio.  
En el  mes de enero no se llevaron a cabo modificaciones a los contratos.
CONTROL 2:
Se hace seguimiento a la ejecución contractual, por medio de los informes de actividades que presentan los contratistas, los cuales llevan la firma del contratista y del supervisor del contrato y que sirven de soporte para los pagos correspondientes.
En cada expediente contractual, que reposa en el archivo del Grupo de Contratos,  se puede verificar el informe de actividades correspondiente.
CONTROL 3:
A la fecha no se han realizado observaciones por parte de la Oficina de Control Interno ya que las auditorías están programadas para el mes de abril.
CONTROL 4:
Por parte de los supervisores de los contratos se proyecta el acta de liquidación correspondiente y se remite al Grupo de Contratos para su revisión y visto bueno.  En el acta de liquidación las partes se declaran a paz y salvo.
En caso que el contrato no sea objeto de liquidación, conforme con lo establecido por el artículo 217 del Decreto 019 de 2012, por parte del supervisor se remite al Grupo de Contratos la certificación de saldos que evidencia saldos en cero (0) 
</t>
    </r>
    <r>
      <rPr>
        <sz val="11"/>
        <color rgb="FFFF0000"/>
        <rFont val="Calibri"/>
        <family val="2"/>
        <scheme val="minor"/>
      </rPr>
      <t xml:space="preserve">
</t>
    </r>
    <r>
      <rPr>
        <sz val="11"/>
        <rFont val="Calibri"/>
        <family val="2"/>
        <scheme val="minor"/>
      </rPr>
      <t xml:space="preserve">En el  mes de enero no se llevaron a cabo actas de liquidación. 
</t>
    </r>
  </si>
  <si>
    <r>
      <t xml:space="preserve">CONTROL 1:
El profesional designado del Grupo de Contratos verifica el cumplimiento de los requisitos contractuales con base en la lista de chequeo, lo cual arroja como resultado la suscripción del contrato por parte del ordenador del gasto.  Los contratos se  incluyen en la base de datos  publicada en la página WEB de la entidad, en el siguiente link:
http://portal.minvivienda.local/Contrataciones%20Vigentes/Procesos%20adjudicados%202018.pdf
CONTROL 2:
Por parte del Grupo de Contratos se revisa la calidad de la información  y documentación aportada para la elaboración del contrato.
En el mes de mayo se llevaron a cabo cinco (5)  contratos. (Gestión de seguridad electrónica,  Software Colombia servicios informáticos, UT. Centrotax, Open link, Ingeniería de Bombas y Plantas).  
 Los contratos se pueden verificar en el archivo del Grupo de Contratos y en el siguiente link:
http://portal.minvivienda.local/Contrataciones%20Vigentes/Procesos%20adjudicados%202018.pdf
CONTROL 3:
El 9 de mayo de 2018 se llevó a cabo la capacitación sobre Supervisión de Contratos y Convenios, el cual contó con la asistencia de 53 personas. 
</t>
    </r>
    <r>
      <rPr>
        <sz val="11"/>
        <color rgb="FFFF0000"/>
        <rFont val="Calibri"/>
        <family val="2"/>
        <scheme val="minor"/>
      </rPr>
      <t xml:space="preserve">
</t>
    </r>
    <r>
      <rPr>
        <sz val="11"/>
        <rFont val="Calibri"/>
        <family val="2"/>
        <scheme val="minor"/>
      </rPr>
      <t xml:space="preserve">
 </t>
    </r>
  </si>
  <si>
    <t xml:space="preserve"> CONTROL 1:
Con base en la lista de chequeo, publicada en al mapa de procesos de gestión de contratación, formato  GCT-F-13, el profesional encargado de adelantar el trámite, verifica que todos los documentos allí relacionados se encuentren como soporte para la contratación. 
Los contratos se  incluyen en la base de datos  publicada en la página WEB de la entidad, en el siguiente link:
http://portal.minvivienda.local/Contrataciones%20Vigentes/Procesos%20adjudicados%202018.pdf
CONTROL 2:
Se hace seguimiento a la ejecución contractual, por medio de los informes de actividades que presentan los contratistas, los cuales llevan la firma del supervisor del contrato y que sirven de soporte para los pagos correspondientes.  
En cada expediente contractual, que reposa en el archivo del Grupo de Contratos,  se puede verificar el informe de actividades correspondiente.
Control 3: 
El profesional encargado de adelantar el trámite contractual, en conjunto con el área interesada en la contratación,  revisan los documentos, los ajustan y verifican que los mismos  cumplan los requisitos para adelantar la contratación respectiva. 
Mediante correos electrónicos se hace seguimiento a documentos o información  pendientes para adelantar el trámite contractual. 
El seguimiento se puede verificar en los correos electrónicos de los profesionales que adelantan la gestión contractual.
</t>
  </si>
  <si>
    <r>
      <t xml:space="preserve">CONTROL 1:
Se revisan las obligaciones plasmadas en el estudio previo, las cuales deben coincidir con las del contrato.  En caso que sean diferentes, se realiza el otrosí modificatorio.  
En el  mes de junio se llevaron a cabo ciento quince (115) modificaciones a los contratos.
CONTROL 2:
Se hace seguimiento a la ejecución contractual, por medio de los informes de actividades que presentan los contratistas, los cuales llevan la firma del contratista y del supervisor del contrato y que sirven de soporte para los pagos correspondientes.
En cada expediente contractual, que reposa en el archivo del Grupo de Contratos,  se puede verificar el informe de actividades correspondiente.
CONTROL 3:
En el mes de abril no se realizaron observaciones por parte de la Oficina de Control Interno .
CONTROL 4:
Por parte de los supervisores de los contratos se proyecta el acta de liquidación correspondiente y se remite al Grupo de Contratos para su revisión y visto bueno.  En el acta de liquidación las partes se declaran a paz y salvo.
En caso que el contrato no sea objeto de liquidación, conforme con lo establecido por el artículo 217 del Decreto 019 de 2012, por parte del supervisor se remite al Grupo de Contratos la certificación de saldos que evidencia saldos en cero (0) 
</t>
    </r>
    <r>
      <rPr>
        <sz val="11"/>
        <color rgb="FFFF0000"/>
        <rFont val="Calibri"/>
        <family val="2"/>
        <scheme val="minor"/>
      </rPr>
      <t xml:space="preserve">
</t>
    </r>
    <r>
      <rPr>
        <sz val="11"/>
        <rFont val="Calibri"/>
        <family val="2"/>
        <scheme val="minor"/>
      </rPr>
      <t xml:space="preserve">En el  mes de junio se llevaron a cabo siete (7)  actas de liquidación. n la plataforma del Secop se puede evidenciar los contratos liquidados.
</t>
    </r>
  </si>
  <si>
    <r>
      <t xml:space="preserve">CONTROL 1:
El Coordinador del Grupo de Contratos asigna el profesional que debe adelantar el trámite.  La secretaria reparte la correspondencia conforme con el formato GCT-F-30, el cual se puede verificar en el siguiente link: http://portal.minvivienda.local/sobre-el-ministerio/planeacion-gestion-y-control/sistemas-de-gestion/mapa-de-procesos/gestion-de-contratacion.  
CONTROL 2:
El encargado del tema, por parte del Grupo de Contratos,  revisa la solicitud que remite el área interesada, elabora el documento correspondiente y lo entrega para visto bueno del Coordinador del Grupo de contratos y posterior trámite de firmas.
En la planilla de mensajería para oficinas Código GDC-F-13 se evidencia el envío de las respuestas firmadas por el Coordinador del Grupo de Contratos.
</t>
    </r>
    <r>
      <rPr>
        <sz val="11"/>
        <color rgb="FFFF0000"/>
        <rFont val="Calibri"/>
        <family val="2"/>
        <scheme val="minor"/>
      </rPr>
      <t xml:space="preserve">
</t>
    </r>
  </si>
  <si>
    <r>
      <rPr>
        <b/>
        <sz val="12"/>
        <color theme="1"/>
        <rFont val="Calibri"/>
        <family val="2"/>
        <scheme val="minor"/>
      </rPr>
      <t xml:space="preserve">FORMATO: </t>
    </r>
    <r>
      <rPr>
        <sz val="12"/>
        <color theme="1"/>
        <rFont val="Calibri"/>
        <family val="2"/>
        <scheme val="minor"/>
      </rPr>
      <t xml:space="preserve">IDENTIFICACIÓN DE RIESGOS
</t>
    </r>
    <r>
      <rPr>
        <b/>
        <sz val="12"/>
        <color theme="1"/>
        <rFont val="Calibri"/>
        <family val="2"/>
        <scheme val="minor"/>
      </rPr>
      <t xml:space="preserve">PROCESO: </t>
    </r>
    <r>
      <rPr>
        <sz val="12"/>
        <color theme="1"/>
        <rFont val="Calibri"/>
        <family val="2"/>
        <scheme val="minor"/>
      </rPr>
      <t>ADMINISTRACIÓN DEL SISTEMA INTEGRADO DE GESTIÓN</t>
    </r>
  </si>
  <si>
    <r>
      <rPr>
        <b/>
        <sz val="11"/>
        <color theme="1"/>
        <rFont val="Verdana"/>
        <family val="2"/>
      </rPr>
      <t>Versión:</t>
    </r>
    <r>
      <rPr>
        <sz val="11"/>
        <color theme="1"/>
        <rFont val="Verdana"/>
        <family val="2"/>
      </rPr>
      <t xml:space="preserve"> 4.0</t>
    </r>
  </si>
  <si>
    <r>
      <rPr>
        <b/>
        <sz val="11"/>
        <color theme="1"/>
        <rFont val="Verdana"/>
        <family val="2"/>
      </rPr>
      <t>Fecha:</t>
    </r>
    <r>
      <rPr>
        <sz val="11"/>
        <color theme="1"/>
        <rFont val="Verdana"/>
        <family val="2"/>
      </rPr>
      <t xml:space="preserve"> 29/08/2018</t>
    </r>
  </si>
  <si>
    <r>
      <rPr>
        <b/>
        <sz val="11"/>
        <color theme="1"/>
        <rFont val="Verdana"/>
        <family val="2"/>
      </rPr>
      <t>Código:</t>
    </r>
    <r>
      <rPr>
        <sz val="11"/>
        <color theme="1"/>
        <rFont val="Verdana"/>
        <family val="2"/>
      </rPr>
      <t xml:space="preserve"> SIG-F-11</t>
    </r>
  </si>
  <si>
    <t>CONTROL DE CAMBIOS</t>
  </si>
  <si>
    <t>FECHA</t>
  </si>
  <si>
    <t>VERSIÓN QUE MODIFICA</t>
  </si>
  <si>
    <t>CAMBIO REALIZADO</t>
  </si>
  <si>
    <r>
      <rPr>
        <b/>
        <sz val="14"/>
        <rFont val="Verdana"/>
        <family val="2"/>
      </rPr>
      <t>Versión:</t>
    </r>
    <r>
      <rPr>
        <sz val="14"/>
        <rFont val="Verdana"/>
        <family val="2"/>
      </rPr>
      <t xml:space="preserve"> 5.0</t>
    </r>
  </si>
  <si>
    <r>
      <rPr>
        <b/>
        <sz val="14"/>
        <rFont val="Verdana"/>
        <family val="2"/>
      </rPr>
      <t>Fecha:</t>
    </r>
    <r>
      <rPr>
        <sz val="14"/>
        <rFont val="Verdana"/>
        <family val="2"/>
      </rPr>
      <t xml:space="preserve"> 29/08/2018</t>
    </r>
  </si>
  <si>
    <r>
      <rPr>
        <b/>
        <sz val="14"/>
        <rFont val="Verdana"/>
        <family val="2"/>
      </rPr>
      <t xml:space="preserve">Código: </t>
    </r>
    <r>
      <rPr>
        <sz val="14"/>
        <rFont val="Verdana"/>
        <family val="2"/>
      </rPr>
      <t>SIG-F-12</t>
    </r>
  </si>
  <si>
    <r>
      <rPr>
        <b/>
        <sz val="11"/>
        <rFont val="Calibri"/>
        <family val="2"/>
        <scheme val="minor"/>
      </rPr>
      <t xml:space="preserve">FORMATO: </t>
    </r>
    <r>
      <rPr>
        <sz val="11"/>
        <rFont val="Calibri"/>
        <family val="2"/>
        <scheme val="minor"/>
      </rPr>
      <t xml:space="preserve">MAPA DE RIESGOS
</t>
    </r>
    <r>
      <rPr>
        <b/>
        <sz val="11"/>
        <rFont val="Calibri"/>
        <family val="2"/>
        <scheme val="minor"/>
      </rPr>
      <t xml:space="preserve">PROCESO: </t>
    </r>
    <r>
      <rPr>
        <sz val="11"/>
        <rFont val="Calibri"/>
        <family val="2"/>
        <scheme val="minor"/>
      </rPr>
      <t>ADMINISTRACIÓN DEL  SISTEMA INTEGRADO DE GESTIÓN</t>
    </r>
  </si>
  <si>
    <r>
      <t xml:space="preserve">CONTROL 1:
El profesional designado del Grupo de Contratos verifica el cumplimiento de los requisitos contractuales con base en la lista de chequeo, lo cual arroja como resultado la suscripción del contrato por parte del ordenador del gasto.  Los contratos se  incluyen en la base de datos  publicada en la página WEB de la entidad, en el siguiente link:
http://portal.minvivienda.local/Contrataciones%20Vigentes/Procesos%20adjudicados%202018.pdf
CONTROL 2:
Por parte del Grupo de Contratos se revisa la calidad de la información  y documentación aportada para la elaboración del contrato.
En el mes de enero se llevaron a cabo 472 contratos.
 Los contratos se pueden verificar en el archivo del Grupo de Contratos y en el siguiente link:
http://portal.minvivienda.local/Contrataciones%20Vigentes/Procesos%20adjudicados%202018.pdf
CONTROL 3:
Este control no operó para el presente mes, sin embargó se encuentra pendiente la realización de dos charlas en  temas contractuales.
</t>
    </r>
    <r>
      <rPr>
        <sz val="11"/>
        <color rgb="FFFF0000"/>
        <rFont val="Calibri"/>
        <family val="2"/>
        <scheme val="minor"/>
      </rPr>
      <t xml:space="preserve">
</t>
    </r>
    <r>
      <rPr>
        <sz val="11"/>
        <rFont val="Calibri"/>
        <family val="2"/>
        <scheme val="minor"/>
      </rPr>
      <t xml:space="preserve">
 </t>
    </r>
  </si>
  <si>
    <r>
      <t xml:space="preserve">CONTROL 1:
El profesional designado del Grupo de Contratos verifica el cumplimiento de los requisitos contractuales con base en la lista de chequeo, en el ítem Procesos de selección,  lo cual arrojó como resultado un contrato suscrito por parte del ordenador del gasto. 
 Los contratos se  incluyen en la base de datos de contratos publicada en la página WEB de la entidad, en el siguiente link:
http://portal.minvivienda.local/sobre-el-ministerio/contratacion/convocatorias
CONTROL 2:
Por parte del Grupo de Contratos se revisa la calidad de la información  y documentación aportada para la elaboración del contrato.
En el mes de febrero se llevó a cabo un contrato con la firma MEDICINA LABORAL SAS, producto de un proceso de selección de Mínima Cuantía, el cual cuenta con el visto bueno del Coordinador del Grupo de Contratos.
el contrato se puede verificar en el archivo del Grupo de Contratos y en el siguiente link:
http://portal.minvivienda.local/Contrataciones%20Vigentes/Procesos%20adjudicados%202018.pdf
CONTROL 3:
Se realizarán dos capacitaciones así:  </t>
    </r>
    <r>
      <rPr>
        <b/>
        <sz val="11"/>
        <rFont val="Calibri"/>
        <family val="2"/>
        <scheme val="minor"/>
      </rPr>
      <t xml:space="preserve">1. </t>
    </r>
    <r>
      <rPr>
        <sz val="11"/>
        <rFont val="Calibri"/>
        <family val="2"/>
        <scheme val="minor"/>
      </rPr>
      <t xml:space="preserve">Supervisión de contratos y convenios mayo 9 de 2018 y   </t>
    </r>
    <r>
      <rPr>
        <b/>
        <sz val="11"/>
        <rFont val="Calibri"/>
        <family val="2"/>
        <scheme val="minor"/>
      </rPr>
      <t>2.</t>
    </r>
    <r>
      <rPr>
        <sz val="11"/>
        <rFont val="Calibri"/>
        <family val="2"/>
        <scheme val="minor"/>
      </rPr>
      <t xml:space="preserve"> SECOP II, septiembre 12 de 2018
La información correspondiente está publicada en la INTRANET y puede ser verificada en el siguiente link:
http://nuestranet.minvivienda.local/SitePages/Intranet-Minvivienda.aspx
</t>
    </r>
  </si>
  <si>
    <r>
      <t xml:space="preserve">CONTROL 1:
El profesional designado del Grupo de Contratos verifica el cumplimiento de los requisitos contractuales con base en la lista de chequeo, en el ítem Procesos de selección,  lo cual arrojó como resultado dos contratos suscritos por parte del ordenador del gasto. 
 Los contratos se  incluyen en la base de datos de contratos publicada en la página WEB de la entidad, en el siguiente link:
http://portal.minvivienda.local/sobre-el-ministerio/contratacion/convocatorias
CONTROL 2:
Por parte del Grupo de Contratos se revisa la calidad de la información  y documentación aportada para la elaboración del contrato.
En el mes de marzo se llevaron a cabo dos contratos con las firmas LITIGAR PUNTO COM S.A. - y TOYOCARS LTDA., producto de dos procesos de selección de Mínima Cuantía.
Los contratos se pueden verificar en el archivo del Grupo de Contratos y en el siguiente link:
http://portal.minvivienda.local/Contrataciones%20Vigentes/Procesos%20adjudicados%202018.pdf
CONTROL 3:
Se realizarán dos capacitaciones así:  1. Supervisión de contratos y convenios mayo 9 de 2018 y   2. SECOP II, septiembre 12 de 2018
La información correspondiente está publicada en la INTRANET y puede ser verificada en el siguiente link:
http://nuestranet.minvivienda.local/SitePages/Intranet-Minvivienda.aspx
</t>
    </r>
    <r>
      <rPr>
        <sz val="11"/>
        <color rgb="FFFF0000"/>
        <rFont val="Calibri"/>
        <family val="2"/>
        <scheme val="minor"/>
      </rPr>
      <t xml:space="preserve">
</t>
    </r>
  </si>
  <si>
    <r>
      <t xml:space="preserve">CONTROL 1:
El profesional designado del Grupo de Contratos verifica el cumplimiento de los requisitos contractuales con base en la lista de chequeo, lo cual arroja como resultado la suscripción del contrato por parte del ordenador del gasto.  Los contratos se  incluyen en la base de datos  publicada en la página WEB de la entidad, en el siguiente link:
http://portal.minvivienda.local/Contrataciones%20Vigentes/Procesos%20adjudicados%202018.pdf
CONTROL 2:
Por parte del Grupo de Contratos se revisa la calidad de la información  y documentación aportada para la elaboración del contrato.
En el mes de abril se llevaron a cabo tres (3)  contratos. (Certicámara, Comercializadora Electrocon y Transportes Especiales) 
 Los contratos se pueden verificar en el archivo del Grupo de Contratos y en el siguiente link:
http://portal.minvivienda.local/Contrataciones%20Vigentes/Procesos%20adjudicados%202018.pdf
CONTROL 3:
Este control no operó para el presente mes, sin embargó se encuentra pendiente la realización de una charla de contratación para el próximo 12 de septiembre en el tema SECOP II.
</t>
    </r>
    <r>
      <rPr>
        <sz val="11"/>
        <color rgb="FFFF0000"/>
        <rFont val="Calibri"/>
        <family val="2"/>
        <scheme val="minor"/>
      </rPr>
      <t xml:space="preserve">
</t>
    </r>
    <r>
      <rPr>
        <sz val="11"/>
        <rFont val="Calibri"/>
        <family val="2"/>
        <scheme val="minor"/>
      </rPr>
      <t xml:space="preserve">
 </t>
    </r>
  </si>
  <si>
    <r>
      <t xml:space="preserve">CONTROL 1:
El profesional designado del Grupo de Contratos verifica el cumplimiento de los requisitos contractuales con base en la lista de chequeo, lo cual arroja como resultado la suscripción del contrato por parte del ordenador del gasto.  Los contratos se  incluyen en la base de datos  publicada en la página WEB de la entidad, en el siguiente link:
http://portal.minvivienda.local/Contrataciones%20Vigentes/Procesos%20adjudicados%202018.pdf
CONTROL 2:
Por parte del Grupo de Contratos se revisa la calidad de la información  y documentación aportada para la elaboración del contrato.
En el mes de junio se llevaron a cabo tres (3)  contratos. (Expertos Ingenieros, Comercial Electrómetro, José Eusebio Arias) 
 Los contratos se pueden verificar en el archivo del Grupo de Contratos y en el siguiente link:
http://portal.minvivienda.local/Contrataciones%20Vigentes/Procesos%20adjudicados%202018.pdf
CONTROL 3:
Este control no operó para el presente mes, sin embargó se encuentra pendiente la realización de una charla de contratación para el próximo 12 de septiembre en el tema SECOP II.
</t>
    </r>
    <r>
      <rPr>
        <sz val="11"/>
        <color rgb="FFFF0000"/>
        <rFont val="Calibri"/>
        <family val="2"/>
        <scheme val="minor"/>
      </rPr>
      <t xml:space="preserve">
</t>
    </r>
    <r>
      <rPr>
        <sz val="11"/>
        <rFont val="Calibri"/>
        <family val="2"/>
        <scheme val="minor"/>
      </rPr>
      <t xml:space="preserve">
 </t>
    </r>
  </si>
  <si>
    <r>
      <t xml:space="preserve">CONTROL 1:
El profesional designado del Grupo de Contratos verifica el cumplimiento de los requisitos contractuales con base en la lista de chequeo, lo cual arroja como resultado la suscripción del contrato por parte del ordenador del gasto.  Los contratos se  incluyen en la base de datos  publicada en la página WEB de la entidad, en el siguiente link:
http://portal.minvivienda.local/Contrataciones%20Vigentes/Procesos%20adjudicados%202018.pdf
CONTROL 2:
Por parte del Grupo de Contratos se revisa la calidad de la información  y documentación aportada para la elaboración del contrato.
En el mes de agosto se llevaron a cabo (13) contratos. ( TUV RHEINLAND COLOMBIA S.A.S., Corporación del Ambiente y  de Ingeniería, Paula Andrea Vargas Pardo, Luis Hernán González Borrero, Neurona Ingeniería mas Diseño S.A.S, Daniela Teresa Villazon Julio, Jhon Anderson Becerra, Sandra Margarita Zamora Camacho, Rubith Ofir Tuberquia Avendaño, Ats Gestión Documental S.A.S., Kyros Muebles Y Diseños Ltda., Map Ingenieros Y/O María Fernanda Cortes E.U., UNIVERSIDAD EAN). 
 Los contratos se pueden verificar en el archivo del Grupo de Contratos y en el siguiente link:
http://portal.minvivienda.local/Contrataciones%20Vigentes/Procesos%20adjudicados%202018.pdf
CONTROL 3:
Este control no operó para el presente mes, sin embargó se encuentra pendiente la realización de una charla de contratación para el próximo 12 de septiembre en el tema SECOP II.
</t>
    </r>
    <r>
      <rPr>
        <sz val="11"/>
        <color rgb="FFFF0000"/>
        <rFont val="Calibri"/>
        <family val="2"/>
        <scheme val="minor"/>
      </rPr>
      <t xml:space="preserve">
</t>
    </r>
    <r>
      <rPr>
        <sz val="11"/>
        <rFont val="Calibri"/>
        <family val="2"/>
        <scheme val="minor"/>
      </rPr>
      <t xml:space="preserve">
 </t>
    </r>
  </si>
  <si>
    <t xml:space="preserve"> CONTROL 1:
Con base en la lista de chequeo, publicada en al mapa de procesos de gestión de contratación, formato  GCT-F-13, el profesional encargado de adelantar el trámite, verifica que todos los documentos allí relacionados se encuentren como soporte para la contratación. 
Los contratos se  incluyen en la base de datos  publicada en la página WEB de la entidad, en el siguiente link:
http://portal.minvivienda.local/Contrataciones%20Vigentes/Procesos%20adjudicados%202018.pdf
De los 486 contratos suscritos,  16 contratos en el semestre se vieron afectados en el inicio de ejecución debido a que la póliza no se aprobaba en la medida en que su expedición era un tiempo posterior a la firma del contrato y expedición del registro presupuestal .
CONTROL 2:
Se hace seguimiento a la ejecución contractual, por medio de los informes de actividades que presentan los contratistas, los cuales llevan la firma del supervisor del contrato y que sirven de soporte para los pagos correspondientes.  
En cada expediente contractual, que reposa en el archivo del Grupo de Contratos,  se puede verificar el informe de actividades correspondiente, como control adicional el grupo de contratos abrirá a partir del mes de agosto un libro el control de entrega de informes de cada contrato por parte del contratista para contribuir con la mitigación de este riesgo.
Control 3: 
El profesional encargado de adelantar el trámite contractual, en conjunto con el área interesada en la contratación,  revisan los documentos, los ajustan y verifican que los mismos  cumplan los requisitos para adelantar la contratación respectiva. 
Mediante correos electrónicos se hace seguimiento a documentos o información  pendientes para adelantar el trámite contractual. 
El seguimiento se puede verificar en los correos electrónicos de los profesionales que adelantan la gestión contractual.
</t>
  </si>
  <si>
    <t xml:space="preserve"> CONTROL 1:
Con base en la lista de chequeo, publicada en al mapa de procesos de gestión de contratación, formato  GCT-F-13, el profesional encargado de adelantar el trámite, verifica que todos los documentos allí relacionados se encuentren como soporte para la contratación. 
Los contratos se  incluyen en la base de datos  publicada en la página WEB de la entidad, en el siguiente link:
http://portal.minvivienda.local/Contrataciones%20Vigentes/Procesos%20adjudicados%202018.pdf
CONTROL 2:
Se hace seguimiento a la ejecución contractual, por medio de los informes de actividades que presentan los contratistas, los cuales llevan la firma del supervisor del contrato y que sirven de soporte para los pagos correspondientes.  
En cada expediente contractual, que reposa en el archivo del Grupo de Contratos,  se puede verificar el informe de actividades correspondiente, como control adicional el grupo de contratos , requerirá  al grupo de apoyo informático  utilizar en el aplicativo el control de entrega de informes de cada contrato por parte del contratista para contribuir con la mitigación de este riesgo.
Control 3: 
El profesional encargado de adelantar el trámite contractual, en conjunto con el área interesada en la contratación,  revisan los documentos, los ajustan y verifican que los mismos  cumplan los requisitos para adelantar la contratación respectiva. 
Mediante correos electrónicos se hace seguimiento a documentos o información  pendientes para adelantar el trámite contractual. 
El seguimiento se puede verificar en los correos electrónicos de los profesionales que adelantan la gestión contractual.
</t>
  </si>
  <si>
    <t xml:space="preserve"> CONTROL 1:
Con base en la lista de chequeo, publicada en al mapa de procesos de gestión de contratación, formato  GCT-F-13, el profesional encargado de adelantar el trámite, verifica que todos los documentos allí relacionados se encuentren como soporte para la contratación. 
Los contratos se  incluyen en la base de datos  publicada en la página WEB de la entidad, en el siguiente link:
http://portal.minvivienda.local/Contrataciones%20Vigentes/Procesos%20adjudicados%202018.pdf
CONTROL 2:
Se hace seguimiento a la ejecución contractual, por medio de los informes de actividades que presentan los contratistas, los cuales llevan la firma del supervisor del contrato y que sirven de soporte para los pagos correspondientes.  
En cada expediente contractual, que reposa en el archivo del Grupo de Contratos,  se puede verificar el informe de actividades correspondiente, como control adicional el grupo de contratos abrirá a partir del mes de agosto un libro el control de entrega de informes de cada contrato por parte del contratista para contribuir con la mitigación de este riesgo.
Control 3: 
El profesional encargado de adelantar el trámite contractual, en conjunto con el área interesada en la contratación,  revisan los documentos, los ajustan y verifican que los mismos  cumplan los requisitos para adelantar la contratación respectiva. 
Mediante correos electrónicos se hace seguimiento a documentos o información  pendientes para adelantar el trámite contractual. 
El seguimiento se puede verificar en los correos electrónicos de los profesionales que adelantan la gestión contractual.
</t>
  </si>
  <si>
    <t xml:space="preserve">Poner en conocimiento del área interesada, sobre posibles falencias en los documentos soportes para la contratación </t>
  </si>
  <si>
    <r>
      <t xml:space="preserve">CONTROL 1:
Por parte  del  Coordinador del Grupo se realiza el reparto de la correspondencia, donde se evidencia la entrega de la correspondencia que debe tramitar el abogado asignado,  para lo cual se diligencia el formato GCT-F-30, el cual se puede verificar en el siguiente link: http://portal.minvivienda.local/sobre-el-ministerio/planeacion-gestion-y-control/sistemas-de-gestion/mapa-de-procesos/gestion-de-contratacion.   La evidencia que ha operado, es verificando la contratación.
CONTROL 2:
El encargado del tema, por parte del Grupo de Contratos,  revisa la solicitud que remite el área interesada, elabora el documento correspondiente y lo entrega para visto bueno del Coordinador del Grupo de contratos y posterior trámite de firmas.
En la planilla de mensajería para oficinas Código GD-F-13 se evidencia el envío de las respuestas firmadas por el Coordinador del Grupo de Contratos 
</t>
    </r>
    <r>
      <rPr>
        <sz val="11"/>
        <color rgb="FFFF0000"/>
        <rFont val="Calibri"/>
        <family val="2"/>
        <scheme val="minor"/>
      </rPr>
      <t xml:space="preserve">
</t>
    </r>
  </si>
  <si>
    <r>
      <t xml:space="preserve">CONTROL 1:
Por parte  del  Coordinador del Grupo se realiza el reparto de la correspondencia, donde se evidencia la entrega de la correspondencia que debe tramitar el abogado asignado,  para lo cual se diligencia el formato GCT-F-30, el cual se puede verificar en el siguiente link: http://portal.minvivienda.local/sobre-el-ministerio/planeacion-gestion-y-control/sistemas-de-gestion/mapa-de-procesos/gestion-de-contratacion.   La evidencia que ha operado, es verificando la contratación.
CONTROL 2:
El encargado del tema, por parte del Grupo de Contratos,  revisa la solicitud que remite el área interesada, elabora el documento correspondiente y lo entrega para visto bueno del Coordinador del Grupo de contratos y posterior trámite de firmas. 
</t>
    </r>
    <r>
      <rPr>
        <sz val="11"/>
        <color rgb="FFFF0000"/>
        <rFont val="Calibri"/>
        <family val="2"/>
        <scheme val="minor"/>
      </rPr>
      <t xml:space="preserve">
</t>
    </r>
    <r>
      <rPr>
        <sz val="11"/>
        <rFont val="Calibri"/>
        <family val="2"/>
        <scheme val="minor"/>
      </rPr>
      <t>En la planilla de mensajería para oficinas Código GD-F-13 se evidencia el envío de las respuestas firmadas por el Coordinador del Grupo de Contratos</t>
    </r>
  </si>
  <si>
    <t>CONTROL 1:
Por parte  del  Coordinador del Grupo se realiza el reparto de la correspondencia, donde se evidencia la entrega de la correspondencia que debe tramitar el abogado asignado,  para lo cual se diligencia el formato GCT-F-30, el cual se puede verificar en el siguiente link: http://portal.minvivienda.local/sobre-el-ministerio/planeacion-gestion-y-control/sistemas-de-gestion/mapa-de-procesos/gestion-de-contratacion.   La evidencia que ha operado, es verificando la contratación.
CONTROL 2:
El encargado del tema, por parte del Grupo de Contratos,  revisa la solicitud que remite el área interesada, elabora el documento correspondiente y lo entrega para visto bueno del Coordinador del Grupo de contratos y posterior trámite de firmas. 
En la planilla de mensajería para oficinas Código GD-F-13 se evidencia el envío de las respuestas firmadas por el Coordinador del Grupo de Contratos</t>
  </si>
  <si>
    <r>
      <t xml:space="preserve">CONTROL 1:
Por parte  del  Coordinador del Grupo se realiza el reparto de la correspondencia, donde se evidencia la que debe tramitar el abogado asignado,  para lo cual se diligencia el formato GCT-F-30, el cual se puede verificar en el siguiente link: http://portal.minvivienda.local/sobre-el-ministerio/planeacion-gestion-y-control/sistemas-de-gestion/mapa-de-procesos/gestion-de-contratacion.   La evidencia que ha operado, es verificando la contratación.
CONTROL 2:
El encargado del tema, por parte del Grupo de Contratos,  revisa la solicitud que remite el área interesada, elabora el documento correspondiente y lo entrega para visto bueno del Coordinador del Grupo de contratos y posterior trámite de firmas.
El Grupo de Contratos implemento la matriz de correspondencia la cual permite reconocer los tramites o solicitudes efectuadas, fecha de recibido , y terminación del mismo.
En la planilla de mensajería para oficinas Código GD-F-13 se evidencia el envío de las respuestas firmadas por el Coordinador del Grupo de Contratos 
</t>
    </r>
    <r>
      <rPr>
        <sz val="11"/>
        <color rgb="FFFF0000"/>
        <rFont val="Calibri"/>
        <family val="2"/>
        <scheme val="minor"/>
      </rPr>
      <t xml:space="preserve">
</t>
    </r>
  </si>
  <si>
    <r>
      <t xml:space="preserve">CONTROL 1:
Por parte  del  Coordinador del Grupo se realiza el reparto de la correspondencia, donde se evidencia la  que debe tramitar el abogado asignado,  para lo cual se diligencia el formato GCT-F-30, el cual se puede verificar en el siguiente link: http://portal.minvivienda.local/sobre-el-ministerio/planeacion-gestion-y-control/sistemas-de-gestion/mapa-de-procesos/gestion-de-contratacion.   La evidencia que ha operado, es verificando la contratación.
CONTROL 2:
El encargado del tema, por parte del Grupo de Contratos,  revisa la solicitud que remite el área interesada, elabora el documento correspondiente y lo entrega para visto bueno del Coordinador del Grupo de contratos y posterior trámite de firmas.
El Grupo de Contratos implemento la matriz de correspondencia la cual permite reconocer los tramites o solicitudes efectuadas, fecha de recibido , y terminación del mismo.
En la planilla de mensajería para oficinas Código GD-F-13 se evidencia el envío de las respuestas firmadas por el Coordinador del Grupo de Contratos 
</t>
    </r>
    <r>
      <rPr>
        <sz val="11"/>
        <color rgb="FFFF0000"/>
        <rFont val="Calibri"/>
        <family val="2"/>
        <scheme val="minor"/>
      </rPr>
      <t xml:space="preserve">
</t>
    </r>
  </si>
  <si>
    <r>
      <t xml:space="preserve">CONTROL 1:
Por parte  del  Coordinador del Grupo se realiza el reparto de la correspondencia, donde se evidencia la que debe tramitar el abogado asignado,  para lo cual se diligencia el formato GCT-F-30, el cual se puede verificar en el siguiente link: http://portal.minvivienda.local/sobre-el-ministerio/planeacion-gestion-y-control/sistemas-de-gestion/mapa-de-procesos/gestion-de-contratacion.   La evidencia que ha operado, es verificando la contratación.
CONTROL 2:
El encargado del tema, por parte del Grupo de Contratos,  revisa la solicitud que remite el área interesada, elabora el documento correspondiente y lo entrega para visto bueno del Coordinador del Grupo de contratos y posterior trámite de firmas.
El Grupo de Contratos implemento la matriz de correspondencia la cual permite reconocer los tramites o solicitudes efectuadas, fecha de recibido , y terminación del mismo.
En la planilla de mensajería para oficinas Código GD-F-13 se evidencia el envío de las respuestas firmadas por el Coordinador del Grupo de Contratos 
</t>
    </r>
    <r>
      <rPr>
        <sz val="11"/>
        <color rgb="FFFF0000"/>
        <rFont val="Calibri"/>
        <family val="2"/>
        <scheme val="minor"/>
      </rPr>
      <t xml:space="preserve">
</t>
    </r>
  </si>
  <si>
    <r>
      <t xml:space="preserve">CONTROL 1:
Por parte  del  Coordinador del Grupo se realiza el reparto de la correspondencia, donde se evidencia la que debe tramitar el abogado asignado,  para lo cual se diligencia el formato GCT-F-30, el cual se puede verificar en el siguiente link: http://portal.minvivienda.local/sobre-el-ministerio/planeacion-gestion-y-control/sistemas-de-gestion/mapa-de-procesos/gestion-de-contratacion.   La evidencia que ha operado, es verificando la contratación.
CONTROL 2:
El encargado del tema, por parte del Grupo de Contratos,  revisa la solicitud que remite el área interesada, elabora el documento correspondiente y lo entrega para visto bueno del Coordinador del Grupo de contratos y posterior trámite de firmas.
El Grupo de Contratos implemento la matriz de correspondencia la cual permite reconocer los tramites o solicitudes efectuadas, fecha de recibido , y terminación del mismo.
En la planilla de mensajería para oficinas Código GDC-F-13 se evidencia el envío de las respuestas firmadas por el Coordinador del Grupo de Contratos 
</t>
    </r>
    <r>
      <rPr>
        <sz val="11"/>
        <color rgb="FFFF0000"/>
        <rFont val="Calibri"/>
        <family val="2"/>
        <scheme val="minor"/>
      </rPr>
      <t xml:space="preserve">
</t>
    </r>
  </si>
  <si>
    <r>
      <t>CONTROL 1:
SSe revisan las obligaciones plasmadas en el estudio previo, las cuales deben coincidir con las del contrato.  En caso que sean diferentes, se realiza el otrosí modificatorio.  
En el  mes de  febrero se llevaron a cabo 9 modificaciones a los contratos, las cuales se pueden evidenciar en la Base de datos de contratos y en las minutas de cada expediente contractual, las cuales reposan en el archivo del Grupo de Contratos
CONTROL 2:
Se hace seguimiento a la ejecución contractual, por medio de los informes de actividades que presentan los contratistas, los cuales llevan la firma del contratista y del supervisor del contrato y que sirven de soporte para los pagos correspondientes.
En cada expediente contractual, que reposa en el archivo del Grupo de Contratos,  se puede verificar el informe de actividades correspondiente.</t>
    </r>
    <r>
      <rPr>
        <sz val="11"/>
        <color rgb="FFFF0000"/>
        <rFont val="Calibri"/>
        <family val="2"/>
        <scheme val="minor"/>
      </rPr>
      <t xml:space="preserve">
</t>
    </r>
    <r>
      <rPr>
        <sz val="11"/>
        <rFont val="Calibri"/>
        <family val="2"/>
        <scheme val="minor"/>
      </rPr>
      <t xml:space="preserve">
CONTROL 3:
Mediante memorando 2018IE0002867 de fecha 26 de febrero de 2018 la Oficina de Control Interno realizó informe de evaluación a la eficacia de los controles de mapas de riesgos vigencia 2017 se manifestó en las acciones de mejoramiento que, "no se encuentran establecidos hallazgos relacionados con el tema objeto de evaluación".  sin embargó, a efectos de acatar las recomendaciones plasmadas  en el mismo informe, se tiene previsto, en el plan de mejoramiento, la actualización del mapa de riesgos.
A la fecha no se han realizado observaciones por parte de la Oficina de Control Interno ya que las auditorías están programadas para el mes de abril.</t>
    </r>
    <r>
      <rPr>
        <sz val="11"/>
        <color rgb="FFFF0000"/>
        <rFont val="Calibri"/>
        <family val="2"/>
        <scheme val="minor"/>
      </rPr>
      <t xml:space="preserve">
</t>
    </r>
    <r>
      <rPr>
        <sz val="11"/>
        <rFont val="Calibri"/>
        <family val="2"/>
        <scheme val="minor"/>
      </rPr>
      <t xml:space="preserve">
CONTROL 4:
Por parte de los supervisores de los contratos se proyecta el acta de liquidación correspondiente y se remite al Grupo de Contratos para su revisión y visto bueno.  En el acta de liquidación las partes se declaran a paz y salvo.
En caso que el contrato no sea objeto de liquidación, conforme con lo establecido por el artículo 217 del Decreto 019 de 2012, por parte del supervisor se remite al Grupo de Contratos la certificación de saldos que evidencia saldos en cero (0) 
En el  mes de febrero se llevaron a cabo 2 actas de liquidación. 
En cada expediente contractual, que reposa en el archivo del Grupo de Contratos,  se puede verificar el  acta de liquidación correspondiente.</t>
    </r>
  </si>
  <si>
    <r>
      <t>CONTROL 1:
Se revisan las obligaciones plasmadas en el estudio previo, las cuales deben coincidir con las del contrato.  En caso que sean diferentes, se realiza el otrosí modificatorio.  
En el  mes de marzo  se llevaron a cabo 3</t>
    </r>
    <r>
      <rPr>
        <sz val="11"/>
        <color rgb="FFFF0000"/>
        <rFont val="Calibri"/>
        <family val="2"/>
        <scheme val="minor"/>
      </rPr>
      <t xml:space="preserve"> </t>
    </r>
    <r>
      <rPr>
        <sz val="11"/>
        <rFont val="Calibri"/>
        <family val="2"/>
        <scheme val="minor"/>
      </rPr>
      <t>modificaciones a los contratos, las cuales se pueden evidenciar en la Base de datos de contratos y en las minutas de cada expediente contractual, las cuales reposan en el archivo del Grupo de Contratos
CONTROL 2:
Se hace seguimiento a la ejecución contractual, por medio de los informes de actividades que presentan los contratistas, los cuales llevan la firma del contratista y del supervisor del contrato y que sirven de soporte para los pagos correspondientes.
En cada expediente contractual, que reposa en el archivo del Grupo de Contratos,  se puede verificar el informe de actividades correspondiente.
CONTROL 3:
A la fecha no se han realizado observaciones por parte de la Oficina de Control Interno ya que las auditorías están programadas para el mes de abril.</t>
    </r>
    <r>
      <rPr>
        <sz val="11"/>
        <color rgb="FFFF0000"/>
        <rFont val="Calibri"/>
        <family val="2"/>
        <scheme val="minor"/>
      </rPr>
      <t xml:space="preserve">
</t>
    </r>
    <r>
      <rPr>
        <sz val="11"/>
        <rFont val="Calibri"/>
        <family val="2"/>
        <scheme val="minor"/>
      </rPr>
      <t xml:space="preserve">
INCUMPLIMIENTO
CONTRATO INTERADMINISTRATIVO No. 549 DE 2014, celebrado entre el MINISTERIO DE VIVIENDA, CIUDAD Y TERRITORIO y la EMPRESA DE TELECOMUNICACIONES DE POPAYÁN S.A.  E.S.P- EMTEL. Las diligencias se encuentran a cargo de la Oficina Asesora Jurídica del Ministerio para que se adelanten las acciones a seguir tendientes a declarar o no el incumplimiento y liquidación del contrato en sede judicial.  
Remitido a jurídica el 20-3-2018
INCUMPLIMIENTO 
CONVENIO INTERADMINITSRATIVO DE USOS DE RECURSOS No. 113 DE 2009 CELEBRADO ENTRE MINISTERIO DE AMBIENTE Y DESARROLLO SOSTENIBLE (HOY MINISTERIO DE VIVIENDA, CIUDAD Y TERRRITORIO) Y EL DEPARTAMENTO DE PUTUMAYO las diligencias realizadas por el Grupo de Contratos se encuentran a cargo de la Oficina Asesora Jurídica del Ministerio, con el fin de que adelante las acciones judiciales por presunto incumplimiento al convenio en relación.
Remitido a jurídica el 6-3-2018</t>
    </r>
    <r>
      <rPr>
        <sz val="11"/>
        <color rgb="FFFF0000"/>
        <rFont val="Calibri"/>
        <family val="2"/>
        <scheme val="minor"/>
      </rPr>
      <t xml:space="preserve">
</t>
    </r>
    <r>
      <rPr>
        <sz val="11"/>
        <rFont val="Calibri"/>
        <family val="2"/>
        <scheme val="minor"/>
      </rPr>
      <t xml:space="preserve">
CONTROL 4:
Por parte de los supervisores de los contratos se proyecta el acta de liquidación correspondiente y se remite al Grupo de Contratos para su revisión y visto bueno.  En el acta de liquidación las partes se declaran a paz y salvo.
En caso que el contrato no sea objeto de liquidación, conforme con lo establecido por el artículo 217 del Decreto 019 de 2012, por parte del supervisor se remite al Grupo de Contratos la certificación de saldos que evidencia saldos en cero (0) 
En el  mes de marzo se llevaron a cabo 6 actas de liquidación. 
En cada expediente contractual, que reposa en el archivo del Grupo de Contratos,  se puede verificar el  acta de liquidación correspondiente.</t>
    </r>
  </si>
  <si>
    <r>
      <t>CONTROL 1:
Se revisan las obligaciones plasmadas en el estudio previo, las cuales deben coincidir con las del contrato.  En caso que sean diferentes, se realiza el otrosí modificatorio.  
En el  mes de abril se llevaron a cabo cuatro (4) modificaciones a los contratos.
CONTROL 2:
Se hace seguimiento a la ejecución contractual, por medio de los informes de actividades que presentan los contratistas, los cuales llevan la firma del contratista y del supervisor del contrato y que sirven de soporte para los pagos correspondientes.
En cada expediente contractual, que reposa en el archivo del Grupo de Contratos,  se puede verificar el informe de actividades correspondiente.
CONTROL 3:
En el mes de abril no se realizaron  observaciones por parte de la Oficina de Control Interno .</t>
    </r>
    <r>
      <rPr>
        <sz val="11"/>
        <color rgb="FFFF0000"/>
        <rFont val="Calibri"/>
        <family val="2"/>
        <scheme val="minor"/>
      </rPr>
      <t xml:space="preserve">
</t>
    </r>
    <r>
      <rPr>
        <sz val="11"/>
        <rFont val="Calibri"/>
        <family val="2"/>
        <scheme val="minor"/>
      </rPr>
      <t xml:space="preserve">
CONTRATO INTERADMINISTRATIVO 416 DE 2016, celebrado entre el Ministerio de Vivienda, Ciudad y Territorio y la Empresa de Telecomunicaciones de Popayán S.A. -  E.S.P. - EMTEL.   El contrato se encuentra vencido en su plazo de ejecución y en etapa de liquidación, previo a ella el supervisor evidenció un presunto incumplimiento, ante ello el Ministerio adelantó audiencia pública de incumplimiento y en el curso de la misma, el contratista EMTEL presentó propuesta de compromiso. 
la Subdirección Administrativa está adelantando la gestión para elevar el acuerdo ante la procuraduría general de la nación 
De igual manera al contrato 416 de 2016 se le realizo la AUDITORIA No. 02 FECHA 30/04/18 al proceso Gestión de Proyectos de Tecnología de la Información, con el fin de verificar el cumplimiento del objeto contractual establecido en el contrato interadministrativo 416 de 2016 y los anexos técnicos.
INCUMPLIMIENTO
CONVENIO INTERADMINISTRATIVO DE USO DE RECURSOS No. 008 DE 2015, celebrado entre el MINISTERIO DE VIVIENDA, CIUDAD Y TERRITORIO Y EL DEPARTAMENTO DEL CHOCÓ. Las diligencias se encuentran a cargo de la Oficina Asesora Jurídica del Ministerio, para que se adelanten las acciones contenciosas administrativas, tendientes a adelantar las acciones judiciales, para declarar el incumplimiento y el reintegro del total de los recursos económicos aportados por el Ministerio junto con sus rendimientos y demás a que haya lugar.   
remitido a jurídica el 03-042018.
</t>
    </r>
    <r>
      <rPr>
        <sz val="11"/>
        <color rgb="FFFF0000"/>
        <rFont val="Calibri"/>
        <family val="2"/>
        <scheme val="minor"/>
      </rPr>
      <t xml:space="preserve">
</t>
    </r>
    <r>
      <rPr>
        <sz val="11"/>
        <rFont val="Calibri"/>
        <family val="2"/>
        <scheme val="minor"/>
      </rPr>
      <t xml:space="preserve">
CONTROL 4:
Por parte de los supervisores de los contratos se proyecta el acta de liquidación correspondiente y se remite al Grupo de Contratos para su revisión y visto bueno.  En el acta de liquidación las partes se declaran a paz y salvo.
En caso que el contrato no sea objeto de liquidación, conforme con lo establecido por el artículo 217 del Decreto 019 de 2012, por parte del supervisor se remite al Grupo de Contratos la certificación de saldos que evidencia saldos en cero (0) 
</t>
    </r>
    <r>
      <rPr>
        <sz val="11"/>
        <color rgb="FFFF0000"/>
        <rFont val="Calibri"/>
        <family val="2"/>
        <scheme val="minor"/>
      </rPr>
      <t xml:space="preserve">
</t>
    </r>
    <r>
      <rPr>
        <sz val="11"/>
        <rFont val="Calibri"/>
        <family val="2"/>
        <scheme val="minor"/>
      </rPr>
      <t xml:space="preserve">En el  mes de abril se llevaron a cabo cuatro (4)  actas de liquidación. en la plataforma del Secop se puede evidenciar los contratos liquidados.
</t>
    </r>
  </si>
  <si>
    <r>
      <t xml:space="preserve">CONTROL 1:
Se revisan las obligaciones plasmadas en el estudio previo, las cuales deben coincidir con las del contrato.  En caso que sean diferentes, se realiza el otrosí modificatorio.  
En el  mes de Agosto se realizar (18) modificaciones a los contratos.
CONTROL 2:
Se hace seguimiento a la ejecución contractual, por medio de los informes de actividades que presentan los contratistas, los cuales llevan la firma del contratista y del supervisor del contrato y que sirven de soporte para los pagos correspondientes.
En cada expediente contractual, que reposa en el archivo del Grupo de Contratos,  se puede verificar el informe de actividades correspondiente.
CONTROL 3:
En el mes de agosto no se realizaron observaciones por parte de la Oficina de Control Interno .
CONTROL 4:
Por parte de los supervisores de los contratos se proyecta el acta de liquidación correspondiente y se remite al Grupo de Contratos para su revisión y visto bueno.  En el acta de liquidación las partes se declaran a paz y salvo.
En caso que el contrato no sea objeto de liquidación, conforme con lo establecido por el artículo 217 del Decreto 019 de 2012, por parte del supervisor se remite al Grupo de Contratos la certificación de saldos que evidencia saldos en cero (0) 
</t>
    </r>
    <r>
      <rPr>
        <sz val="11"/>
        <color rgb="FFFF0000"/>
        <rFont val="Calibri"/>
        <family val="2"/>
        <scheme val="minor"/>
      </rPr>
      <t xml:space="preserve">
</t>
    </r>
    <r>
      <rPr>
        <sz val="11"/>
        <rFont val="Calibri"/>
        <family val="2"/>
        <scheme val="minor"/>
      </rPr>
      <t xml:space="preserve">En el  mes de agosto se llevaron a cabo ocho  (8)  actas de liquidación.  la plataforma del Secop se puede evidenciar los contratos liquidados.
</t>
    </r>
  </si>
  <si>
    <r>
      <t xml:space="preserve">CONTROL 1:
Se revisan las obligaciones plasmadas en el estudio previo, las cuales deben coincidir con las del contrato.  En caso que sean diferentes, se realiza el otrosí modificatorio.  
En el  mes de septiembre se realizaron ( </t>
    </r>
    <r>
      <rPr>
        <sz val="11"/>
        <color theme="1"/>
        <rFont val="Calibri"/>
        <family val="2"/>
        <scheme val="minor"/>
      </rPr>
      <t xml:space="preserve">179 ) </t>
    </r>
    <r>
      <rPr>
        <sz val="11"/>
        <rFont val="Calibri"/>
        <family val="2"/>
        <scheme val="minor"/>
      </rPr>
      <t xml:space="preserve">modificaciones a los contratos.
CONTROL 2:
Se hace seguimiento a la ejecución contractual, por medio de los informes de actividades que presentan los contratistas, los cuales llevan la firma del contratista y del supervisor del contrato y que sirven de soporte para los pagos correspondientes.
En cada expediente contractual, que reposa en el archivo del Grupo de Contratos,  se puede verificar el informe de actividades correspondiente.
CONTROL 3:
En el mes de septiembre no se realizaron observaciones por parte de la Oficina de Control Interno .
CONTROL 4:
Por parte de los supervisores de los contratos se proyecta el acta de liquidación correspondiente y se remite al Grupo de Contratos para su revisión y visto bueno.  En el acta de liquidación las partes se declaran a paz y salvo.
En caso que el contrato no sea objeto de liquidación, conforme con lo establecido por el artículo 217 del Decreto 019 de 2012, por parte del supervisor se remite al Grupo de Contratos la certificación de saldos que evidencia saldos en cero (0) 
</t>
    </r>
    <r>
      <rPr>
        <sz val="11"/>
        <color rgb="FFFF0000"/>
        <rFont val="Calibri"/>
        <family val="2"/>
        <scheme val="minor"/>
      </rPr>
      <t xml:space="preserve">
</t>
    </r>
    <r>
      <rPr>
        <sz val="11"/>
        <rFont val="Calibri"/>
        <family val="2"/>
        <scheme val="minor"/>
      </rPr>
      <t xml:space="preserve">En el  mes de septiembre se llevaron a cabo 141 actas de liquidación.  la plataforma del Secop se puede evidenciar los contratos liquidados.
</t>
    </r>
  </si>
  <si>
    <r>
      <t xml:space="preserve">CONTROL 1:
El profesional designado del Grupo de Contratos verifica el cumplimiento de los requisitos contractuales con base en la lista de chequeo, lo cual arroja como resultado la suscripción del contrato por parte del ordenador del gasto.  Los contratos se  incluyen en la base de datos  publicada en la página WEB de la entidad, en el siguiente link:
http://portal.minvivienda.local/Contrataciones%20Vigentes/Procesos%20adjudicados%202018.pdf
CONTROL 2:
Por parte del Grupo de Contratos se revisa la calidad de la información  y documentación aportada para la elaboración del contrato.
En el mes de julio se llevaron a cabo nueve (9) contratos. (Ingry Carolina Zambrano Domínguez, Alfonso Carlos Daza Martínez, Catalina Jaramillo Martínez, Diego Rentería Martínez, María Alejandra Gómez Gutiérrez, Proyectos Semana S.A., Giovanny Martínez Garzón, Ifx Networks Colombia S.A.S., Centro Car 19 Ltda.). 
 Los contratos se pueden verificar en el archivo del Grupo de Contratos y en el siguiente link:
http://portal.minvivienda.local/Contrataciones%20Vigentes/Procesos%20adjudicados%202018.pdf
CONTROL 3:
Este control no operó para el presente mes, sin embargó se encuentra pendiente la realización de una charla de contratación para el próximo 12 de septiembre en el tema SECOP II.
</t>
    </r>
    <r>
      <rPr>
        <sz val="11"/>
        <color rgb="FFFF0000"/>
        <rFont val="Calibri"/>
        <family val="2"/>
        <scheme val="minor"/>
      </rPr>
      <t xml:space="preserve">
</t>
    </r>
    <r>
      <rPr>
        <sz val="11"/>
        <rFont val="Calibri"/>
        <family val="2"/>
        <scheme val="minor"/>
      </rPr>
      <t xml:space="preserve">
</t>
    </r>
    <r>
      <rPr>
        <b/>
        <sz val="11"/>
        <rFont val="Calibri"/>
        <family val="2"/>
        <scheme val="minor"/>
      </rPr>
      <t xml:space="preserve"> ACCION COMPLEMENTARIA:</t>
    </r>
    <r>
      <rPr>
        <sz val="11"/>
        <rFont val="Calibri"/>
        <family val="2"/>
        <scheme val="minor"/>
      </rPr>
      <t xml:space="preserve">
El día 6de julio de 2018 se socializó al interior del Ministerio una presentación  relacionada con la elaboración de estudios previos necesarios para la contratación.  Con ello se busca que las áreas interesadas en la contratación tengan una idea clara al proyectar los estudios previos para cualquier tipo de contratación.
 La evidencia se puede encontrar en correo electrónico del julio 6 de 2018 </t>
    </r>
    <r>
      <rPr>
        <sz val="11"/>
        <color rgb="FFFF0000"/>
        <rFont val="Calibri"/>
        <family val="2"/>
        <scheme val="minor"/>
      </rPr>
      <t xml:space="preserve">
 </t>
    </r>
  </si>
  <si>
    <t xml:space="preserve"> CONTROL 1:
Con base en la lista de chequeo, publicada en al mapa de procesos de gestión de contratación, formato  GCT-F-13, el profesional encargado de adelantar el trámite, verifica que todos los documentos allí relacionados se encuentren como soporte para la contratación. 
Los contratos se  incluyen en la base de datos  publicada en la página WEB de la entidad, en el siguiente link:
http://portal.minvivienda.local/Contrataciones%20Vigentes/Procesos%20adjudicados%202018.pdf
Los contactos iniciaron su ejecución al momento en que cumplieron con los requisitos de ejecución.
CONTROL 2:
Se hace seguimiento a la ejecución contractual, por medio de los informes de actividades que presentan los contratistas, los cuales llevan la firma del supervisor del contrato y que sirven de soporte para los pagos correspondientes.  
En cada expediente contractual, que reposa en el archivo del Grupo de Contratos,  se puede verificar el informe de actividades correspondiente, 
Control 3: 
El profesional encargado de adelantar el trámite contractual, en conjunto con el área interesada en la contratación,  revisan los documentos, los ajustan y verifican que los mismos  cumplan los requisitos para adelantar la contratación respectiva. 
Mediante correos electrónicos se hace seguimiento a documentos o información  pendientes para adelantar el trámite contractual. 
El seguimiento se puede verificar en los correos electrónicos de los profesionales que adelantan la gestión contractual.
Se logró el inicio de los contratos al momento de cumplir con los requisitos de ejecución, sin demoras.</t>
  </si>
  <si>
    <r>
      <t xml:space="preserve">CONTROL 1:
Se revisan las obligaciones plasmadas en el estudio previo, las cuales deben coincidir con las del contrato.  En caso que sean diferentes, se realiza el otrosí modificatorio.  
En el  mes de mayo se llevaron a cabo seis (6) modificaciones a los contratos.
CONTROL 2:
Se hace seguimiento a la ejecución contractual, por medio de los informes de actividades que presentan los contratistas, los cuales llevan la firma del contratista y del supervisor del contrato y que sirven de soporte para los pagos correspondientes.
En cada expediente contractual, que reposa en el archivo del Grupo de Contratos,  se puede verificar el informe de actividades correspondiente.
CONTROL 3:
En el mes de mayo no se realizaron observaciones por parte de la Oficina de Control Interno .
CONTROL 4:
Por parte de los supervisores de los contratos se proyecta el acta de liquidación correspondiente y se remite al Grupo de Contratos para su revisión y visto bueno.  En el acta de liquidación las partes se declaran a paz y salvo.
En caso que el contrato no sea objeto de liquidación, conforme con lo establecido por el artículo 217 del Decreto 019 de 2012, por parte del supervisor se remite al Grupo de Contratos la certificación de saldos que evidencia saldos en cero (0) 
</t>
    </r>
    <r>
      <rPr>
        <sz val="11"/>
        <color rgb="FFFF0000"/>
        <rFont val="Calibri"/>
        <family val="2"/>
        <scheme val="minor"/>
      </rPr>
      <t xml:space="preserve">
</t>
    </r>
    <r>
      <rPr>
        <sz val="11"/>
        <rFont val="Calibri"/>
        <family val="2"/>
        <scheme val="minor"/>
      </rPr>
      <t xml:space="preserve">En el  mes de mayo se llevaron a cabo ocho (8)  actas de liquidación. en la plataforma del Secop se puede evidenciar los contratos liquidados.
</t>
    </r>
  </si>
  <si>
    <r>
      <t xml:space="preserve">CONTROL 1:
Se revisan las obligaciones plasmadas en el estudio previo, las cuales deben coincidir con las del contrato.  En caso que sean diferentes, se realiza el otrosí modificatorio.  
En el  mes de julio se llevaron a cabo  32 modificaciones a los contratos.
CONTROL 2:
Se hace seguimiento a la ejecución contractual, por medio de los informes de actividades que presentan los contratistas, los cuales llevan la firma del contratista y del supervisor del contrato y que sirven de soporte para los pagos correspondientes.
En cada expediente contractual, que reposa en el archivo del Grupo de Contratos,  se puede verificar el informe de actividades correspondiente.
CONTROL 3:
En el mes de julio no se realizaron observaciones por parte de la Oficina de Control Interno .
CONTROL 4:
Por parte de los supervisores de los contratos se proyecta el acta de liquidación correspondiente y se remite al Grupo de Contratos para su revisión y visto bueno.  En el acta de liquidación las partes se declaran a paz y salvo.
En caso que el contrato no sea objeto de liquidación, conforme con lo establecido por el artículo 217 del Decreto 019 de 2012, por parte del supervisor se remite al Grupo de Contratos la certificación de saldos que evidencia saldos en cero (0) 
</t>
    </r>
    <r>
      <rPr>
        <sz val="11"/>
        <color rgb="FFFF0000"/>
        <rFont val="Calibri"/>
        <family val="2"/>
        <scheme val="minor"/>
      </rPr>
      <t xml:space="preserve">
</t>
    </r>
    <r>
      <rPr>
        <sz val="11"/>
        <rFont val="Calibri"/>
        <family val="2"/>
        <scheme val="minor"/>
      </rPr>
      <t>En el  mes de</t>
    </r>
    <r>
      <rPr>
        <sz val="11"/>
        <color rgb="FFFF0000"/>
        <rFont val="Calibri"/>
        <family val="2"/>
        <scheme val="minor"/>
      </rPr>
      <t xml:space="preserve"> </t>
    </r>
    <r>
      <rPr>
        <sz val="11"/>
        <rFont val="Calibri"/>
        <family val="2"/>
        <scheme val="minor"/>
      </rPr>
      <t xml:space="preserve">Agosto se llevaron a cabo </t>
    </r>
    <r>
      <rPr>
        <sz val="11"/>
        <color rgb="FFFF0000"/>
        <rFont val="Calibri"/>
        <family val="2"/>
        <scheme val="minor"/>
      </rPr>
      <t xml:space="preserve"> </t>
    </r>
    <r>
      <rPr>
        <sz val="11"/>
        <rFont val="Calibri"/>
        <family val="2"/>
        <scheme val="minor"/>
      </rPr>
      <t xml:space="preserve">12 doce  actas de liquidación.  la plataforma del Secop se puede evidenciar los contratos liquidados.
</t>
    </r>
  </si>
  <si>
    <r>
      <t>Contratar los bienes o servicios requeridos de acuerdo con la normatividad vigente aplicable, mediante contratación directa y procesos contractuales transparentes y ágiles, para el cumplimiento de los objetivos institucionales</t>
    </r>
    <r>
      <rPr>
        <i/>
        <sz val="11"/>
        <color theme="1"/>
        <rFont val="Calibri"/>
        <family val="2"/>
        <scheme val="minor"/>
      </rPr>
      <t xml:space="preserve">   </t>
    </r>
  </si>
  <si>
    <r>
      <t>CONTROL 1:
Se revisan las obligaciones plasmadas en el estudio previo, las cuales deben coincidir con las del contrato.  En caso que sean diferentes, se realiza el otrosí modificatorio.  
En el  mes de octubre  se realizaron ( 68</t>
    </r>
    <r>
      <rPr>
        <sz val="11"/>
        <color theme="1"/>
        <rFont val="Calibri"/>
        <family val="2"/>
        <scheme val="minor"/>
      </rPr>
      <t xml:space="preserve"> ) </t>
    </r>
    <r>
      <rPr>
        <sz val="11"/>
        <rFont val="Calibri"/>
        <family val="2"/>
        <scheme val="minor"/>
      </rPr>
      <t xml:space="preserve">modificaciones a los contratos.
CONTROL 2:
Se hace seguimiento a la ejecución contractual, por medio de los informes de actividades que presentan los contratistas, los cuales llevan la firma del contratista y del supervisor del contrato y que sirven de soporte para los pagos correspondientes.
En cada expediente contractual, que reposa en el archivo del Grupo de Contratos,  se puede verificar el informe de actividades correspondiente.
CONTROL 3:
En el mes de octubre no se realizaron observaciones por parte de la Oficina de Control Interno .
CONTROL 4:
Por parte de los supervisores de los contratos se proyecta el acta de liquidación correspondiente y se remite al Grupo de Contratos para su revisión y visto bueno.  En el acta de liquidación las partes se declaran a paz y salvo.
En caso que el contrato no sea objeto de liquidación, conforme con lo establecido por el artículo 217 del Decreto 019 de 2012, por parte del supervisor se remite al Grupo de Contratos la certificación de saldos que evidencia saldos en cero (0) 
</t>
    </r>
    <r>
      <rPr>
        <sz val="11"/>
        <color rgb="FFFF0000"/>
        <rFont val="Calibri"/>
        <family val="2"/>
        <scheme val="minor"/>
      </rPr>
      <t xml:space="preserve">
</t>
    </r>
    <r>
      <rPr>
        <sz val="11"/>
        <rFont val="Calibri"/>
        <family val="2"/>
        <scheme val="minor"/>
      </rPr>
      <t xml:space="preserve">En el  mes de octubre se llevaron a cabo  ( 1 ) acta de liquidación.  la plataforma del Secop se puede evidenciar el contratos liquidado.
</t>
    </r>
  </si>
  <si>
    <t xml:space="preserve"> CONTROL 1:
Con base en la lista de chequeo, publicada en al mapa de procesos de gestión de contratación, formato  GCT-F-13, el profesional encargado de adelantar el trámite, verifica que todos los documentos allí relacionados se encuentren como soporte para la contratación. 
Los contratos se  incluyen en la base de datos  publicada en la página WEB de la entidad, en el siguiente link:
http://portal.minvivienda.local/Contrataciones%20Vigentes/Procesos%20adjudicados%202018.pdf
Los contactos iniciaron su ejecución al momento en que cumplieron con los requisitos de ejecución.
CONTROL 2:
Se hace seguimiento a la ejecución contractual, por medio de los informes de actividades que presentan los contratistas, los cuales llevan la firma del supervisor del contrato y que sirven de soporte para los pagos correspondientes.  
En cada expediente contractual, que reposa en el archivo del Grupo de Contratos,  se puede verificar el informe de actividades correspondiente, 
Control 3: 
El profesional encargado de adelantar el trámite contractual, en conjunto con el área interesada en la contratación,  revisan los documentos, los ajustan y verifican que los mismos  cumplan los requisitos para adelantar la contratación respectiva. 
Mediante correos electrónicos se hace seguimiento a documentos o información  pendientes para adelantar el trámite contractual. 
El seguimiento se puede verificar en los correos electrónicos de los profesionales que adelantan la gestión contractual.
Se logró el inicio de los contratos al momento de cumplir con los requisitos de ejecución, sin demoras.</t>
  </si>
  <si>
    <r>
      <t xml:space="preserve">CONTROL 1:
Se revisan las obligaciones plasmadas en el estudio previo, las cuales deben coincidir con las del contrato.  En caso que sean diferentes, se realiza el otrosí modificatorio.  
En el  mes de Noviembre  se realizaron dos (2 ) modificaciones a los contratos.
CONTROL 2:
Se hace seguimiento a la ejecución contractual, por medio de los informes de actividades que presentan los contratistas, los cuales llevan la firma del contratista y del supervisor del contrato y que sirven de soporte para los pagos correspondientes.
En cada expediente contractual, que reposa en el archivo del Grupo de Contratos,  se puede verificar el informe de actividades correspondiente.
CONTROL 3:
En el mes de Noviembre no se realizaron observaciones por parte de la Oficina de Control Interno .
CONTROL 4:
Por parte de los supervisores de los contratos se proyecta el acta de liquidación correspondiente y se remite al Grupo de Contratos para su revisión y visto bueno.  En el acta de liquidación las partes se declaran a paz y salvo.
En caso que el contrato no sea objeto de liquidación, conforme con lo establecido por el artículo 217 del Decreto 019 de 2012, por parte del supervisor se remite al Grupo de Contratos la certificación de saldos que evidencia saldos en cero (0) 
</t>
    </r>
    <r>
      <rPr>
        <sz val="11"/>
        <color rgb="FFFF0000"/>
        <rFont val="Calibri"/>
        <family val="2"/>
        <scheme val="minor"/>
      </rPr>
      <t xml:space="preserve">
</t>
    </r>
    <r>
      <rPr>
        <sz val="11"/>
        <rFont val="Calibri"/>
        <family val="2"/>
        <scheme val="minor"/>
      </rPr>
      <t>En el  mes de Noviembre se llevaron a cabo  (3 ) actas de liquidación.  la plataforma del Secop se puede evidenciar el contratos liquidado.</t>
    </r>
  </si>
  <si>
    <t xml:space="preserve">723 Servicios Postales Nacionales; 724 Jurgen De Jesús Guerra Arrieta, 725 Angie Viviana Alvarez Rojas; 726 Andres Alfredo Araujo Ariza; 727 Alba Nury Florez Peñaranda; 728 Carolina Chica Builes; 729 Francisco Armando Perez Florez; 730 Santiago Guerreo Archila; 731 Romario De Jesús Jiménez Rodriguez; 732 Yesell Malena Bruges Velásquez; 733 Sociedad Cameral De Certificación Digital- Certicamara S.A.; 734 Luis Fernando Hernández Betancur; 735 Raúl Darío Camelo Alvarez; 736 Robín Alexander Manjarrez Lopez; 737 Eliana Maria Gonzalez Santacruz; 738 Softwaret  Itsas; 739 Correagro S.A.; 740 Rubén Darío Avendaño Zuluaga; 741 Leonardo Nicolas Guerrero Laverde; 742 Daniel Guillermo Cabarcas Parra; 743 Manuel Humberto Santander Peláez; 744 Clemencia Del Carmen Rivadeneira Achicanoy; 745 Openlink Sistemas De Redes De Datos SAS; 746 Caja De Compensación Familiar CAFAM; 747 German Enrique Quintero Mendoza; 748 El Instituto Geográfico Agustín Codazzi IGAC, 750 Jhon Wilfer Virguez Sierra; 751 Tinsa Colombia Ltda; 752 Mónica Andrea Gonzalez García; 753 Maria Fernanda Nieto Cárdenas; 754 Microscore SAS; 755 Duarte &amp; Morales; 756 Dayana Guisado Bermúdez; 757 La Casa De Suministros Y Servicios SAS; 758 Atmosphere Energy SAS; 759 Alfonso Carlos Daza Martinez; 760 Escobar Ospina SAS; 761 Imprenta Nacional De Colombia.
No. CONVENIO NOMBRE O RAZON SOCIAL
17 Departamento De Bolívar; 18 Municipio De Pamplona; 19 Municipio De Solita; 20 Sampues; 21 Aguachica, 22 Santa Marta, 23 Filandia, 24 Arenal; 25 Municipio De Páez, 26 Municipio De El Pital; 27 Dagua; 28 La Empresa Aguas De Córdoba S.A. E.S.P., 29 La Empresa Departamental De Acueducto, Alcantarillado Y Aseo Del Tolima
</t>
  </si>
  <si>
    <t>Riesgo 1</t>
  </si>
  <si>
    <t>Riesgo 2</t>
  </si>
  <si>
    <t>Riesgo 3</t>
  </si>
  <si>
    <t>Riesgo 4</t>
  </si>
  <si>
    <t>Riesgo 5</t>
  </si>
  <si>
    <t>Riesgo 6</t>
  </si>
  <si>
    <t>Riesgo 7</t>
  </si>
  <si>
    <t>Riesgo 8</t>
  </si>
  <si>
    <t>Riesgo 9</t>
  </si>
  <si>
    <t>Riesgo 10</t>
  </si>
  <si>
    <t>Casi seguro</t>
  </si>
  <si>
    <t>Es viable que el evento ocurra en la mayoría de las circunstancias / Al menos una vez en el último año.</t>
  </si>
  <si>
    <t>Probable</t>
  </si>
  <si>
    <t>Posible</t>
  </si>
  <si>
    <t>Improbable</t>
  </si>
  <si>
    <t>El evento puede ocurrir solo en circunstancias excepcionales (poco comunes o anormales) / No se ha presentado en los últimos cinco (5) años.</t>
  </si>
  <si>
    <t>Rara vez</t>
  </si>
  <si>
    <t>PI</t>
  </si>
  <si>
    <t>PR</t>
  </si>
  <si>
    <t>IMPACTO</t>
  </si>
  <si>
    <t>Catastrófico</t>
  </si>
  <si>
    <t>C: mas de 11 / G: 5</t>
  </si>
  <si>
    <t>Mayor</t>
  </si>
  <si>
    <t>C. entre 6 y 11 / G: 4</t>
  </si>
  <si>
    <t>Moderado</t>
  </si>
  <si>
    <t>C: entre 1 y 5 / G: 3</t>
  </si>
  <si>
    <t>II Corrupción</t>
  </si>
  <si>
    <t>Menor</t>
  </si>
  <si>
    <t>G: 2</t>
  </si>
  <si>
    <t>Insignificante</t>
  </si>
  <si>
    <t>G: 1</t>
  </si>
  <si>
    <t>ZRC I</t>
  </si>
  <si>
    <t>IR. Corrupción</t>
  </si>
  <si>
    <t>ZRCR Corrupción</t>
  </si>
  <si>
    <t>ZONA DE RIESGO</t>
  </si>
  <si>
    <t>Baja</t>
  </si>
  <si>
    <t>Moderada</t>
  </si>
  <si>
    <t>I. Gestión</t>
  </si>
  <si>
    <t>Alta</t>
  </si>
  <si>
    <t>Extrema</t>
  </si>
  <si>
    <t>ZRG I</t>
  </si>
  <si>
    <t>IR. Gestión</t>
  </si>
  <si>
    <t>ZRG R</t>
  </si>
  <si>
    <t>ZRI</t>
  </si>
  <si>
    <t>RR</t>
  </si>
  <si>
    <t>ZRR</t>
  </si>
  <si>
    <t xml:space="preserve">Tratamiento </t>
  </si>
  <si>
    <t>Preguntas para calificar tipo de impacto en riesgo de gestión</t>
  </si>
  <si>
    <t>En un valor ≥ 10%</t>
  </si>
  <si>
    <t>En un valor  ≥ 5%</t>
  </si>
  <si>
    <t>En un valor ≥ 2%</t>
  </si>
  <si>
    <t>En un valor ≥ 1 %</t>
  </si>
  <si>
    <t>Por más de (5) días.</t>
  </si>
  <si>
    <t>Por más de   (2) días.</t>
  </si>
  <si>
    <t>Por más de   (1) día.</t>
  </si>
  <si>
    <t>Por algunas horas</t>
  </si>
  <si>
    <t>No hay interrupción de operaciones</t>
  </si>
  <si>
    <t>Reclamaciones o quejas de los usuarios que podrían implicar una denuncia ante los entes reguladores o una demanda de largo alcance para la entidad.</t>
  </si>
  <si>
    <t>No se generan sanciones económicas o administrativas.</t>
  </si>
  <si>
    <t>Pérdida de Información crítica para la entidad que no se puede recuperar.</t>
  </si>
  <si>
    <t>Pérdida de información crítica que puede ser recuperada de forma parcial o incompleta.</t>
  </si>
  <si>
    <t>Inoportunidad en la información ocasionando retrasos en la atención a los usuarios.</t>
  </si>
  <si>
    <t xml:space="preserve">No genera pérdida o inoportunidad de la información </t>
  </si>
  <si>
    <t>Por actos o hechos de corrupción comprobados.</t>
  </si>
  <si>
    <t>En el orden nacional o regional por retrasos en la prestación del servicio</t>
  </si>
  <si>
    <t>Incumplimiento en las metas y objetivos institucionales afectando de forma grave la ejecución presupuestal.</t>
  </si>
  <si>
    <t>No hay interrupción de las operaciones de la Entidad.</t>
  </si>
  <si>
    <t>RIESGO INHERENTE EN GESTIÓN</t>
  </si>
  <si>
    <t>ZR I</t>
  </si>
  <si>
    <t>Rara Vez</t>
  </si>
  <si>
    <t>Casi Seguro</t>
  </si>
  <si>
    <t>NATURALEZA DEL CONTROL</t>
  </si>
  <si>
    <t>PERIODICIDAD</t>
  </si>
  <si>
    <t>Aleatoria</t>
  </si>
  <si>
    <t xml:space="preserve">Monitoreo permanente y se deja registro mensual </t>
  </si>
  <si>
    <t>Semanal</t>
  </si>
  <si>
    <t xml:space="preserve">Monitoreo mensual y se deja registro trimestral </t>
  </si>
  <si>
    <t>Semestral</t>
  </si>
  <si>
    <t>Controles</t>
  </si>
  <si>
    <t>Tipo Riesgo</t>
  </si>
  <si>
    <t>Naturaleza del Control</t>
  </si>
  <si>
    <t>Controles diligenciados</t>
  </si>
  <si>
    <t xml:space="preserve">Calificación </t>
  </si>
  <si>
    <t>Disminuye probabilidad</t>
  </si>
  <si>
    <t>Disminuye impacto</t>
  </si>
  <si>
    <t>Riesgo Inherente</t>
  </si>
  <si>
    <t>Control 1</t>
  </si>
  <si>
    <t>Control 2</t>
  </si>
  <si>
    <t>Control 3</t>
  </si>
  <si>
    <t>Riesgo Residual</t>
  </si>
  <si>
    <t>Control 4</t>
  </si>
  <si>
    <t xml:space="preserve">Mejor evaluado </t>
  </si>
  <si>
    <t>Total posiciones a desplazarse</t>
  </si>
  <si>
    <t>Nueva zona Corrupción</t>
  </si>
  <si>
    <t>Nueva zona Gestión</t>
  </si>
  <si>
    <t>RIESGO RESIDUAL EN GESTIÓN</t>
  </si>
  <si>
    <r>
      <t xml:space="preserve">CONTROL 1:
Se revisan las obligaciones plasmadas en el estudio previo, las cuales deben coincidir con las del contrato.  En caso que sean diferentes, se realiza el otrosí modificatorio.  
En el  mes de diciembre se realizaron tres (3) modificaciones a los contratos.
CONTROL 2:
Se hace seguimiento a la ejecución contractual, por medio de los informes de actividades que presentan los contratistas, los cuales llevan la firma del contratista y del supervisor del contrato y que sirven de soporte para los pagos correspondientes.
En cada expediente contractual, que reposa en el archivo del Grupo de Contratos,  se puede verificar el informe de actividades correspondiente.
CONTROL 3:
En el mes de diciembre no se realizaron observaciones por parte de la Oficina de Control Interno .
CONTROL 4:
Por parte de los supervisores de los contratos se proyecta el acta de liquidación correspondiente y se remite al Grupo de Contratos para su revisión y visto bueno.  En el acta de liquidación las partes se declaran a paz y salvo.
En caso que el contrato no sea objeto de liquidación, conforme con lo establecido por el artículo 217 del Decreto 019 de 2012, por parte del supervisor se remite al Grupo de Contratos la certificación de saldos que evidencia saldos en cero (0) 
</t>
    </r>
    <r>
      <rPr>
        <sz val="11"/>
        <color rgb="FFFF0000"/>
        <rFont val="Calibri"/>
        <family val="2"/>
        <scheme val="minor"/>
      </rPr>
      <t xml:space="preserve">
</t>
    </r>
    <r>
      <rPr>
        <sz val="11"/>
        <rFont val="Calibri"/>
        <family val="2"/>
        <scheme val="minor"/>
      </rPr>
      <t>En el  mes de diciembre se llevaron a cabo ocho  ( 8) actas de liquidación.  la plataforma del SECOP se puede evidenciar el contratos liquidado.</t>
    </r>
  </si>
  <si>
    <r>
      <t xml:space="preserve">CONTROL 1:
El profesional designado del Grupo de Contratos verifica el cumplimiento de los requisitos contractuales con base en la lista de chequeo, lo cual arroja como resultado la suscripción del contrato por parte del ordenador del gasto.  Los contratos se  incluyen en la base de datos  publicada en la página WEB de la entidad, en el siguiente link:
http://portal.minvivienda.local/Contrataciones%20Vigentes/Procesos%20adjudicados%202018.pdf
CONTROL 2:
Por parte del Grupo de Contratos se revisa la calidad de la información  y documentación aportada para la elaboración del contrato.
En el mes de septiembre se llevaron a cabo </t>
    </r>
    <r>
      <rPr>
        <u/>
        <sz val="11"/>
        <rFont val="Calibri"/>
        <family val="2"/>
        <scheme val="minor"/>
      </rPr>
      <t>cincuenta (51) contratos</t>
    </r>
    <r>
      <rPr>
        <sz val="11"/>
        <rFont val="Calibri"/>
        <family val="2"/>
        <scheme val="minor"/>
      </rPr>
      <t xml:space="preserve">.  (Santiago Guerrero Archila, Angie Paola Montenegro Alvarado, Servicio Aéreo a Territorios Nacionales Satina s.a. y/o Rafael Fernando Ceron Rojas, Hugo Alonso Bahamon Fernandez, Cesar Antonio Arismendi Morales, Robinson Dawber Diaz Rincon, Luis Andres Ramirez Obando, Monica Maria Orozco Rivadeneira, Carlos Alfonso Solano Fajardo, Martha Eugenia Mendez Jimenez, Orly Monica Manotas Solano, Susana Cruz Ramirez, Rida Mariette, Felipe Walter Correa, Karina Marloth Manco Rozo, Mauricio Vargas Pinto, Francisco Javier Escobar, Liliana Elizabeth Caicedo, SES Colombia, Prysmma abogados y consultores ltda, Paula Andrea Vargas Pardo, Wilber Jimenez Hernandez, Jairo Fabian Gutierrez Daza, Jairo Mahecha Saldaña, Fernando Galindo Granada, Carlos Alberto Villavicencio Reyes, Victor Hugo Blanco Riveros, Otilia Mateus Jimenez, Claudia Yovany Quintero Castillo, Alba Luz del Carmen Contador Suarez, Luis Carlos Ortiz Noreña, Wendy Johanna Leon Lopez, Juan Carlos Gardeazabal, Lisbeth Adriana Leon Alfonso, Ginneth Melissa Ruiz Segura, Monica Liliana Gutierrez Bernal, Christian Andres Palencia Hernandez, Karen Dayanna Parra Rojas, Diana Carolina Niño Clavijo, Universidad Nacional, Luis Eduardo Bogota Motta, Lizobeida Archila Olivera, Consuelo Ernestina Muñoz Moreno, Vilma Maria Mogollon Piñeros, Estefany Carolina Almario Urueña, Olga Beatriz Hernandez Bayona, Jefferson Daniel Romero Acosta, Ricardo Navarro Tellez, David Leonardo Pardo Pardo, Dickson Fernando Rodiguez Sanchez, Elizabeth Rozo Pacheco)
 Los contratos se pueden verificar en el archivo del Grupo de Contratos y en el siguiente link:
http://portal.minvivienda.local/Contrataciones%20Vigentes/Procesos%20adjudicados%202018.pdf
CONTROL 3:
El 12 de septiembre se llevó a cabo la charla  sobre SECOP II,.  La charla se encuentra publicada en el siguiente link: 
http://nuestranet.minvivienda.local/Dependencias/SecretariaGeneral/SubdireccionServiciosAdministrativos/GrupoContratos/Paginas/Documentos%20Compartidos.aspx
</t>
    </r>
    <r>
      <rPr>
        <sz val="11"/>
        <color rgb="FFFF0000"/>
        <rFont val="Calibri"/>
        <family val="2"/>
        <scheme val="minor"/>
      </rPr>
      <t xml:space="preserve">
</t>
    </r>
    <r>
      <rPr>
        <sz val="11"/>
        <rFont val="Calibri"/>
        <family val="2"/>
        <scheme val="minor"/>
      </rPr>
      <t xml:space="preserve">
 </t>
    </r>
  </si>
  <si>
    <r>
      <t xml:space="preserve">CONTROL 1:
El profesional designado del Grupo de Contratos verifica el cumplimiento de los requisitos contractuales con base en la lista de chequeo, lo cual arroja como resultado la suscripción del contrato por parte del ordenador del gasto.  Los contratos se  incluyen en la base de datos  publicada en la página WEB de la entidad, en el siguiente link:
http://portal.minvivienda.local/Contrataciones%20Vigentes/Procesos%20adjudicados%202018.pdf
CONTROL 2:
Por parte del Grupo de Contratos se revisa la calidad de la información  y documentación aportada para la elaboración del contrato.
En el mes de octubre se llevaron a cabo </t>
    </r>
    <r>
      <rPr>
        <u/>
        <sz val="11"/>
        <rFont val="Calibri"/>
        <family val="2"/>
        <scheme val="minor"/>
      </rPr>
      <t>setenta y ocho (78) contratos</t>
    </r>
    <r>
      <rPr>
        <sz val="11"/>
        <rFont val="Calibri"/>
        <family val="2"/>
        <scheme val="minor"/>
      </rPr>
      <t xml:space="preserve">.  (Adriana Maria Gómez,German Mauricio Ramirez Arciniegas,Jennifer franco Nieto, Sebastián  camilo Marín Villa, Pedro enrique cepeda Gómez, Fabio Gonzalo cortes duque, Angelica Viviana Acero Rubio, Karen Clarena Carrillo Camargo, Maritza Lambona Cruz,Zahira Camila Suarez Ortiz, Santiago Moreno Leal, Clara Omaira torres López,People voice sas,Loana Pinto Arredondo, Oscar cuevas Gaitán, Eliana Carolina Calderón Garzon, Kelly Johanna Betancourt, Andrea Fernanda guzmán Ramos, Maria Angelica Bernal Pedraza, Sergio Andres vera Villamizar, Katherine Romero Pardo, Maria Camila pacheco Mejía, Jonathan David Piñeros Montaña, Jairo céspedes Arias, Alejandro Ceballos Jaraba, Juan David Ching, Karina James Chaparro, Milena Constanza Ordoñez potes, Jose Alejandro Gutierrez Restrepo, Paula Andrea Vargas Pardo, Daniel Ricardo González Martinez, Javier Felipe cabrera López, Luis Alberto Polo Gamero,Yeimy yasmin González, Jorge Alberto Aristizabal Duque, Alejandra del pilar cubillos Ortiz, Edilma Adriana Mariño Dueñas, Diana patricia Covaleda Salas, Diego Fernando Mateus Rueda, César Giovanny Rivas Salazar, Magda arceneth parra Peña, Alexandra Bernal parada, Diana carolina Rojas Bautista,Gisella Ingrid Pava Arias, Nohora Bibiana Amaya Torres, Paula Andrea Montoya Murcia, Dora Sofía Robayo Barbosa, Maria Fernanda Gómez Genera, Oscar Arnulfo Daza Parada, Abel Enrique Martínez Sierra, Emil Andres Mena Palacios, Fredy Poveda Ávila, John Henry Ramírez Ramírez, Humberto Triana Luna, Andres Felipe Tamayo Ríos, Federico González Cuellar, Jesús Cristóbal Ruíz Torres, Daniel Felipe Fonseca Morales, Francisco Javier Tello Montealegre, Maria paula Salazar Martínez, Juliana Maria Varela Arboleda, Diana carolina Ávila Jaime, Juan pablo zorro Pinzón, Maria cristina Ruíz Aponte, Francisco Javier Pérez Cubides,Henrike Ruth Leader, David Ricardo Andrade Martínez, Pablo Andres Dulce y Mora, Nelson David Robles Garzon, Natalia Maria Travecedo Correa,Gudy Anne Rentería Mena,Eladia Beatriz Jiménez Medina, Radio televisión nacional de Colombia - rtvc,Laura Alejandra Buitrago Franco, Elizabeth Sáenz San Martin, Maria Shirley Sanchez Baquero, Aranda software andina s.a.s.,Gley Zulema Guevara Romero)
  Los contratos se pueden verificar en el archivo del Grupo de Contratos y en el siguiente link:
http://portal.minvivienda.local/Contrataciones%20Vigentes/Procesos%20adjudicados%202018.pdf
CONTROL 3:
Para este mes no habían capacitaciones programadas. Se dio cumplimiento al 100% en el mes de septiembre de 2018
</t>
    </r>
    <r>
      <rPr>
        <sz val="11"/>
        <color rgb="FFFF0000"/>
        <rFont val="Calibri"/>
        <family val="2"/>
        <scheme val="minor"/>
      </rPr>
      <t xml:space="preserve">
</t>
    </r>
    <r>
      <rPr>
        <sz val="11"/>
        <rFont val="Calibri"/>
        <family val="2"/>
        <scheme val="minor"/>
      </rPr>
      <t xml:space="preserve">
 </t>
    </r>
  </si>
  <si>
    <r>
      <t xml:space="preserve">CONTROL 1:
El profesional designado del Grupo de Contratos verifica el cumplimiento de los requisitos contractuales con base en la lista de chequeo, lo cual arroja como resultado la suscripción del contrato por parte del ordenador del gasto.  Los contratos se  incluyen en la base de datos  publicada en la página WEB de la entidad, en el siguiente link:
http://portal.minvivienda.local/Contrataciones%20Vigentes/Procesos%20adjudicados%202018.pdf
CONTROL 2:
Por parte del Grupo de Contratos se revisa la calidad de la información  y documentación aportada para la elaboración del contrato.
En el mes de noviembre se llevaron a cabo </t>
    </r>
    <r>
      <rPr>
        <u/>
        <sz val="11"/>
        <rFont val="Calibri"/>
        <family val="2"/>
        <scheme val="minor"/>
      </rPr>
      <t>ochenta y un (81) contratos</t>
    </r>
    <r>
      <rPr>
        <sz val="11"/>
        <rFont val="Calibri"/>
        <family val="2"/>
        <scheme val="minor"/>
      </rPr>
      <t>: Juan Pablo Rozo Castaño, Rafael Enrique Ahumada, Andrea Del Pilar Alvarez Báez, Loana Pinto Arredondo, Leoncio Maifredy Penagos Cáceres, German Yamid Carrero Garcia, Ciudades Siglo XXI, Lilia Carmenza Reyes Leal, Fernando León Sanín Camacho, Joseph Eisenhower Alvis, Amelia Carolina Navarro Oñate, Marisela Varón Tauvita, Diana Paola Vargas Mojoco, Lizardo Ovalle, Carlos José Giménez Domínguez, José Antonio Girón Montoya, Martha Lucia Cantor, Liliana Cecilia Rojas Leon, Mauricio Antonio Arguello Borrero, Clara Belisa Calderón Calderón, Elsa Bautista Sandoval, Fernando Alirio Roa Montañez, All Thecnological Services Ats Sas, Felipe Arango Ruiz, Andres Mauricio Celis Rivera, Silvia Duchampa Montoya, Motos El Condor S.A.S, Álvaro Enrique Campy Orozco, Andres Ricardo Bernal Villamil, Singetel S.A , Giovanni Adolfo Arenas Beltrán, Clúster De Servicios Sas, Elizabeth Perez Perez, Ramiro Ramirez Lozano, Cesar Augusto Rueda Barrera - Crédito Bid 2732/Oc-Co Y Crédito Bid 4446/Oc-Co, Territorio E Interlan S.A.S, Maria Alejandra García Montero, Luz Sthela Trujillo Trujillo, Yully Andrea Moreno Celis, Humberto Serrano Aponte, Mario Helberto Leal Noriega, Carlos Augusto Hernandez Zambrano, Luz Stella Bautista Tibaquira, Deisy Lorena Pardo Peña, John Jair Marroquín Saavedra, Harol Enrique Garzon Rengifo, Alejandro Duarte Valencia, Felipe Sáenz James, Henry Javier Palacios Clavijo, Jorge Enrique Torres Ramirez, Luz Dary Pulido Cruz, Camila Botero Echeverri, Carlos Andres Castillo Sotomayor, Ricardo Alonso Sierra  Castillo, Maria Alejandra Lozano Ortiz, Marcela Luna De La Espriella, Carlos Esteban Tello Torres, Maria Graciela Ramirez Cabrera, Carmen Elena Alvarado Viviesca,Branch Of Microft Colombia Inc, Yordi Gilberto Agudelo Espitia, Angela Tatiana Coy Cruz, Lida Adriana Garcia Badillo, Laura Giovanna Gonzalez Urrea, Cesar Augusto Cáceres González, Nidia Carolina Castellano Monroy, Ignacio Ballestas Mejía, Javier Antonio Villarreal Villaquiran, Jairo Enrique Rodriguez Hernandez, Jairo Alonso Molano Rodriguez, Edwin Oliverio Jiménez Contreras, Juan Pablo Marín Alvarez, Natalia Urrego Alvarez, Maria Karina Chacón Nieto, Alcides José Escobar Pimienta, Rodrigo Paul Jiménez Martinez, Agustín Miguel Pimienta Sierra, Perica Palmira Mejía Gómez, Marco Javier Daza Julio, Axxa Colpatria Seguros  S.A)
 Los contratos se pueden verificar en el archivo del Grupo de Contratos y en el siguiente link:
http://portal.minvivienda.local/Contrataciones%20Vigentes/Procesos%20adjudicados%202018.pdf
CONTROL 3:
Para este mes no habían capacitaciones programadas. Se dio cumplimiento al 100% en el mes de septiembre de 2018</t>
    </r>
  </si>
  <si>
    <r>
      <t>CONTROL 1:
El profesional designado del Grupo de Contratos verifica el cumplimiento de los requisitos contractuales con base en la lista de chequeo, lo cual arroja como resultado la suscripción del contrato por parte del ordenador del gasto.  Los contratos se  incluyen en la base de datos  publicada en la página WEB de la entidad, en el siguiente link:
http://portal.minvivienda.local/Contrataciones%20Vigentes/Procesos%20adjudicados%202018.pdf
CONTROL 2:
Por parte del Grupo de Contratos se revisa la calidad de la información  y documentación aportada para la elaboración del contrato.
En el mes de diciembre se llevaron a cabo</t>
    </r>
    <r>
      <rPr>
        <u/>
        <sz val="11"/>
        <rFont val="Calibri"/>
        <family val="2"/>
        <scheme val="minor"/>
      </rPr>
      <t xml:space="preserve"> treinta y ocho (38) contratos</t>
    </r>
    <r>
      <rPr>
        <sz val="11"/>
        <rFont val="Calibri"/>
        <family val="2"/>
        <scheme val="minor"/>
      </rPr>
      <t>: 723 Servicios Postales Nacionales; 724 Jurgen De Jesús Guerra Arrieta, 725 Angie Viviana Alvarez Rojas; 726 Andres Alfredo Araujo Ariza; 727 Alba Nury Florez Peñaranda; 728 Carolina Chica Builes; 729 Francisco Armando Perez Florez; 730 Santiago Guerreo Archila; 731 Romario De Jesús Jiménez Rodriguez; 732 Yesell Malena Bruges Velásquez; 733 Sociedad Cameral De Certificación Digital- Certicamara S.A.; 734 Luis Fernando Hernández Betancur; 735 Raúl Darío Camelo Alvarez; 736 Robín Alexander Manjarrez Lopez; 737 Eliana Maria Gonzalez Santacruz; 738 Softwaret  Itsas; 739 Correagro S.A.; 740 Rubén Darío Avendaño Zuluaga; 741 Leonardo Nicolas Guerrero Laverde; 742 Daniel Guillermo Cabarcas Parra; 743 Manuel Humberto Santander Peláez; 744 Clemencia Del Carmen Rivadeneira Achicanoy; 745 Openlink Sistemas De Redes De Datos SAS; 746 Caja De Compensación Familiar CAFAM; 747 German Enrique Quintero Mendoza; 748 El Instituto Geográfico Agustín Codazzi IGAC, 750 Jhon Wilfer Virguez Sierra; 751 Tinsa Colombia Ltda; 752 Mónica Andrea Gonzalez García; 753 Maria Fernanda Nieto Cárdenas; 754 Microscore SAS; 755 Duarte &amp; Morales; 756 Dayana Guisado Bermúdez; 757 La Casa De Suministros Y Servicios SAS; 758 Atmosphere Energy SAS; 759 Alfonso Carlos Daza Martinez; 760 Escobar Ospina SAS; 761 Imprenta Nacional De Colombia. Ademas se firmaron</t>
    </r>
    <r>
      <rPr>
        <u/>
        <sz val="11"/>
        <rFont val="Calibri"/>
        <family val="2"/>
        <scheme val="minor"/>
      </rPr>
      <t xml:space="preserve"> trece (13) convenios</t>
    </r>
    <r>
      <rPr>
        <sz val="11"/>
        <rFont val="Calibri"/>
        <family val="2"/>
        <scheme val="minor"/>
      </rPr>
      <t>: 17 Departamento De Bolívar; 18 Municipio De Pamplona; 19 Municipio De Solita; 20 Sampues; 21 Aguachica, 22 Santa Marta, 23 Filandia, 24 Arenal; 25 Municipio De Páez, 26 Municipio De El Pital; 27 Dagua; 28 La Empresa Aguas De Córdoba S.A. E.S.P., 29 La Empresa Departamental De Acueducto, Alcantarillado Y Aseo Del Tolima. 
 Los contratos se pueden verificar en el archivo del Grupo de Contratos y en el siguiente link:
http://portal.minvivienda.local/Contrataciones%20Vigentes/Procesos%20adjudicados%202018.pdf
CONTROL 3:
Para este mes no habían capacitaciones programadas. Se dio cumplimiento al 100% en el mes de septiembre de 2018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</si>
</sst>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5" formatCode="_-&quot;$&quot;* #,##0.00_-;\-&quot;$&quot;* #,##0.00_-;_-&quot;$&quot;* &quot;-&quot;??_-;_-@_-"/>
  </numFmts>
  <fonts count="51"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20"/>
      <color theme="1"/>
      <name val="Calibri"/>
      <family val="2"/>
      <scheme val="minor"/>
    </font>
    <font>
      <b/>
      <sz val="12"/>
      <color theme="1"/>
      <name val="Calibri"/>
      <family val="2"/>
      <scheme val="minor"/>
    </font>
    <font>
      <b/>
      <sz val="11"/>
      <color rgb="FF0070C0"/>
      <name val="Calibri"/>
      <family val="2"/>
      <scheme val="minor"/>
    </font>
    <font>
      <b/>
      <sz val="16"/>
      <name val="Calibri"/>
      <family val="2"/>
      <scheme val="minor"/>
    </font>
    <font>
      <b/>
      <sz val="9"/>
      <color indexed="81"/>
      <name val="Tahoma"/>
      <family val="2"/>
    </font>
    <font>
      <sz val="11"/>
      <name val="Calibri"/>
      <family val="2"/>
      <scheme val="minor"/>
    </font>
    <font>
      <b/>
      <sz val="16"/>
      <color theme="0"/>
      <name val="Verdana"/>
      <family val="2"/>
    </font>
    <font>
      <b/>
      <sz val="16"/>
      <color theme="1"/>
      <name val="Verdana"/>
      <family val="2"/>
    </font>
    <font>
      <b/>
      <sz val="12"/>
      <color theme="0"/>
      <name val="Verdana"/>
      <family val="2"/>
    </font>
    <font>
      <b/>
      <sz val="14"/>
      <color theme="0"/>
      <name val="Verdana"/>
      <family val="2"/>
    </font>
    <font>
      <b/>
      <sz val="11"/>
      <color theme="0"/>
      <name val="Verdana"/>
      <family val="2"/>
    </font>
    <font>
      <b/>
      <sz val="11"/>
      <color rgb="FF0070C0"/>
      <name val="Verdana"/>
      <family val="2"/>
    </font>
    <font>
      <b/>
      <sz val="11"/>
      <color theme="0" tint="-0.34998626667073579"/>
      <name val="Verdana"/>
      <family val="2"/>
    </font>
    <font>
      <b/>
      <sz val="11"/>
      <color theme="1" tint="4.9989318521683403E-2"/>
      <name val="Verdana"/>
      <family val="2"/>
    </font>
    <font>
      <sz val="9"/>
      <color indexed="81"/>
      <name val="Tahoma"/>
      <family val="2"/>
    </font>
    <font>
      <b/>
      <sz val="11"/>
      <color theme="1"/>
      <name val="Verdana"/>
      <family val="2"/>
    </font>
    <font>
      <b/>
      <sz val="18"/>
      <color theme="1"/>
      <name val="Verdana"/>
      <family val="2"/>
    </font>
    <font>
      <sz val="11"/>
      <color theme="1"/>
      <name val="Verdana"/>
      <family val="2"/>
    </font>
    <font>
      <b/>
      <sz val="10"/>
      <color theme="1"/>
      <name val="Verdana"/>
      <family val="2"/>
    </font>
    <font>
      <sz val="11"/>
      <color theme="1"/>
      <name val="Arial Narrow"/>
      <family val="2"/>
    </font>
    <font>
      <b/>
      <sz val="18"/>
      <color theme="0"/>
      <name val="Verdana"/>
      <family val="2"/>
    </font>
    <font>
      <b/>
      <sz val="12"/>
      <color theme="1"/>
      <name val="Verdana"/>
      <family val="2"/>
    </font>
    <font>
      <sz val="12"/>
      <color theme="1"/>
      <name val="Verdana"/>
      <family val="2"/>
    </font>
    <font>
      <b/>
      <sz val="22"/>
      <color theme="1"/>
      <name val="Verdana"/>
      <family val="2"/>
    </font>
    <font>
      <b/>
      <sz val="22"/>
      <color theme="0"/>
      <name val="Verdana"/>
      <family val="2"/>
    </font>
    <font>
      <b/>
      <sz val="11"/>
      <name val="Verdana"/>
      <family val="2"/>
    </font>
    <font>
      <sz val="9"/>
      <color rgb="FF00B050"/>
      <name val="Verdana"/>
      <family val="2"/>
    </font>
    <font>
      <sz val="9"/>
      <name val="Verdana"/>
      <family val="2"/>
    </font>
    <font>
      <b/>
      <sz val="9"/>
      <name val="Verdana"/>
      <family val="2"/>
    </font>
    <font>
      <b/>
      <sz val="10"/>
      <name val="Verdana"/>
      <family val="2"/>
    </font>
    <font>
      <sz val="11"/>
      <color rgb="FFFF0000"/>
      <name val="Calibri"/>
      <family val="2"/>
      <scheme val="minor"/>
    </font>
    <font>
      <b/>
      <sz val="11"/>
      <name val="Calibri"/>
      <family val="2"/>
      <scheme val="minor"/>
    </font>
    <font>
      <b/>
      <sz val="12"/>
      <name val="Verdana"/>
      <family val="2"/>
    </font>
    <font>
      <b/>
      <sz val="14"/>
      <name val="Verdana"/>
      <family val="2"/>
    </font>
    <font>
      <sz val="12"/>
      <color theme="1"/>
      <name val="Calibri"/>
      <family val="2"/>
      <scheme val="minor"/>
    </font>
    <font>
      <b/>
      <sz val="9"/>
      <color indexed="8"/>
      <name val="Verdana"/>
      <family val="2"/>
    </font>
    <font>
      <sz val="10"/>
      <name val="Verdana"/>
      <family val="2"/>
    </font>
    <font>
      <sz val="14"/>
      <name val="Verdana"/>
      <family val="2"/>
    </font>
    <font>
      <i/>
      <sz val="11"/>
      <color theme="1"/>
      <name val="Calibri"/>
      <family val="2"/>
      <scheme val="minor"/>
    </font>
    <font>
      <sz val="11"/>
      <name val="Verdana"/>
      <family val="2"/>
    </font>
    <font>
      <u/>
      <sz val="11"/>
      <name val="Calibri"/>
      <family val="2"/>
      <scheme val="minor"/>
    </font>
    <font>
      <sz val="12"/>
      <name val="Verdana"/>
      <family val="2"/>
    </font>
    <font>
      <sz val="10"/>
      <name val="Arial"/>
      <family val="2"/>
    </font>
    <font>
      <b/>
      <sz val="11"/>
      <color theme="0"/>
      <name val="Calibri"/>
      <family val="2"/>
      <scheme val="minor"/>
    </font>
    <font>
      <sz val="10"/>
      <color theme="0"/>
      <name val="Verdana"/>
      <family val="2"/>
    </font>
    <font>
      <b/>
      <sz val="14"/>
      <color theme="0"/>
      <name val="Calibri"/>
      <family val="2"/>
      <scheme val="minor"/>
    </font>
    <font>
      <sz val="14"/>
      <color theme="0"/>
      <name val="Calibri"/>
      <family val="2"/>
      <scheme val="minor"/>
    </font>
  </fonts>
  <fills count="13">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0070C0"/>
        <bgColor indexed="64"/>
      </patternFill>
    </fill>
    <fill>
      <patternFill patternType="solid">
        <fgColor rgb="FF92D050"/>
        <bgColor indexed="64"/>
      </patternFill>
    </fill>
    <fill>
      <patternFill patternType="solid">
        <fgColor theme="2" tint="-0.89999084444715716"/>
        <bgColor indexed="64"/>
      </patternFill>
    </fill>
  </fills>
  <borders count="200">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auto="1"/>
      </left>
      <right/>
      <top style="thin">
        <color auto="1"/>
      </top>
      <bottom/>
      <diagonal/>
    </border>
    <border>
      <left style="medium">
        <color rgb="FF002060"/>
      </left>
      <right style="medium">
        <color theme="0"/>
      </right>
      <top style="medium">
        <color rgb="FF002060"/>
      </top>
      <bottom style="medium">
        <color theme="0"/>
      </bottom>
      <diagonal/>
    </border>
    <border>
      <left style="medium">
        <color theme="0"/>
      </left>
      <right style="medium">
        <color theme="0"/>
      </right>
      <top style="medium">
        <color rgb="FF002060"/>
      </top>
      <bottom style="medium">
        <color theme="0"/>
      </bottom>
      <diagonal/>
    </border>
    <border>
      <left style="medium">
        <color theme="0"/>
      </left>
      <right/>
      <top style="medium">
        <color rgb="FF002060"/>
      </top>
      <bottom/>
      <diagonal/>
    </border>
    <border>
      <left/>
      <right/>
      <top style="medium">
        <color rgb="FF002060"/>
      </top>
      <bottom/>
      <diagonal/>
    </border>
    <border>
      <left/>
      <right style="medium">
        <color theme="0"/>
      </right>
      <top style="medium">
        <color rgb="FF002060"/>
      </top>
      <bottom/>
      <diagonal/>
    </border>
    <border>
      <left/>
      <right style="medium">
        <color theme="0"/>
      </right>
      <top/>
      <bottom/>
      <diagonal/>
    </border>
    <border>
      <left style="medium">
        <color rgb="FF002060"/>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style="medium">
        <color theme="0"/>
      </right>
      <top/>
      <bottom/>
      <diagonal/>
    </border>
    <border>
      <left style="medium">
        <color theme="0"/>
      </left>
      <right/>
      <top/>
      <bottom/>
      <diagonal/>
    </border>
    <border>
      <left style="medium">
        <color rgb="FF002060"/>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top style="medium">
        <color theme="0"/>
      </top>
      <bottom/>
      <diagonal/>
    </border>
    <border>
      <left style="medium">
        <color theme="3" tint="-0.499984740745262"/>
      </left>
      <right style="medium">
        <color theme="0"/>
      </right>
      <top style="medium">
        <color theme="3" tint="-0.499984740745262"/>
      </top>
      <bottom/>
      <diagonal/>
    </border>
    <border>
      <left style="medium">
        <color theme="0"/>
      </left>
      <right style="medium">
        <color theme="0"/>
      </right>
      <top style="medium">
        <color theme="3" tint="-0.499984740745262"/>
      </top>
      <bottom/>
      <diagonal/>
    </border>
    <border>
      <left style="medium">
        <color theme="0"/>
      </left>
      <right style="medium">
        <color theme="3" tint="-0.499984740745262"/>
      </right>
      <top style="medium">
        <color theme="3" tint="-0.499984740745262"/>
      </top>
      <bottom/>
      <diagonal/>
    </border>
    <border>
      <left/>
      <right/>
      <top style="medium">
        <color theme="3" tint="-0.499984740745262"/>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diagonal/>
    </border>
    <border>
      <left style="thin">
        <color indexed="64"/>
      </left>
      <right/>
      <top/>
      <bottom/>
      <diagonal/>
    </border>
    <border>
      <left style="thin">
        <color theme="9" tint="-0.499984740745262"/>
      </left>
      <right style="thin">
        <color theme="9" tint="-0.499984740745262"/>
      </right>
      <top/>
      <bottom style="thin">
        <color theme="9" tint="-0.499984740745262"/>
      </bottom>
      <diagonal/>
    </border>
    <border>
      <left/>
      <right/>
      <top style="thin">
        <color auto="1"/>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theme="9" tint="-0.499984740745262"/>
      </left>
      <right style="thin">
        <color theme="9" tint="-0.499984740745262"/>
      </right>
      <top/>
      <bottom style="thin">
        <color theme="9" tint="-0.499984740745262"/>
      </bottom>
      <diagonal/>
    </border>
    <border>
      <left style="thin">
        <color theme="9" tint="-0.499984740745262"/>
      </left>
      <right style="thin">
        <color theme="9" tint="-0.499984740745262"/>
      </right>
      <top style="medium">
        <color rgb="FF7030A0"/>
      </top>
      <bottom style="thin">
        <color theme="9" tint="-0.499984740745262"/>
      </bottom>
      <diagonal/>
    </border>
    <border>
      <left style="thin">
        <color theme="9" tint="-0.499984740745262"/>
      </left>
      <right style="medium">
        <color theme="9" tint="-0.499984740745262"/>
      </right>
      <top/>
      <bottom style="thin">
        <color theme="9" tint="-0.499984740745262"/>
      </bottom>
      <diagonal/>
    </border>
    <border>
      <left style="medium">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medium">
        <color theme="9" tint="-0.499984740745262"/>
      </right>
      <top style="thin">
        <color theme="9" tint="-0.499984740745262"/>
      </top>
      <bottom style="thin">
        <color theme="9" tint="-0.499984740745262"/>
      </bottom>
      <diagonal/>
    </border>
    <border>
      <left style="medium">
        <color theme="9" tint="-0.499984740745262"/>
      </left>
      <right style="thin">
        <color theme="9" tint="-0.499984740745262"/>
      </right>
      <top style="thin">
        <color theme="9" tint="-0.499984740745262"/>
      </top>
      <bottom style="medium">
        <color theme="9" tint="-0.499984740745262"/>
      </bottom>
      <diagonal/>
    </border>
    <border>
      <left style="thin">
        <color theme="9" tint="-0.499984740745262"/>
      </left>
      <right style="thin">
        <color theme="9" tint="-0.499984740745262"/>
      </right>
      <top style="thin">
        <color theme="9" tint="-0.499984740745262"/>
      </top>
      <bottom style="medium">
        <color theme="9" tint="-0.499984740745262"/>
      </bottom>
      <diagonal/>
    </border>
    <border>
      <left style="thin">
        <color theme="9" tint="-0.499984740745262"/>
      </left>
      <right style="medium">
        <color theme="9" tint="-0.499984740745262"/>
      </right>
      <top style="thin">
        <color theme="9" tint="-0.499984740745262"/>
      </top>
      <bottom style="medium">
        <color theme="9" tint="-0.499984740745262"/>
      </bottom>
      <diagonal/>
    </border>
    <border>
      <left style="medium">
        <color theme="8" tint="-0.499984740745262"/>
      </left>
      <right style="thin">
        <color theme="8" tint="-0.499984740745262"/>
      </right>
      <top/>
      <bottom style="thin">
        <color theme="8" tint="-0.499984740745262"/>
      </bottom>
      <diagonal/>
    </border>
    <border>
      <left style="thin">
        <color theme="8" tint="-0.499984740745262"/>
      </left>
      <right style="thin">
        <color theme="8" tint="-0.499984740745262"/>
      </right>
      <top/>
      <bottom style="thin">
        <color theme="8" tint="-0.499984740745262"/>
      </bottom>
      <diagonal/>
    </border>
    <border>
      <left style="thin">
        <color theme="8" tint="-0.499984740745262"/>
      </left>
      <right style="thin">
        <color theme="8" tint="-0.499984740745262"/>
      </right>
      <top style="medium">
        <color rgb="FF7030A0"/>
      </top>
      <bottom style="thin">
        <color theme="8" tint="-0.499984740745262"/>
      </bottom>
      <diagonal/>
    </border>
    <border>
      <left style="thin">
        <color theme="8" tint="-0.499984740745262"/>
      </left>
      <right style="medium">
        <color theme="8" tint="-0.499984740745262"/>
      </right>
      <top/>
      <bottom style="thin">
        <color theme="8" tint="-0.499984740745262"/>
      </bottom>
      <diagonal/>
    </border>
    <border>
      <left style="medium">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style="medium">
        <color theme="8" tint="-0.499984740745262"/>
      </right>
      <top style="thin">
        <color theme="8" tint="-0.499984740745262"/>
      </top>
      <bottom style="thin">
        <color theme="8" tint="-0.499984740745262"/>
      </bottom>
      <diagonal/>
    </border>
    <border>
      <left style="medium">
        <color theme="8" tint="-0.499984740745262"/>
      </left>
      <right style="thin">
        <color theme="8" tint="-0.499984740745262"/>
      </right>
      <top style="thin">
        <color theme="8" tint="-0.499984740745262"/>
      </top>
      <bottom style="medium">
        <color theme="8" tint="-0.499984740745262"/>
      </bottom>
      <diagonal/>
    </border>
    <border>
      <left style="thin">
        <color theme="8" tint="-0.499984740745262"/>
      </left>
      <right style="thin">
        <color theme="8" tint="-0.499984740745262"/>
      </right>
      <top style="thin">
        <color theme="8" tint="-0.499984740745262"/>
      </top>
      <bottom style="medium">
        <color theme="8" tint="-0.499984740745262"/>
      </bottom>
      <diagonal/>
    </border>
    <border>
      <left style="thin">
        <color theme="8" tint="-0.499984740745262"/>
      </left>
      <right style="thin">
        <color theme="8" tint="-0.499984740745262"/>
      </right>
      <top style="thin">
        <color theme="8" tint="-0.499984740745262"/>
      </top>
      <bottom/>
      <diagonal/>
    </border>
    <border>
      <left style="thin">
        <color theme="8" tint="-0.499984740745262"/>
      </left>
      <right style="thin">
        <color theme="8" tint="-0.499984740745262"/>
      </right>
      <top style="thin">
        <color theme="8" tint="-0.499984740745262"/>
      </top>
      <bottom style="medium">
        <color theme="9" tint="-0.499984740745262"/>
      </bottom>
      <diagonal/>
    </border>
    <border>
      <left style="thin">
        <color theme="8" tint="-0.499984740745262"/>
      </left>
      <right style="medium">
        <color theme="8" tint="-0.499984740745262"/>
      </right>
      <top style="thin">
        <color theme="8" tint="-0.499984740745262"/>
      </top>
      <bottom style="medium">
        <color theme="8" tint="-0.499984740745262"/>
      </bottom>
      <diagonal/>
    </border>
    <border>
      <left style="medium">
        <color theme="5" tint="-0.499984740745262"/>
      </left>
      <right style="thin">
        <color theme="5" tint="-0.499984740745262"/>
      </right>
      <top style="medium">
        <color rgb="FF7030A0"/>
      </top>
      <bottom style="thin">
        <color theme="5" tint="-0.499984740745262"/>
      </bottom>
      <diagonal/>
    </border>
    <border>
      <left style="thin">
        <color theme="5" tint="-0.499984740745262"/>
      </left>
      <right style="thin">
        <color theme="5" tint="-0.499984740745262"/>
      </right>
      <top style="medium">
        <color rgb="FF7030A0"/>
      </top>
      <bottom style="thin">
        <color theme="5" tint="-0.499984740745262"/>
      </bottom>
      <diagonal/>
    </border>
    <border>
      <left style="thin">
        <color theme="5" tint="-0.499984740745262"/>
      </left>
      <right style="medium">
        <color theme="5" tint="-0.499984740745262"/>
      </right>
      <top style="medium">
        <color rgb="FF7030A0"/>
      </top>
      <bottom style="thin">
        <color theme="5" tint="-0.499984740745262"/>
      </bottom>
      <diagonal/>
    </border>
    <border>
      <left style="medium">
        <color theme="5" tint="-0.499984740745262"/>
      </left>
      <right style="thin">
        <color theme="5" tint="-0.499984740745262"/>
      </right>
      <top style="thin">
        <color theme="5" tint="-0.499984740745262"/>
      </top>
      <bottom style="thin">
        <color theme="5" tint="-0.499984740745262"/>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thin">
        <color theme="5" tint="-0.499984740745262"/>
      </left>
      <right style="medium">
        <color theme="5" tint="-0.499984740745262"/>
      </right>
      <top style="thin">
        <color theme="5" tint="-0.499984740745262"/>
      </top>
      <bottom style="thin">
        <color theme="5" tint="-0.499984740745262"/>
      </bottom>
      <diagonal/>
    </border>
    <border>
      <left style="medium">
        <color theme="5" tint="-0.499984740745262"/>
      </left>
      <right style="thin">
        <color theme="5" tint="-0.499984740745262"/>
      </right>
      <top style="thin">
        <color theme="5" tint="-0.499984740745262"/>
      </top>
      <bottom style="medium">
        <color theme="5" tint="-0.499984740745262"/>
      </bottom>
      <diagonal/>
    </border>
    <border>
      <left style="thin">
        <color theme="5" tint="-0.499984740745262"/>
      </left>
      <right style="thin">
        <color theme="5" tint="-0.499984740745262"/>
      </right>
      <top style="thin">
        <color theme="5" tint="-0.499984740745262"/>
      </top>
      <bottom style="medium">
        <color theme="5" tint="-0.499984740745262"/>
      </bottom>
      <diagonal/>
    </border>
    <border>
      <left style="thin">
        <color theme="5" tint="-0.499984740745262"/>
      </left>
      <right style="thin">
        <color theme="5" tint="-0.499984740745262"/>
      </right>
      <top style="thin">
        <color theme="5" tint="-0.499984740745262"/>
      </top>
      <bottom/>
      <diagonal/>
    </border>
    <border>
      <left style="thin">
        <color theme="5" tint="-0.499984740745262"/>
      </left>
      <right style="thin">
        <color theme="5" tint="-0.499984740745262"/>
      </right>
      <top style="thin">
        <color theme="5" tint="-0.499984740745262"/>
      </top>
      <bottom style="medium">
        <color theme="9" tint="-0.499984740745262"/>
      </bottom>
      <diagonal/>
    </border>
    <border>
      <left style="thin">
        <color theme="5" tint="-0.499984740745262"/>
      </left>
      <right style="medium">
        <color theme="5" tint="-0.499984740745262"/>
      </right>
      <top style="thin">
        <color theme="5" tint="-0.499984740745262"/>
      </top>
      <bottom style="medium">
        <color theme="5" tint="-0.499984740745262"/>
      </bottom>
      <diagonal/>
    </border>
    <border>
      <left style="medium">
        <color rgb="FF7030A0"/>
      </left>
      <right style="thin">
        <color rgb="FF7030A0"/>
      </right>
      <top/>
      <bottom style="thin">
        <color rgb="FF7030A0"/>
      </bottom>
      <diagonal/>
    </border>
    <border>
      <left style="thin">
        <color rgb="FF7030A0"/>
      </left>
      <right style="thin">
        <color rgb="FF7030A0"/>
      </right>
      <top/>
      <bottom style="thin">
        <color rgb="FF7030A0"/>
      </bottom>
      <diagonal/>
    </border>
    <border>
      <left style="thin">
        <color rgb="FF7030A0"/>
      </left>
      <right style="thin">
        <color rgb="FF7030A0"/>
      </right>
      <top style="medium">
        <color rgb="FF7030A0"/>
      </top>
      <bottom style="thin">
        <color rgb="FF7030A0"/>
      </bottom>
      <diagonal/>
    </border>
    <border>
      <left style="thin">
        <color rgb="FF7030A0"/>
      </left>
      <right style="medium">
        <color rgb="FF7030A0"/>
      </right>
      <top/>
      <bottom style="thin">
        <color rgb="FF7030A0"/>
      </bottom>
      <diagonal/>
    </border>
    <border>
      <left style="medium">
        <color rgb="FF7030A0"/>
      </left>
      <right style="thin">
        <color rgb="FF7030A0"/>
      </right>
      <top style="thin">
        <color rgb="FF7030A0"/>
      </top>
      <bottom style="thin">
        <color rgb="FF7030A0"/>
      </bottom>
      <diagonal/>
    </border>
    <border>
      <left style="thin">
        <color rgb="FF7030A0"/>
      </left>
      <right style="thin">
        <color rgb="FF7030A0"/>
      </right>
      <top style="thin">
        <color rgb="FF7030A0"/>
      </top>
      <bottom style="thin">
        <color rgb="FF7030A0"/>
      </bottom>
      <diagonal/>
    </border>
    <border>
      <left style="thin">
        <color rgb="FF7030A0"/>
      </left>
      <right style="medium">
        <color rgb="FF7030A0"/>
      </right>
      <top style="thin">
        <color rgb="FF7030A0"/>
      </top>
      <bottom style="thin">
        <color rgb="FF7030A0"/>
      </bottom>
      <diagonal/>
    </border>
    <border>
      <left style="medium">
        <color rgb="FF7030A0"/>
      </left>
      <right style="thin">
        <color rgb="FF7030A0"/>
      </right>
      <top style="thin">
        <color rgb="FF7030A0"/>
      </top>
      <bottom style="medium">
        <color rgb="FF7030A0"/>
      </bottom>
      <diagonal/>
    </border>
    <border>
      <left style="thin">
        <color rgb="FF7030A0"/>
      </left>
      <right style="thin">
        <color rgb="FF7030A0"/>
      </right>
      <top style="thin">
        <color rgb="FF7030A0"/>
      </top>
      <bottom style="medium">
        <color rgb="FF7030A0"/>
      </bottom>
      <diagonal/>
    </border>
    <border>
      <left style="thin">
        <color rgb="FF7030A0"/>
      </left>
      <right style="medium">
        <color rgb="FF7030A0"/>
      </right>
      <top style="thin">
        <color rgb="FF7030A0"/>
      </top>
      <bottom style="medium">
        <color rgb="FF7030A0"/>
      </bottom>
      <diagonal/>
    </border>
    <border>
      <left style="medium">
        <color rgb="FFFFC000"/>
      </left>
      <right style="thin">
        <color rgb="FFFFC000"/>
      </right>
      <top/>
      <bottom style="thin">
        <color rgb="FFFFC000"/>
      </bottom>
      <diagonal/>
    </border>
    <border>
      <left style="thin">
        <color rgb="FFFFC000"/>
      </left>
      <right style="thin">
        <color rgb="FFFFC000"/>
      </right>
      <top/>
      <bottom style="thin">
        <color rgb="FFFFC000"/>
      </bottom>
      <diagonal/>
    </border>
    <border>
      <left style="thin">
        <color rgb="FFFFC000"/>
      </left>
      <right style="thin">
        <color rgb="FFFFC000"/>
      </right>
      <top style="medium">
        <color rgb="FF7030A0"/>
      </top>
      <bottom style="thin">
        <color rgb="FFFFC000"/>
      </bottom>
      <diagonal/>
    </border>
    <border>
      <left style="thin">
        <color rgb="FFFFC000"/>
      </left>
      <right style="medium">
        <color rgb="FFFFC000"/>
      </right>
      <top/>
      <bottom style="thin">
        <color rgb="FFFFC000"/>
      </bottom>
      <diagonal/>
    </border>
    <border>
      <left style="medium">
        <color rgb="FFFFC000"/>
      </left>
      <right style="thin">
        <color rgb="FFFFC000"/>
      </right>
      <top style="thin">
        <color rgb="FFFFC000"/>
      </top>
      <bottom style="thin">
        <color rgb="FFFFC000"/>
      </bottom>
      <diagonal/>
    </border>
    <border>
      <left style="thin">
        <color rgb="FFFFC000"/>
      </left>
      <right style="thin">
        <color rgb="FFFFC000"/>
      </right>
      <top style="thin">
        <color rgb="FFFFC000"/>
      </top>
      <bottom style="thin">
        <color rgb="FFFFC000"/>
      </bottom>
      <diagonal/>
    </border>
    <border>
      <left style="thin">
        <color rgb="FFFFC000"/>
      </left>
      <right style="medium">
        <color rgb="FFFFC000"/>
      </right>
      <top style="thin">
        <color rgb="FFFFC000"/>
      </top>
      <bottom style="thin">
        <color rgb="FFFFC000"/>
      </bottom>
      <diagonal/>
    </border>
    <border>
      <left style="medium">
        <color rgb="FFFFC000"/>
      </left>
      <right style="thin">
        <color rgb="FFFFC000"/>
      </right>
      <top style="thin">
        <color rgb="FFFFC000"/>
      </top>
      <bottom style="medium">
        <color rgb="FFFFC000"/>
      </bottom>
      <diagonal/>
    </border>
    <border>
      <left style="thin">
        <color rgb="FFFFC000"/>
      </left>
      <right style="thin">
        <color rgb="FFFFC000"/>
      </right>
      <top style="thin">
        <color rgb="FFFFC000"/>
      </top>
      <bottom style="medium">
        <color rgb="FFFFC000"/>
      </bottom>
      <diagonal/>
    </border>
    <border>
      <left style="thin">
        <color rgb="FFFFC000"/>
      </left>
      <right style="thin">
        <color rgb="FFFFC000"/>
      </right>
      <top style="thin">
        <color rgb="FFFFC000"/>
      </top>
      <bottom/>
      <diagonal/>
    </border>
    <border>
      <left style="thin">
        <color rgb="FFFFC000"/>
      </left>
      <right style="thin">
        <color rgb="FFFFC000"/>
      </right>
      <top style="thin">
        <color rgb="FFFFC000"/>
      </top>
      <bottom style="medium">
        <color theme="9" tint="-0.499984740745262"/>
      </bottom>
      <diagonal/>
    </border>
    <border>
      <left style="thin">
        <color rgb="FFFFC000"/>
      </left>
      <right style="medium">
        <color rgb="FFFFC000"/>
      </right>
      <top style="thin">
        <color rgb="FFFFC000"/>
      </top>
      <bottom style="medium">
        <color rgb="FFFFC000"/>
      </bottom>
      <diagonal/>
    </border>
    <border>
      <left style="medium">
        <color theme="7" tint="-0.499984740745262"/>
      </left>
      <right style="thin">
        <color theme="7" tint="-0.499984740745262"/>
      </right>
      <top/>
      <bottom style="thin">
        <color theme="7" tint="-0.499984740745262"/>
      </bottom>
      <diagonal/>
    </border>
    <border>
      <left style="thin">
        <color theme="7" tint="-0.499984740745262"/>
      </left>
      <right style="thin">
        <color theme="7" tint="-0.499984740745262"/>
      </right>
      <top/>
      <bottom style="thin">
        <color theme="7" tint="-0.499984740745262"/>
      </bottom>
      <diagonal/>
    </border>
    <border>
      <left style="thin">
        <color theme="7" tint="-0.499984740745262"/>
      </left>
      <right style="thin">
        <color theme="7" tint="-0.499984740745262"/>
      </right>
      <top style="medium">
        <color rgb="FF7030A0"/>
      </top>
      <bottom style="thin">
        <color theme="7" tint="-0.499984740745262"/>
      </bottom>
      <diagonal/>
    </border>
    <border>
      <left style="thin">
        <color theme="7" tint="-0.499984740745262"/>
      </left>
      <right style="medium">
        <color theme="7" tint="-0.499984740745262"/>
      </right>
      <top/>
      <bottom style="thin">
        <color theme="7" tint="-0.499984740745262"/>
      </bottom>
      <diagonal/>
    </border>
    <border>
      <left style="medium">
        <color theme="7" tint="-0.499984740745262"/>
      </left>
      <right style="thin">
        <color theme="7" tint="-0.499984740745262"/>
      </right>
      <top style="thin">
        <color theme="7" tint="-0.499984740745262"/>
      </top>
      <bottom style="thin">
        <color theme="7" tint="-0.499984740745262"/>
      </bottom>
      <diagonal/>
    </border>
    <border>
      <left style="thin">
        <color theme="7" tint="-0.499984740745262"/>
      </left>
      <right style="thin">
        <color theme="7" tint="-0.499984740745262"/>
      </right>
      <top style="thin">
        <color theme="7" tint="-0.499984740745262"/>
      </top>
      <bottom style="thin">
        <color theme="7" tint="-0.499984740745262"/>
      </bottom>
      <diagonal/>
    </border>
    <border>
      <left style="thin">
        <color theme="7" tint="-0.499984740745262"/>
      </left>
      <right style="medium">
        <color theme="7" tint="-0.499984740745262"/>
      </right>
      <top style="thin">
        <color theme="7" tint="-0.499984740745262"/>
      </top>
      <bottom style="thin">
        <color theme="7" tint="-0.499984740745262"/>
      </bottom>
      <diagonal/>
    </border>
    <border>
      <left style="medium">
        <color theme="7" tint="-0.499984740745262"/>
      </left>
      <right style="thin">
        <color theme="7" tint="-0.499984740745262"/>
      </right>
      <top style="thin">
        <color theme="7" tint="-0.499984740745262"/>
      </top>
      <bottom style="medium">
        <color theme="7" tint="-0.499984740745262"/>
      </bottom>
      <diagonal/>
    </border>
    <border>
      <left style="thin">
        <color theme="7" tint="-0.499984740745262"/>
      </left>
      <right style="thin">
        <color theme="7" tint="-0.499984740745262"/>
      </right>
      <top style="thin">
        <color theme="7" tint="-0.499984740745262"/>
      </top>
      <bottom style="medium">
        <color theme="7" tint="-0.499984740745262"/>
      </bottom>
      <diagonal/>
    </border>
    <border>
      <left style="thin">
        <color theme="7" tint="-0.499984740745262"/>
      </left>
      <right style="thin">
        <color theme="7" tint="-0.499984740745262"/>
      </right>
      <top style="thin">
        <color theme="7" tint="-0.499984740745262"/>
      </top>
      <bottom/>
      <diagonal/>
    </border>
    <border>
      <left style="thin">
        <color theme="7" tint="-0.499984740745262"/>
      </left>
      <right style="thin">
        <color theme="7" tint="-0.499984740745262"/>
      </right>
      <top style="thin">
        <color theme="7" tint="-0.499984740745262"/>
      </top>
      <bottom style="medium">
        <color theme="9" tint="-0.499984740745262"/>
      </bottom>
      <diagonal/>
    </border>
    <border>
      <left style="thin">
        <color theme="7" tint="-0.499984740745262"/>
      </left>
      <right style="medium">
        <color theme="7" tint="-0.499984740745262"/>
      </right>
      <top style="thin">
        <color theme="7" tint="-0.499984740745262"/>
      </top>
      <bottom style="medium">
        <color theme="7" tint="-0.499984740745262"/>
      </bottom>
      <diagonal/>
    </border>
    <border>
      <left style="medium">
        <color rgb="FF0070C0"/>
      </left>
      <right style="thin">
        <color rgb="FF0070C0"/>
      </right>
      <top/>
      <bottom style="thin">
        <color rgb="FF0070C0"/>
      </bottom>
      <diagonal/>
    </border>
    <border>
      <left style="thin">
        <color rgb="FF0070C0"/>
      </left>
      <right style="thin">
        <color rgb="FF0070C0"/>
      </right>
      <top/>
      <bottom style="thin">
        <color rgb="FF0070C0"/>
      </bottom>
      <diagonal/>
    </border>
    <border>
      <left style="thin">
        <color rgb="FF0070C0"/>
      </left>
      <right style="thin">
        <color rgb="FF0070C0"/>
      </right>
      <top style="medium">
        <color rgb="FF7030A0"/>
      </top>
      <bottom style="thin">
        <color rgb="FF0070C0"/>
      </bottom>
      <diagonal/>
    </border>
    <border>
      <left style="medium">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style="thin">
        <color rgb="FF0070C0"/>
      </left>
      <right style="thin">
        <color rgb="FF0070C0"/>
      </right>
      <top style="thin">
        <color rgb="FF0070C0"/>
      </top>
      <bottom style="medium">
        <color rgb="FF0070C0"/>
      </bottom>
      <diagonal/>
    </border>
    <border>
      <left style="thin">
        <color rgb="FF0070C0"/>
      </left>
      <right style="thin">
        <color rgb="FF0070C0"/>
      </right>
      <top style="thin">
        <color rgb="FF0070C0"/>
      </top>
      <bottom/>
      <diagonal/>
    </border>
    <border>
      <left style="thin">
        <color rgb="FF0070C0"/>
      </left>
      <right style="thin">
        <color rgb="FF0070C0"/>
      </right>
      <top style="thin">
        <color rgb="FF0070C0"/>
      </top>
      <bottom style="medium">
        <color theme="9" tint="-0.499984740745262"/>
      </bottom>
      <diagonal/>
    </border>
    <border>
      <left style="medium">
        <color rgb="FF00B050"/>
      </left>
      <right style="thin">
        <color rgb="FF00B050"/>
      </right>
      <top/>
      <bottom style="thin">
        <color rgb="FF00B050"/>
      </bottom>
      <diagonal/>
    </border>
    <border>
      <left style="thin">
        <color rgb="FF00B050"/>
      </left>
      <right style="thin">
        <color rgb="FF00B050"/>
      </right>
      <top/>
      <bottom style="thin">
        <color rgb="FF00B050"/>
      </bottom>
      <diagonal/>
    </border>
    <border>
      <left style="thin">
        <color rgb="FF00B050"/>
      </left>
      <right style="thin">
        <color rgb="FF00B050"/>
      </right>
      <top style="medium">
        <color rgb="FF7030A0"/>
      </top>
      <bottom style="thin">
        <color rgb="FF00B050"/>
      </bottom>
      <diagonal/>
    </border>
    <border>
      <left style="thin">
        <color rgb="FF00B050"/>
      </left>
      <right style="medium">
        <color rgb="FF00B050"/>
      </right>
      <top/>
      <bottom style="thin">
        <color rgb="FF00B050"/>
      </bottom>
      <diagonal/>
    </border>
    <border>
      <left style="medium">
        <color rgb="FF00B050"/>
      </left>
      <right style="thin">
        <color rgb="FF00B050"/>
      </right>
      <top style="thin">
        <color rgb="FF00B050"/>
      </top>
      <bottom style="thin">
        <color rgb="FF00B050"/>
      </bottom>
      <diagonal/>
    </border>
    <border>
      <left style="thin">
        <color rgb="FF00B050"/>
      </left>
      <right style="thin">
        <color rgb="FF00B050"/>
      </right>
      <top style="thin">
        <color rgb="FF00B050"/>
      </top>
      <bottom style="thin">
        <color rgb="FF00B050"/>
      </bottom>
      <diagonal/>
    </border>
    <border>
      <left style="thin">
        <color rgb="FF00B050"/>
      </left>
      <right style="medium">
        <color rgb="FF00B050"/>
      </right>
      <top style="thin">
        <color rgb="FF00B050"/>
      </top>
      <bottom style="thin">
        <color rgb="FF00B050"/>
      </bottom>
      <diagonal/>
    </border>
    <border>
      <left style="medium">
        <color rgb="FF00B050"/>
      </left>
      <right style="thin">
        <color rgb="FF00B050"/>
      </right>
      <top style="thin">
        <color rgb="FF00B050"/>
      </top>
      <bottom style="medium">
        <color rgb="FF00B050"/>
      </bottom>
      <diagonal/>
    </border>
    <border>
      <left style="thin">
        <color rgb="FF00B050"/>
      </left>
      <right style="thin">
        <color rgb="FF00B050"/>
      </right>
      <top style="thin">
        <color rgb="FF00B050"/>
      </top>
      <bottom style="medium">
        <color rgb="FF00B050"/>
      </bottom>
      <diagonal/>
    </border>
    <border>
      <left style="thin">
        <color rgb="FF00B050"/>
      </left>
      <right style="thin">
        <color rgb="FF00B050"/>
      </right>
      <top style="thin">
        <color rgb="FF00B050"/>
      </top>
      <bottom/>
      <diagonal/>
    </border>
    <border>
      <left style="thin">
        <color rgb="FF00B050"/>
      </left>
      <right style="thin">
        <color rgb="FF00B050"/>
      </right>
      <top style="thin">
        <color rgb="FF00B050"/>
      </top>
      <bottom style="medium">
        <color theme="9" tint="-0.499984740745262"/>
      </bottom>
      <diagonal/>
    </border>
    <border>
      <left style="thin">
        <color rgb="FF00B050"/>
      </left>
      <right style="medium">
        <color rgb="FF00B050"/>
      </right>
      <top style="thin">
        <color rgb="FF00B050"/>
      </top>
      <bottom style="medium">
        <color rgb="FF00B050"/>
      </bottom>
      <diagonal/>
    </border>
    <border>
      <left style="medium">
        <color rgb="FF7030A0"/>
      </left>
      <right style="thin">
        <color rgb="FF7030A0"/>
      </right>
      <top style="medium">
        <color rgb="FF7030A0"/>
      </top>
      <bottom style="thin">
        <color rgb="FF7030A0"/>
      </bottom>
      <diagonal/>
    </border>
    <border>
      <left style="thin">
        <color rgb="FF00FF00"/>
      </left>
      <right/>
      <top style="thin">
        <color rgb="FF00FF00"/>
      </top>
      <bottom style="thin">
        <color rgb="FF00FF00"/>
      </bottom>
      <diagonal/>
    </border>
    <border>
      <left/>
      <right/>
      <top style="thin">
        <color rgb="FF00FF00"/>
      </top>
      <bottom style="thin">
        <color rgb="FF00FF00"/>
      </bottom>
      <diagonal/>
    </border>
    <border>
      <left/>
      <right style="thin">
        <color rgb="FF00FF00"/>
      </right>
      <top style="thin">
        <color rgb="FF00FF00"/>
      </top>
      <bottom style="thin">
        <color rgb="FF00FF00"/>
      </bottom>
      <diagonal/>
    </border>
    <border>
      <left style="thin">
        <color rgb="FF7030A0"/>
      </left>
      <right/>
      <top style="thin">
        <color rgb="FF7030A0"/>
      </top>
      <bottom/>
      <diagonal/>
    </border>
    <border>
      <left/>
      <right style="thin">
        <color rgb="FF7030A0"/>
      </right>
      <top style="thin">
        <color rgb="FF7030A0"/>
      </top>
      <bottom/>
      <diagonal/>
    </border>
    <border>
      <left style="thin">
        <color rgb="FF7030A0"/>
      </left>
      <right/>
      <top/>
      <bottom/>
      <diagonal/>
    </border>
    <border>
      <left/>
      <right style="thin">
        <color rgb="FF7030A0"/>
      </right>
      <top/>
      <bottom/>
      <diagonal/>
    </border>
    <border>
      <left style="thin">
        <color rgb="FF7030A0"/>
      </left>
      <right/>
      <top/>
      <bottom style="thin">
        <color rgb="FF7030A0"/>
      </bottom>
      <diagonal/>
    </border>
    <border>
      <left/>
      <right style="thin">
        <color rgb="FF7030A0"/>
      </right>
      <top/>
      <bottom style="thin">
        <color rgb="FF7030A0"/>
      </bottom>
      <diagonal/>
    </border>
    <border>
      <left style="thin">
        <color theme="9" tint="-0.499984740745262"/>
      </left>
      <right/>
      <top style="thin">
        <color theme="9" tint="-0.499984740745262"/>
      </top>
      <bottom/>
      <diagonal/>
    </border>
    <border>
      <left/>
      <right style="thin">
        <color theme="9" tint="-0.499984740745262"/>
      </right>
      <top style="thin">
        <color theme="9" tint="-0.499984740745262"/>
      </top>
      <bottom/>
      <diagonal/>
    </border>
    <border>
      <left style="thin">
        <color theme="9" tint="-0.499984740745262"/>
      </left>
      <right/>
      <top/>
      <bottom/>
      <diagonal/>
    </border>
    <border>
      <left/>
      <right style="thin">
        <color theme="9" tint="-0.499984740745262"/>
      </right>
      <top/>
      <bottom/>
      <diagonal/>
    </border>
    <border>
      <left style="thin">
        <color theme="9" tint="-0.499984740745262"/>
      </left>
      <right/>
      <top/>
      <bottom style="thin">
        <color theme="9" tint="-0.499984740745262"/>
      </bottom>
      <diagonal/>
    </border>
    <border>
      <left/>
      <right style="thin">
        <color theme="9" tint="-0.499984740745262"/>
      </right>
      <top/>
      <bottom style="thin">
        <color theme="9" tint="-0.499984740745262"/>
      </bottom>
      <diagonal/>
    </border>
    <border>
      <left style="thin">
        <color rgb="FF00B050"/>
      </left>
      <right/>
      <top style="thin">
        <color rgb="FF00B050"/>
      </top>
      <bottom/>
      <diagonal/>
    </border>
    <border>
      <left/>
      <right style="thin">
        <color rgb="FF00B050"/>
      </right>
      <top style="thin">
        <color rgb="FF00B050"/>
      </top>
      <bottom/>
      <diagonal/>
    </border>
    <border>
      <left style="thin">
        <color rgb="FF00B050"/>
      </left>
      <right/>
      <top/>
      <bottom/>
      <diagonal/>
    </border>
    <border>
      <left/>
      <right style="thin">
        <color rgb="FF00B050"/>
      </right>
      <top/>
      <bottom/>
      <diagonal/>
    </border>
    <border>
      <left style="thin">
        <color rgb="FF00B050"/>
      </left>
      <right/>
      <top/>
      <bottom style="thin">
        <color rgb="FF00B050"/>
      </bottom>
      <diagonal/>
    </border>
    <border>
      <left/>
      <right style="thin">
        <color rgb="FF00B050"/>
      </right>
      <top/>
      <bottom style="thin">
        <color rgb="FF00B050"/>
      </bottom>
      <diagonal/>
    </border>
    <border>
      <left style="thin">
        <color rgb="FF0070C0"/>
      </left>
      <right/>
      <top style="thin">
        <color rgb="FF0070C0"/>
      </top>
      <bottom/>
      <diagonal/>
    </border>
    <border>
      <left/>
      <right style="thin">
        <color rgb="FF0070C0"/>
      </right>
      <top style="thin">
        <color rgb="FF0070C0"/>
      </top>
      <bottom/>
      <diagonal/>
    </border>
    <border>
      <left style="thin">
        <color rgb="FF0070C0"/>
      </left>
      <right/>
      <top/>
      <bottom/>
      <diagonal/>
    </border>
    <border>
      <left/>
      <right style="thin">
        <color rgb="FF0070C0"/>
      </right>
      <top/>
      <bottom/>
      <diagonal/>
    </border>
    <border>
      <left style="thin">
        <color rgb="FF0070C0"/>
      </left>
      <right/>
      <top/>
      <bottom style="thin">
        <color rgb="FF0070C0"/>
      </bottom>
      <diagonal/>
    </border>
    <border>
      <left/>
      <right style="thin">
        <color rgb="FF0070C0"/>
      </right>
      <top/>
      <bottom style="thin">
        <color rgb="FF0070C0"/>
      </bottom>
      <diagonal/>
    </border>
    <border>
      <left style="thin">
        <color rgb="FF7030A0"/>
      </left>
      <right style="thin">
        <color rgb="FF7030A0"/>
      </right>
      <top style="thin">
        <color rgb="FF7030A0"/>
      </top>
      <bottom/>
      <diagonal/>
    </border>
    <border>
      <left style="thin">
        <color rgb="FF7030A0"/>
      </left>
      <right style="thin">
        <color rgb="FF7030A0"/>
      </right>
      <top/>
      <bottom/>
      <diagonal/>
    </border>
    <border>
      <left style="thin">
        <color rgb="FF7030A0"/>
      </left>
      <right style="thin">
        <color rgb="FF7030A0"/>
      </right>
      <top/>
      <bottom style="medium">
        <color rgb="FF7030A0"/>
      </bottom>
      <diagonal/>
    </border>
    <border>
      <left style="thin">
        <color rgb="FF7030A0"/>
      </left>
      <right style="thin">
        <color rgb="FF7030A0"/>
      </right>
      <top style="medium">
        <color rgb="FF7030A0"/>
      </top>
      <bottom/>
      <diagonal/>
    </border>
    <border>
      <left style="thin">
        <color theme="9" tint="-0.499984740745262"/>
      </left>
      <right style="thin">
        <color theme="9" tint="-0.499984740745262"/>
      </right>
      <top/>
      <bottom/>
      <diagonal/>
    </border>
    <border>
      <left style="thin">
        <color theme="9" tint="-0.499984740745262"/>
      </left>
      <right style="thin">
        <color theme="9" tint="-0.499984740745262"/>
      </right>
      <top/>
      <bottom style="medium">
        <color theme="9" tint="-0.499984740745262"/>
      </bottom>
      <diagonal/>
    </border>
    <border>
      <left style="thin">
        <color theme="9" tint="-0.499984740745262"/>
      </left>
      <right style="thin">
        <color theme="9" tint="-0.499984740745262"/>
      </right>
      <top style="medium">
        <color rgb="FF7030A0"/>
      </top>
      <bottom/>
      <diagonal/>
    </border>
    <border>
      <left style="thin">
        <color rgb="FF00B050"/>
      </left>
      <right style="thin">
        <color rgb="FF00B050"/>
      </right>
      <top/>
      <bottom/>
      <diagonal/>
    </border>
    <border>
      <left style="thin">
        <color rgb="FF00B050"/>
      </left>
      <right style="thin">
        <color rgb="FF00B050"/>
      </right>
      <top/>
      <bottom style="medium">
        <color rgb="FF00B050"/>
      </bottom>
      <diagonal/>
    </border>
    <border>
      <left style="thin">
        <color rgb="FF00B050"/>
      </left>
      <right style="thin">
        <color rgb="FF00B050"/>
      </right>
      <top style="medium">
        <color theme="9" tint="-0.499984740745262"/>
      </top>
      <bottom/>
      <diagonal/>
    </border>
    <border>
      <left style="thin">
        <color rgb="FF0070C0"/>
      </left>
      <right style="thin">
        <color rgb="FF0070C0"/>
      </right>
      <top/>
      <bottom/>
      <diagonal/>
    </border>
    <border>
      <left style="thin">
        <color rgb="FF0070C0"/>
      </left>
      <right style="thin">
        <color rgb="FF0070C0"/>
      </right>
      <top/>
      <bottom style="medium">
        <color rgb="FF0070C0"/>
      </bottom>
      <diagonal/>
    </border>
    <border>
      <left style="thin">
        <color rgb="FF0070C0"/>
      </left>
      <right style="thin">
        <color rgb="FF0070C0"/>
      </right>
      <top style="medium">
        <color rgb="FF00B050"/>
      </top>
      <bottom/>
      <diagonal/>
    </border>
    <border>
      <left style="medium">
        <color theme="0"/>
      </left>
      <right style="medium">
        <color theme="0"/>
      </right>
      <top/>
      <bottom style="medium">
        <color theme="0"/>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style="thin">
        <color rgb="FF002060"/>
      </left>
      <right/>
      <top/>
      <bottom/>
      <diagonal/>
    </border>
    <border>
      <left/>
      <right style="thin">
        <color rgb="FF002060"/>
      </right>
      <top/>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s>
  <cellStyleXfs count="5">
    <xf numFmtId="0" fontId="0" fillId="0" borderId="0"/>
    <xf numFmtId="43" fontId="1" fillId="0" borderId="0" applyFont="0" applyFill="0" applyBorder="0" applyAlignment="0" applyProtection="0"/>
    <xf numFmtId="0" fontId="1" fillId="0" borderId="0"/>
    <xf numFmtId="165" fontId="46" fillId="0" borderId="0" applyFont="0" applyFill="0" applyBorder="0" applyAlignment="0" applyProtection="0"/>
    <xf numFmtId="0" fontId="46" fillId="0" borderId="0"/>
  </cellStyleXfs>
  <cellXfs count="869">
    <xf numFmtId="0" fontId="0" fillId="0" borderId="0" xfId="0"/>
    <xf numFmtId="0" fontId="0" fillId="0" borderId="0" xfId="0" applyProtection="1">
      <protection locked="0"/>
    </xf>
    <xf numFmtId="0" fontId="2" fillId="0" borderId="0" xfId="0" applyFont="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2" fillId="4" borderId="4" xfId="0" applyFont="1" applyFill="1" applyBorder="1" applyAlignment="1" applyProtection="1">
      <alignment vertical="top"/>
      <protection locked="0"/>
    </xf>
    <xf numFmtId="0" fontId="2" fillId="4" borderId="4" xfId="0" applyFont="1" applyFill="1" applyBorder="1" applyAlignment="1" applyProtection="1">
      <alignment horizontal="left" vertical="center" wrapText="1"/>
      <protection locked="0"/>
    </xf>
    <xf numFmtId="0" fontId="0" fillId="0" borderId="4" xfId="0" applyBorder="1" applyProtection="1">
      <protection locked="0"/>
    </xf>
    <xf numFmtId="0" fontId="6" fillId="3" borderId="4"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protection locked="0"/>
    </xf>
    <xf numFmtId="0" fontId="0" fillId="0" borderId="4" xfId="0" applyBorder="1" applyAlignment="1" applyProtection="1">
      <protection locked="0"/>
    </xf>
    <xf numFmtId="43" fontId="2" fillId="0" borderId="4" xfId="1"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4" borderId="4" xfId="0" applyFont="1" applyFill="1" applyBorder="1" applyAlignment="1" applyProtection="1">
      <alignment vertical="center"/>
      <protection locked="0"/>
    </xf>
    <xf numFmtId="0" fontId="7" fillId="2" borderId="8"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0" fontId="0" fillId="5" borderId="4" xfId="0" applyFill="1" applyBorder="1" applyAlignment="1" applyProtection="1">
      <alignment horizontal="left" vertical="center" wrapText="1"/>
      <protection locked="0"/>
    </xf>
    <xf numFmtId="0" fontId="0" fillId="6" borderId="4" xfId="0" applyFill="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7" borderId="4" xfId="0" applyFill="1" applyBorder="1" applyAlignment="1" applyProtection="1">
      <alignment horizontal="left" vertical="center" wrapText="1"/>
      <protection locked="0"/>
    </xf>
    <xf numFmtId="0" fontId="0" fillId="8" borderId="4" xfId="0" applyFill="1" applyBorder="1" applyAlignment="1" applyProtection="1">
      <alignment horizontal="left" vertical="center" wrapText="1"/>
      <protection locked="0"/>
    </xf>
    <xf numFmtId="0" fontId="2" fillId="0" borderId="0" xfId="0" applyFont="1" applyAlignment="1" applyProtection="1">
      <alignment vertical="center" wrapText="1"/>
      <protection locked="0"/>
    </xf>
    <xf numFmtId="0" fontId="2" fillId="9" borderId="4" xfId="0" applyFont="1" applyFill="1"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0" xfId="0" applyAlignment="1" applyProtection="1">
      <protection locked="0"/>
    </xf>
    <xf numFmtId="0" fontId="0" fillId="0" borderId="6" xfId="0" applyFill="1" applyBorder="1" applyAlignment="1" applyProtection="1">
      <alignment horizontal="center" vertical="center"/>
      <protection locked="0"/>
    </xf>
    <xf numFmtId="0" fontId="9" fillId="0" borderId="0" xfId="0" applyFont="1" applyAlignment="1" applyProtection="1">
      <alignment wrapText="1"/>
      <protection locked="0"/>
    </xf>
    <xf numFmtId="0" fontId="10" fillId="10" borderId="0" xfId="0" applyFont="1" applyFill="1" applyBorder="1" applyAlignment="1" applyProtection="1">
      <alignment vertical="center"/>
      <protection locked="0"/>
    </xf>
    <xf numFmtId="0" fontId="10" fillId="10" borderId="14" xfId="0" applyFont="1" applyFill="1" applyBorder="1" applyAlignment="1" applyProtection="1">
      <alignment vertical="center"/>
      <protection locked="0"/>
    </xf>
    <xf numFmtId="0" fontId="11" fillId="3" borderId="0" xfId="0" applyFont="1" applyFill="1" applyBorder="1" applyAlignment="1" applyProtection="1">
      <alignment vertical="center"/>
      <protection locked="0"/>
    </xf>
    <xf numFmtId="43" fontId="14" fillId="10" borderId="28" xfId="1" applyFont="1" applyFill="1" applyBorder="1" applyAlignment="1" applyProtection="1">
      <alignment vertical="center" wrapText="1"/>
      <protection locked="0"/>
    </xf>
    <xf numFmtId="0" fontId="9" fillId="0" borderId="0" xfId="0" applyFont="1" applyFill="1" applyProtection="1">
      <protection locked="0"/>
    </xf>
    <xf numFmtId="0" fontId="15" fillId="0" borderId="29" xfId="0" applyFont="1" applyFill="1" applyBorder="1" applyAlignment="1" applyProtection="1">
      <alignment vertical="center" wrapText="1"/>
    </xf>
    <xf numFmtId="0" fontId="9" fillId="0" borderId="0" xfId="0" applyFont="1" applyProtection="1">
      <protection locked="0"/>
    </xf>
    <xf numFmtId="0" fontId="3" fillId="0" borderId="0" xfId="0" applyFont="1" applyBorder="1" applyProtection="1">
      <protection locked="0"/>
    </xf>
    <xf numFmtId="0" fontId="14" fillId="0" borderId="0" xfId="0" applyFont="1" applyBorder="1" applyAlignment="1" applyProtection="1">
      <alignment horizontal="left"/>
      <protection locked="0"/>
    </xf>
    <xf numFmtId="0" fontId="3" fillId="0" borderId="0" xfId="0" applyFont="1" applyBorder="1" applyAlignment="1" applyProtection="1">
      <protection locked="0"/>
    </xf>
    <xf numFmtId="0" fontId="3" fillId="0" borderId="0" xfId="0" applyFont="1" applyBorder="1" applyAlignment="1" applyProtection="1">
      <alignment horizontal="left" vertical="center"/>
      <protection locked="0"/>
    </xf>
    <xf numFmtId="0" fontId="0" fillId="3" borderId="0" xfId="0" applyFont="1" applyFill="1" applyBorder="1" applyProtection="1">
      <protection locked="0"/>
    </xf>
    <xf numFmtId="0" fontId="9" fillId="3" borderId="0" xfId="0" applyFont="1" applyFill="1" applyProtection="1">
      <protection locked="0"/>
    </xf>
    <xf numFmtId="0" fontId="9" fillId="0" borderId="0" xfId="0" applyFont="1" applyAlignment="1" applyProtection="1">
      <protection locked="0"/>
    </xf>
    <xf numFmtId="0" fontId="9" fillId="0" borderId="0" xfId="0" applyFont="1" applyAlignment="1" applyProtection="1">
      <alignment horizontal="left" vertical="center"/>
      <protection locked="0"/>
    </xf>
    <xf numFmtId="0" fontId="21" fillId="3" borderId="32" xfId="0" applyNumberFormat="1" applyFont="1" applyFill="1" applyBorder="1" applyAlignment="1" applyProtection="1">
      <alignment vertical="center" wrapText="1"/>
      <protection locked="0"/>
    </xf>
    <xf numFmtId="0" fontId="21" fillId="11" borderId="32" xfId="0" applyNumberFormat="1" applyFont="1" applyFill="1" applyBorder="1" applyAlignment="1" applyProtection="1">
      <alignment vertical="center"/>
      <protection locked="0"/>
    </xf>
    <xf numFmtId="0" fontId="21" fillId="11" borderId="32" xfId="0" applyNumberFormat="1" applyFont="1" applyFill="1" applyBorder="1" applyAlignment="1" applyProtection="1">
      <alignment horizontal="left" vertical="center" wrapText="1"/>
      <protection locked="0"/>
    </xf>
    <xf numFmtId="43" fontId="19" fillId="3" borderId="32" xfId="1" applyFont="1" applyFill="1" applyBorder="1" applyAlignment="1" applyProtection="1">
      <alignment vertical="center" wrapText="1"/>
      <protection locked="0"/>
    </xf>
    <xf numFmtId="0" fontId="21" fillId="3" borderId="29" xfId="0" applyNumberFormat="1" applyFont="1" applyFill="1" applyBorder="1" applyAlignment="1" applyProtection="1">
      <alignment vertical="center" wrapText="1"/>
      <protection locked="0"/>
    </xf>
    <xf numFmtId="0" fontId="21" fillId="11" borderId="29" xfId="0" applyNumberFormat="1" applyFont="1" applyFill="1" applyBorder="1" applyAlignment="1" applyProtection="1">
      <alignment vertical="center"/>
      <protection locked="0"/>
    </xf>
    <xf numFmtId="0" fontId="21" fillId="11" borderId="29" xfId="0" applyNumberFormat="1" applyFont="1" applyFill="1" applyBorder="1" applyAlignment="1" applyProtection="1">
      <alignment horizontal="left" vertical="center" wrapText="1"/>
      <protection locked="0"/>
    </xf>
    <xf numFmtId="43" fontId="19" fillId="3" borderId="29" xfId="1" applyFont="1" applyFill="1" applyBorder="1" applyAlignment="1" applyProtection="1">
      <alignment vertical="center" wrapText="1"/>
      <protection locked="0"/>
    </xf>
    <xf numFmtId="0" fontId="19" fillId="3" borderId="29" xfId="0" applyFont="1" applyFill="1" applyBorder="1" applyAlignment="1" applyProtection="1">
      <alignment vertical="center" wrapText="1"/>
    </xf>
    <xf numFmtId="0" fontId="21" fillId="3" borderId="29" xfId="0" applyFont="1" applyFill="1" applyBorder="1" applyAlignment="1" applyProtection="1">
      <alignment horizontal="left" vertical="center"/>
      <protection locked="0"/>
    </xf>
    <xf numFmtId="0" fontId="21" fillId="3" borderId="45" xfId="0" applyNumberFormat="1" applyFont="1" applyFill="1" applyBorder="1" applyAlignment="1" applyProtection="1">
      <alignment vertical="center" wrapText="1"/>
      <protection locked="0"/>
    </xf>
    <xf numFmtId="0" fontId="21" fillId="11" borderId="45" xfId="0" applyNumberFormat="1" applyFont="1" applyFill="1" applyBorder="1" applyAlignment="1" applyProtection="1">
      <alignment vertical="center"/>
      <protection locked="0"/>
    </xf>
    <xf numFmtId="0" fontId="21" fillId="3" borderId="45" xfId="0" applyFont="1" applyFill="1" applyBorder="1" applyAlignment="1" applyProtection="1">
      <alignment horizontal="left" vertical="center"/>
      <protection locked="0"/>
    </xf>
    <xf numFmtId="0" fontId="21" fillId="3" borderId="48" xfId="0" applyNumberFormat="1" applyFont="1" applyFill="1" applyBorder="1" applyAlignment="1" applyProtection="1">
      <alignment vertical="center" wrapText="1"/>
      <protection locked="0"/>
    </xf>
    <xf numFmtId="0" fontId="21" fillId="11" borderId="48" xfId="0" applyNumberFormat="1" applyFont="1" applyFill="1" applyBorder="1" applyAlignment="1" applyProtection="1">
      <alignment vertical="center"/>
      <protection locked="0"/>
    </xf>
    <xf numFmtId="0" fontId="21" fillId="11" borderId="48" xfId="0" applyNumberFormat="1" applyFont="1" applyFill="1" applyBorder="1" applyAlignment="1" applyProtection="1">
      <alignment horizontal="left" vertical="center" wrapText="1"/>
      <protection locked="0"/>
    </xf>
    <xf numFmtId="43" fontId="19" fillId="3" borderId="48" xfId="1" applyFont="1" applyFill="1" applyBorder="1" applyAlignment="1" applyProtection="1">
      <alignment vertical="center" wrapText="1"/>
      <protection locked="0"/>
    </xf>
    <xf numFmtId="0" fontId="21" fillId="3" borderId="52" xfId="0" applyNumberFormat="1" applyFont="1" applyFill="1" applyBorder="1" applyAlignment="1" applyProtection="1">
      <alignment vertical="center" wrapText="1"/>
      <protection locked="0"/>
    </xf>
    <xf numFmtId="0" fontId="21" fillId="11" borderId="52" xfId="0" applyNumberFormat="1" applyFont="1" applyFill="1" applyBorder="1" applyAlignment="1" applyProtection="1">
      <alignment vertical="center"/>
      <protection locked="0"/>
    </xf>
    <xf numFmtId="0" fontId="21" fillId="11" borderId="52" xfId="0" applyNumberFormat="1" applyFont="1" applyFill="1" applyBorder="1" applyAlignment="1" applyProtection="1">
      <alignment horizontal="left" vertical="center" wrapText="1"/>
      <protection locked="0"/>
    </xf>
    <xf numFmtId="43" fontId="19" fillId="3" borderId="52" xfId="1" applyFont="1" applyFill="1" applyBorder="1" applyAlignment="1" applyProtection="1">
      <alignment vertical="center" wrapText="1"/>
      <protection locked="0"/>
    </xf>
    <xf numFmtId="0" fontId="15" fillId="0" borderId="52" xfId="0" applyFont="1" applyFill="1" applyBorder="1" applyAlignment="1" applyProtection="1">
      <alignment vertical="center" wrapText="1"/>
    </xf>
    <xf numFmtId="0" fontId="19" fillId="3" borderId="52" xfId="0" applyFont="1" applyFill="1" applyBorder="1" applyAlignment="1" applyProtection="1">
      <alignment vertical="center" wrapText="1"/>
    </xf>
    <xf numFmtId="0" fontId="21" fillId="3" borderId="52" xfId="0" applyFont="1" applyFill="1" applyBorder="1" applyAlignment="1" applyProtection="1">
      <alignment horizontal="left" vertical="center"/>
      <protection locked="0"/>
    </xf>
    <xf numFmtId="0" fontId="21" fillId="3" borderId="55" xfId="0" applyNumberFormat="1" applyFont="1" applyFill="1" applyBorder="1" applyAlignment="1" applyProtection="1">
      <alignment vertical="center" wrapText="1"/>
      <protection locked="0"/>
    </xf>
    <xf numFmtId="0" fontId="21" fillId="11" borderId="55" xfId="0" applyNumberFormat="1" applyFont="1" applyFill="1" applyBorder="1" applyAlignment="1" applyProtection="1">
      <alignment vertical="center"/>
      <protection locked="0"/>
    </xf>
    <xf numFmtId="0" fontId="21" fillId="3" borderId="55" xfId="0" applyFont="1" applyFill="1" applyBorder="1" applyAlignment="1" applyProtection="1">
      <alignment horizontal="left" vertical="center"/>
      <protection locked="0"/>
    </xf>
    <xf numFmtId="0" fontId="21" fillId="3" borderId="60" xfId="0" applyNumberFormat="1" applyFont="1" applyFill="1" applyBorder="1" applyAlignment="1" applyProtection="1">
      <alignment vertical="center" wrapText="1"/>
      <protection locked="0"/>
    </xf>
    <xf numFmtId="0" fontId="21" fillId="11" borderId="60" xfId="0" applyNumberFormat="1" applyFont="1" applyFill="1" applyBorder="1" applyAlignment="1" applyProtection="1">
      <alignment vertical="center"/>
      <protection locked="0"/>
    </xf>
    <xf numFmtId="0" fontId="21" fillId="11" borderId="60" xfId="0" applyNumberFormat="1" applyFont="1" applyFill="1" applyBorder="1" applyAlignment="1" applyProtection="1">
      <alignment horizontal="left" vertical="center" wrapText="1"/>
      <protection locked="0"/>
    </xf>
    <xf numFmtId="43" fontId="19" fillId="3" borderId="60" xfId="1" applyFont="1" applyFill="1" applyBorder="1" applyAlignment="1" applyProtection="1">
      <alignment vertical="center" wrapText="1"/>
      <protection locked="0"/>
    </xf>
    <xf numFmtId="0" fontId="21" fillId="3" borderId="63" xfId="0" applyNumberFormat="1" applyFont="1" applyFill="1" applyBorder="1" applyAlignment="1" applyProtection="1">
      <alignment vertical="center" wrapText="1"/>
      <protection locked="0"/>
    </xf>
    <xf numFmtId="0" fontId="21" fillId="11" borderId="63" xfId="0" applyNumberFormat="1" applyFont="1" applyFill="1" applyBorder="1" applyAlignment="1" applyProtection="1">
      <alignment vertical="center"/>
      <protection locked="0"/>
    </xf>
    <xf numFmtId="0" fontId="21" fillId="11" borderId="63" xfId="0" applyNumberFormat="1" applyFont="1" applyFill="1" applyBorder="1" applyAlignment="1" applyProtection="1">
      <alignment horizontal="left" vertical="center" wrapText="1"/>
      <protection locked="0"/>
    </xf>
    <xf numFmtId="43" fontId="19" fillId="3" borderId="63" xfId="1" applyFont="1" applyFill="1" applyBorder="1" applyAlignment="1" applyProtection="1">
      <alignment vertical="center" wrapText="1"/>
      <protection locked="0"/>
    </xf>
    <xf numFmtId="0" fontId="15" fillId="0" borderId="63" xfId="0" applyFont="1" applyFill="1" applyBorder="1" applyAlignment="1" applyProtection="1">
      <alignment vertical="center" wrapText="1"/>
    </xf>
    <xf numFmtId="0" fontId="19" fillId="3" borderId="63" xfId="0" applyFont="1" applyFill="1" applyBorder="1" applyAlignment="1" applyProtection="1">
      <alignment vertical="center" wrapText="1"/>
    </xf>
    <xf numFmtId="0" fontId="21" fillId="3" borderId="63" xfId="0" applyFont="1" applyFill="1" applyBorder="1" applyAlignment="1" applyProtection="1">
      <alignment horizontal="left" vertical="center"/>
      <protection locked="0"/>
    </xf>
    <xf numFmtId="0" fontId="21" fillId="3" borderId="66" xfId="0" applyNumberFormat="1" applyFont="1" applyFill="1" applyBorder="1" applyAlignment="1" applyProtection="1">
      <alignment vertical="center" wrapText="1"/>
      <protection locked="0"/>
    </xf>
    <xf numFmtId="0" fontId="21" fillId="11" borderId="66" xfId="0" applyNumberFormat="1" applyFont="1" applyFill="1" applyBorder="1" applyAlignment="1" applyProtection="1">
      <alignment vertical="center"/>
      <protection locked="0"/>
    </xf>
    <xf numFmtId="0" fontId="21" fillId="3" borderId="66" xfId="0" applyFont="1" applyFill="1" applyBorder="1" applyAlignment="1" applyProtection="1">
      <alignment horizontal="left" vertical="center"/>
      <protection locked="0"/>
    </xf>
    <xf numFmtId="0" fontId="21" fillId="3" borderId="71" xfId="0" applyNumberFormat="1" applyFont="1" applyFill="1" applyBorder="1" applyAlignment="1" applyProtection="1">
      <alignment vertical="center" wrapText="1"/>
      <protection locked="0"/>
    </xf>
    <xf numFmtId="0" fontId="21" fillId="11" borderId="71" xfId="0" applyNumberFormat="1" applyFont="1" applyFill="1" applyBorder="1" applyAlignment="1" applyProtection="1">
      <alignment vertical="center"/>
      <protection locked="0"/>
    </xf>
    <xf numFmtId="0" fontId="21" fillId="11" borderId="71" xfId="0" applyNumberFormat="1" applyFont="1" applyFill="1" applyBorder="1" applyAlignment="1" applyProtection="1">
      <alignment horizontal="left" vertical="center" wrapText="1"/>
      <protection locked="0"/>
    </xf>
    <xf numFmtId="43" fontId="19" fillId="3" borderId="71" xfId="1" applyFont="1" applyFill="1" applyBorder="1" applyAlignment="1" applyProtection="1">
      <alignment vertical="center" wrapText="1"/>
      <protection locked="0"/>
    </xf>
    <xf numFmtId="0" fontId="21" fillId="3" borderId="75" xfId="0" applyNumberFormat="1" applyFont="1" applyFill="1" applyBorder="1" applyAlignment="1" applyProtection="1">
      <alignment vertical="center" wrapText="1"/>
      <protection locked="0"/>
    </xf>
    <xf numFmtId="0" fontId="21" fillId="11" borderId="75" xfId="0" applyNumberFormat="1" applyFont="1" applyFill="1" applyBorder="1" applyAlignment="1" applyProtection="1">
      <alignment vertical="center"/>
      <protection locked="0"/>
    </xf>
    <xf numFmtId="0" fontId="21" fillId="11" borderId="75" xfId="0" applyNumberFormat="1" applyFont="1" applyFill="1" applyBorder="1" applyAlignment="1" applyProtection="1">
      <alignment horizontal="left" vertical="center" wrapText="1"/>
      <protection locked="0"/>
    </xf>
    <xf numFmtId="43" fontId="19" fillId="3" borderId="75" xfId="1" applyFont="1" applyFill="1" applyBorder="1" applyAlignment="1" applyProtection="1">
      <alignment vertical="center" wrapText="1"/>
      <protection locked="0"/>
    </xf>
    <xf numFmtId="0" fontId="21" fillId="3" borderId="75" xfId="0" applyNumberFormat="1" applyFont="1" applyFill="1" applyBorder="1" applyAlignment="1" applyProtection="1">
      <alignment horizontal="left" vertical="center" wrapText="1"/>
      <protection locked="0"/>
    </xf>
    <xf numFmtId="0" fontId="15" fillId="0" borderId="75" xfId="0" applyFont="1" applyFill="1" applyBorder="1" applyAlignment="1" applyProtection="1">
      <alignment vertical="center" wrapText="1"/>
    </xf>
    <xf numFmtId="0" fontId="21" fillId="11" borderId="75" xfId="0" applyNumberFormat="1" applyFont="1" applyFill="1" applyBorder="1" applyAlignment="1" applyProtection="1">
      <alignment horizontal="left" vertical="center" wrapText="1"/>
      <protection locked="0"/>
    </xf>
    <xf numFmtId="0" fontId="19" fillId="3" borderId="75" xfId="0" applyFont="1" applyFill="1" applyBorder="1" applyAlignment="1" applyProtection="1">
      <alignment vertical="center" wrapText="1"/>
    </xf>
    <xf numFmtId="0" fontId="21" fillId="3" borderId="75" xfId="0" applyFont="1" applyFill="1" applyBorder="1" applyAlignment="1" applyProtection="1">
      <alignment horizontal="left" vertical="center"/>
      <protection locked="0"/>
    </xf>
    <xf numFmtId="0" fontId="21" fillId="3" borderId="78" xfId="0" applyNumberFormat="1" applyFont="1" applyFill="1" applyBorder="1" applyAlignment="1" applyProtection="1">
      <alignment vertical="center" wrapText="1"/>
      <protection locked="0"/>
    </xf>
    <xf numFmtId="0" fontId="21" fillId="11" borderId="78" xfId="0" applyNumberFormat="1" applyFont="1" applyFill="1" applyBorder="1" applyAlignment="1" applyProtection="1">
      <alignment vertical="center"/>
      <protection locked="0"/>
    </xf>
    <xf numFmtId="0" fontId="21" fillId="3" borderId="78" xfId="0" applyFont="1" applyFill="1" applyBorder="1" applyAlignment="1" applyProtection="1">
      <alignment horizontal="left" vertical="center"/>
      <protection locked="0"/>
    </xf>
    <xf numFmtId="0" fontId="21" fillId="3" borderId="81" xfId="0" applyNumberFormat="1" applyFont="1" applyFill="1" applyBorder="1" applyAlignment="1" applyProtection="1">
      <alignment vertical="center" wrapText="1"/>
      <protection locked="0"/>
    </xf>
    <xf numFmtId="0" fontId="21" fillId="11" borderId="81" xfId="0" applyNumberFormat="1" applyFont="1" applyFill="1" applyBorder="1" applyAlignment="1" applyProtection="1">
      <alignment vertical="center"/>
      <protection locked="0"/>
    </xf>
    <xf numFmtId="0" fontId="21" fillId="11" borderId="81" xfId="0" applyNumberFormat="1" applyFont="1" applyFill="1" applyBorder="1" applyAlignment="1" applyProtection="1">
      <alignment horizontal="left" vertical="center" wrapText="1"/>
      <protection locked="0"/>
    </xf>
    <xf numFmtId="43" fontId="19" fillId="3" borderId="81" xfId="1" applyFont="1" applyFill="1" applyBorder="1" applyAlignment="1" applyProtection="1">
      <alignment vertical="center" wrapText="1"/>
      <protection locked="0"/>
    </xf>
    <xf numFmtId="0" fontId="21" fillId="3" borderId="85" xfId="0" applyNumberFormat="1" applyFont="1" applyFill="1" applyBorder="1" applyAlignment="1" applyProtection="1">
      <alignment vertical="center" wrapText="1"/>
      <protection locked="0"/>
    </xf>
    <xf numFmtId="0" fontId="21" fillId="11" borderId="85" xfId="0" applyNumberFormat="1" applyFont="1" applyFill="1" applyBorder="1" applyAlignment="1" applyProtection="1">
      <alignment vertical="center"/>
      <protection locked="0"/>
    </xf>
    <xf numFmtId="0" fontId="21" fillId="11" borderId="85" xfId="0" applyNumberFormat="1" applyFont="1" applyFill="1" applyBorder="1" applyAlignment="1" applyProtection="1">
      <alignment horizontal="left" vertical="center" wrapText="1"/>
      <protection locked="0"/>
    </xf>
    <xf numFmtId="43" fontId="19" fillId="3" borderId="85" xfId="1" applyFont="1" applyFill="1" applyBorder="1" applyAlignment="1" applyProtection="1">
      <alignment vertical="center" wrapText="1"/>
      <protection locked="0"/>
    </xf>
    <xf numFmtId="0" fontId="15" fillId="0" borderId="85" xfId="0" applyFont="1" applyFill="1" applyBorder="1" applyAlignment="1" applyProtection="1">
      <alignment vertical="center" wrapText="1"/>
    </xf>
    <xf numFmtId="0" fontId="19" fillId="3" borderId="85" xfId="0" applyFont="1" applyFill="1" applyBorder="1" applyAlignment="1" applyProtection="1">
      <alignment vertical="center" wrapText="1"/>
    </xf>
    <xf numFmtId="0" fontId="21" fillId="3" borderId="85" xfId="0" applyFont="1" applyFill="1" applyBorder="1" applyAlignment="1" applyProtection="1">
      <alignment horizontal="left" vertical="center"/>
      <protection locked="0"/>
    </xf>
    <xf numFmtId="0" fontId="21" fillId="3" borderId="88" xfId="0" applyNumberFormat="1" applyFont="1" applyFill="1" applyBorder="1" applyAlignment="1" applyProtection="1">
      <alignment vertical="center" wrapText="1"/>
      <protection locked="0"/>
    </xf>
    <xf numFmtId="0" fontId="21" fillId="11" borderId="88" xfId="0" applyNumberFormat="1" applyFont="1" applyFill="1" applyBorder="1" applyAlignment="1" applyProtection="1">
      <alignment vertical="center"/>
      <protection locked="0"/>
    </xf>
    <xf numFmtId="0" fontId="21" fillId="3" borderId="88" xfId="0" applyFont="1" applyFill="1" applyBorder="1" applyAlignment="1" applyProtection="1">
      <alignment horizontal="left" vertical="center"/>
      <protection locked="0"/>
    </xf>
    <xf numFmtId="0" fontId="21" fillId="3" borderId="97" xfId="0" applyNumberFormat="1" applyFont="1" applyFill="1" applyBorder="1" applyAlignment="1" applyProtection="1">
      <alignment vertical="center" wrapText="1"/>
      <protection locked="0"/>
    </xf>
    <xf numFmtId="0" fontId="21" fillId="11" borderId="97" xfId="0" applyNumberFormat="1" applyFont="1" applyFill="1" applyBorder="1" applyAlignment="1" applyProtection="1">
      <alignment vertical="center"/>
      <protection locked="0"/>
    </xf>
    <xf numFmtId="0" fontId="21" fillId="11" borderId="97" xfId="0" applyNumberFormat="1" applyFont="1" applyFill="1" applyBorder="1" applyAlignment="1" applyProtection="1">
      <alignment horizontal="left" vertical="center" wrapText="1"/>
      <protection locked="0"/>
    </xf>
    <xf numFmtId="43" fontId="19" fillId="3" borderId="97" xfId="1" applyFont="1" applyFill="1" applyBorder="1" applyAlignment="1" applyProtection="1">
      <alignment vertical="center" wrapText="1"/>
      <protection locked="0"/>
    </xf>
    <xf numFmtId="0" fontId="19" fillId="3" borderId="97" xfId="0" applyFont="1" applyFill="1" applyBorder="1" applyAlignment="1" applyProtection="1">
      <alignment vertical="center" wrapText="1"/>
    </xf>
    <xf numFmtId="0" fontId="21" fillId="3" borderId="97" xfId="0" applyFont="1" applyFill="1" applyBorder="1" applyAlignment="1" applyProtection="1">
      <alignment horizontal="left" vertical="center"/>
      <protection locked="0"/>
    </xf>
    <xf numFmtId="0" fontId="21" fillId="3" borderId="100" xfId="0" applyNumberFormat="1" applyFont="1" applyFill="1" applyBorder="1" applyAlignment="1" applyProtection="1">
      <alignment vertical="center" wrapText="1"/>
      <protection locked="0"/>
    </xf>
    <xf numFmtId="0" fontId="21" fillId="11" borderId="100" xfId="0" applyNumberFormat="1" applyFont="1" applyFill="1" applyBorder="1" applyAlignment="1" applyProtection="1">
      <alignment vertical="center"/>
      <protection locked="0"/>
    </xf>
    <xf numFmtId="0" fontId="21" fillId="3" borderId="100" xfId="0" applyFont="1" applyFill="1" applyBorder="1" applyAlignment="1" applyProtection="1">
      <alignment horizontal="left" vertical="center"/>
      <protection locked="0"/>
    </xf>
    <xf numFmtId="0" fontId="21" fillId="3" borderId="105" xfId="0" applyNumberFormat="1" applyFont="1" applyFill="1" applyBorder="1" applyAlignment="1" applyProtection="1">
      <alignment vertical="center" wrapText="1"/>
      <protection locked="0"/>
    </xf>
    <xf numFmtId="0" fontId="21" fillId="11" borderId="105" xfId="0" applyNumberFormat="1" applyFont="1" applyFill="1" applyBorder="1" applyAlignment="1" applyProtection="1">
      <alignment vertical="center"/>
      <protection locked="0"/>
    </xf>
    <xf numFmtId="0" fontId="21" fillId="11" borderId="105" xfId="0" applyNumberFormat="1" applyFont="1" applyFill="1" applyBorder="1" applyAlignment="1" applyProtection="1">
      <alignment horizontal="left" vertical="center" wrapText="1"/>
      <protection locked="0"/>
    </xf>
    <xf numFmtId="43" fontId="19" fillId="3" borderId="105" xfId="1" applyFont="1" applyFill="1" applyBorder="1" applyAlignment="1" applyProtection="1">
      <alignment vertical="center" wrapText="1"/>
      <protection locked="0"/>
    </xf>
    <xf numFmtId="0" fontId="21" fillId="3" borderId="108" xfId="0" applyNumberFormat="1" applyFont="1" applyFill="1" applyBorder="1" applyAlignment="1" applyProtection="1">
      <alignment vertical="center" wrapText="1"/>
      <protection locked="0"/>
    </xf>
    <xf numFmtId="0" fontId="21" fillId="11" borderId="108" xfId="0" applyNumberFormat="1" applyFont="1" applyFill="1" applyBorder="1" applyAlignment="1" applyProtection="1">
      <alignment vertical="center"/>
      <protection locked="0"/>
    </xf>
    <xf numFmtId="0" fontId="21" fillId="11" borderId="108" xfId="0" applyNumberFormat="1" applyFont="1" applyFill="1" applyBorder="1" applyAlignment="1" applyProtection="1">
      <alignment horizontal="left" vertical="center" wrapText="1"/>
      <protection locked="0"/>
    </xf>
    <xf numFmtId="43" fontId="19" fillId="3" borderId="108" xfId="1" applyFont="1" applyFill="1" applyBorder="1" applyAlignment="1" applyProtection="1">
      <alignment vertical="center" wrapText="1"/>
      <protection locked="0"/>
    </xf>
    <xf numFmtId="0" fontId="19" fillId="3" borderId="108" xfId="0" applyFont="1" applyFill="1" applyBorder="1" applyAlignment="1" applyProtection="1">
      <alignment vertical="center" wrapText="1"/>
    </xf>
    <xf numFmtId="0" fontId="21" fillId="3" borderId="108" xfId="0" applyFont="1" applyFill="1" applyBorder="1" applyAlignment="1" applyProtection="1">
      <alignment horizontal="left" vertical="center"/>
      <protection locked="0"/>
    </xf>
    <xf numFmtId="0" fontId="21" fillId="3" borderId="110" xfId="0" applyNumberFormat="1" applyFont="1" applyFill="1" applyBorder="1" applyAlignment="1" applyProtection="1">
      <alignment vertical="center" wrapText="1"/>
      <protection locked="0"/>
    </xf>
    <xf numFmtId="0" fontId="21" fillId="11" borderId="110" xfId="0" applyNumberFormat="1" applyFont="1" applyFill="1" applyBorder="1" applyAlignment="1" applyProtection="1">
      <alignment vertical="center"/>
      <protection locked="0"/>
    </xf>
    <xf numFmtId="0" fontId="21" fillId="3" borderId="110" xfId="0" applyFont="1" applyFill="1" applyBorder="1" applyAlignment="1" applyProtection="1">
      <alignment horizontal="left" vertical="center"/>
      <protection locked="0"/>
    </xf>
    <xf numFmtId="0" fontId="21" fillId="3" borderId="114" xfId="0" applyNumberFormat="1" applyFont="1" applyFill="1" applyBorder="1" applyAlignment="1" applyProtection="1">
      <alignment vertical="center" wrapText="1"/>
      <protection locked="0"/>
    </xf>
    <xf numFmtId="0" fontId="21" fillId="11" borderId="114" xfId="0" applyNumberFormat="1" applyFont="1" applyFill="1" applyBorder="1" applyAlignment="1" applyProtection="1">
      <alignment vertical="center"/>
      <protection locked="0"/>
    </xf>
    <xf numFmtId="0" fontId="21" fillId="11" borderId="114" xfId="0" applyNumberFormat="1" applyFont="1" applyFill="1" applyBorder="1" applyAlignment="1" applyProtection="1">
      <alignment horizontal="left" vertical="center" wrapText="1"/>
      <protection locked="0"/>
    </xf>
    <xf numFmtId="43" fontId="19" fillId="3" borderId="114" xfId="1" applyFont="1" applyFill="1" applyBorder="1" applyAlignment="1" applyProtection="1">
      <alignment vertical="center" wrapText="1"/>
      <protection locked="0"/>
    </xf>
    <xf numFmtId="0" fontId="21" fillId="3" borderId="118" xfId="0" applyNumberFormat="1" applyFont="1" applyFill="1" applyBorder="1" applyAlignment="1" applyProtection="1">
      <alignment vertical="center" wrapText="1"/>
      <protection locked="0"/>
    </xf>
    <xf numFmtId="0" fontId="21" fillId="11" borderId="118" xfId="0" applyNumberFormat="1" applyFont="1" applyFill="1" applyBorder="1" applyAlignment="1" applyProtection="1">
      <alignment vertical="center"/>
      <protection locked="0"/>
    </xf>
    <xf numFmtId="0" fontId="21" fillId="11" borderId="118" xfId="0" applyNumberFormat="1" applyFont="1" applyFill="1" applyBorder="1" applyAlignment="1" applyProtection="1">
      <alignment horizontal="left" vertical="center" wrapText="1"/>
      <protection locked="0"/>
    </xf>
    <xf numFmtId="43" fontId="19" fillId="3" borderId="118" xfId="1" applyFont="1" applyFill="1" applyBorder="1" applyAlignment="1" applyProtection="1">
      <alignment vertical="center" wrapText="1"/>
      <protection locked="0"/>
    </xf>
    <xf numFmtId="0" fontId="19" fillId="3" borderId="118" xfId="0" applyFont="1" applyFill="1" applyBorder="1" applyAlignment="1" applyProtection="1">
      <alignment vertical="center" wrapText="1"/>
    </xf>
    <xf numFmtId="0" fontId="21" fillId="3" borderId="118" xfId="0" applyFont="1" applyFill="1" applyBorder="1" applyAlignment="1" applyProtection="1">
      <alignment horizontal="left" vertical="center"/>
      <protection locked="0"/>
    </xf>
    <xf numFmtId="0" fontId="21" fillId="3" borderId="121" xfId="0" applyNumberFormat="1" applyFont="1" applyFill="1" applyBorder="1" applyAlignment="1" applyProtection="1">
      <alignment vertical="center" wrapText="1"/>
      <protection locked="0"/>
    </xf>
    <xf numFmtId="0" fontId="21" fillId="11" borderId="121" xfId="0" applyNumberFormat="1" applyFont="1" applyFill="1" applyBorder="1" applyAlignment="1" applyProtection="1">
      <alignment vertical="center"/>
      <protection locked="0"/>
    </xf>
    <xf numFmtId="0" fontId="21" fillId="3" borderId="121" xfId="0" applyFont="1" applyFill="1" applyBorder="1" applyAlignment="1" applyProtection="1">
      <alignment horizontal="left" vertical="center"/>
      <protection locked="0"/>
    </xf>
    <xf numFmtId="0" fontId="21" fillId="3" borderId="72" xfId="0" applyNumberFormat="1" applyFont="1" applyFill="1" applyBorder="1" applyAlignment="1" applyProtection="1">
      <alignment vertical="center" wrapText="1"/>
      <protection locked="0"/>
    </xf>
    <xf numFmtId="0" fontId="21" fillId="3" borderId="72" xfId="0" applyNumberFormat="1" applyFont="1" applyFill="1" applyBorder="1" applyAlignment="1" applyProtection="1">
      <alignment horizontal="left" vertical="center" wrapText="1"/>
      <protection locked="0"/>
    </xf>
    <xf numFmtId="43" fontId="19" fillId="3" borderId="72" xfId="1" applyFont="1" applyFill="1" applyBorder="1" applyAlignment="1" applyProtection="1">
      <alignment vertical="center" wrapText="1"/>
      <protection locked="0"/>
    </xf>
    <xf numFmtId="0" fontId="14" fillId="10" borderId="0" xfId="0" applyFont="1" applyFill="1" applyBorder="1" applyAlignment="1" applyProtection="1">
      <alignment vertical="center"/>
      <protection locked="0"/>
    </xf>
    <xf numFmtId="0" fontId="19" fillId="3" borderId="0" xfId="0" applyFont="1" applyFill="1" applyBorder="1" applyAlignment="1" applyProtection="1">
      <alignment vertical="center"/>
      <protection locked="0"/>
    </xf>
    <xf numFmtId="0" fontId="21" fillId="3" borderId="72" xfId="0" applyNumberFormat="1" applyFont="1" applyFill="1" applyBorder="1" applyAlignment="1" applyProtection="1">
      <alignment vertical="center"/>
      <protection locked="0"/>
    </xf>
    <xf numFmtId="0" fontId="13" fillId="10" borderId="0" xfId="0" applyFont="1" applyFill="1" applyBorder="1" applyAlignment="1" applyProtection="1">
      <alignment vertical="center"/>
      <protection locked="0"/>
    </xf>
    <xf numFmtId="43" fontId="28" fillId="10" borderId="28" xfId="1" applyFont="1" applyFill="1" applyBorder="1" applyAlignment="1" applyProtection="1">
      <alignment vertical="center" wrapText="1"/>
      <protection locked="0"/>
    </xf>
    <xf numFmtId="0" fontId="3" fillId="0" borderId="0" xfId="0" applyFont="1" applyFill="1" applyBorder="1" applyProtection="1">
      <protection locked="0"/>
    </xf>
    <xf numFmtId="0" fontId="14" fillId="0" borderId="0" xfId="0" applyFont="1" applyFill="1" applyBorder="1" applyAlignment="1" applyProtection="1">
      <alignment horizontal="left"/>
      <protection locked="0"/>
    </xf>
    <xf numFmtId="0" fontId="3" fillId="0" borderId="0" xfId="0" applyFont="1" applyFill="1" applyBorder="1" applyAlignment="1" applyProtection="1">
      <protection locked="0"/>
    </xf>
    <xf numFmtId="0" fontId="3" fillId="0" borderId="0" xfId="0" applyFont="1" applyFill="1" applyBorder="1" applyAlignment="1" applyProtection="1">
      <alignment horizontal="left" vertical="center"/>
      <protection locked="0"/>
    </xf>
    <xf numFmtId="0" fontId="3" fillId="0" borderId="126" xfId="0" applyFont="1" applyBorder="1" applyProtection="1">
      <protection locked="0"/>
    </xf>
    <xf numFmtId="0" fontId="3" fillId="0" borderId="127" xfId="0" applyFont="1" applyBorder="1" applyProtection="1">
      <protection locked="0"/>
    </xf>
    <xf numFmtId="0" fontId="14" fillId="0" borderId="127" xfId="0" applyFont="1" applyBorder="1" applyAlignment="1" applyProtection="1">
      <alignment horizontal="left"/>
      <protection locked="0"/>
    </xf>
    <xf numFmtId="0" fontId="3" fillId="0" borderId="127" xfId="0" applyFont="1" applyBorder="1" applyAlignment="1" applyProtection="1">
      <protection locked="0"/>
    </xf>
    <xf numFmtId="0" fontId="3" fillId="0" borderId="127" xfId="0" applyFont="1" applyBorder="1" applyAlignment="1" applyProtection="1">
      <alignment horizontal="left" vertical="center"/>
      <protection locked="0"/>
    </xf>
    <xf numFmtId="0" fontId="3" fillId="0" borderId="128" xfId="0" applyFont="1" applyBorder="1" applyAlignment="1" applyProtection="1">
      <protection locked="0"/>
    </xf>
    <xf numFmtId="0" fontId="0" fillId="0" borderId="4" xfId="0" applyBorder="1" applyAlignment="1" applyProtection="1">
      <alignment horizontal="center" vertical="center" wrapText="1"/>
      <protection locked="0"/>
    </xf>
    <xf numFmtId="0" fontId="21" fillId="3" borderId="75" xfId="0" applyNumberFormat="1" applyFont="1" applyFill="1" applyBorder="1" applyAlignment="1" applyProtection="1">
      <alignment horizontal="left" vertical="center" wrapText="1"/>
      <protection locked="0"/>
    </xf>
    <xf numFmtId="0" fontId="21" fillId="0" borderId="93" xfId="0" applyNumberFormat="1" applyFont="1" applyFill="1" applyBorder="1" applyAlignment="1" applyProtection="1">
      <alignment vertical="center" wrapText="1"/>
      <protection locked="0"/>
    </xf>
    <xf numFmtId="0" fontId="21" fillId="0" borderId="93" xfId="0" applyNumberFormat="1" applyFont="1" applyFill="1" applyBorder="1" applyAlignment="1" applyProtection="1">
      <alignment vertical="center"/>
      <protection locked="0"/>
    </xf>
    <xf numFmtId="0" fontId="21" fillId="0" borderId="72" xfId="0" applyNumberFormat="1" applyFont="1" applyFill="1" applyBorder="1" applyAlignment="1" applyProtection="1">
      <alignment horizontal="left" vertical="center" wrapText="1"/>
      <protection locked="0"/>
    </xf>
    <xf numFmtId="0" fontId="21" fillId="0" borderId="93" xfId="0" applyNumberFormat="1" applyFont="1" applyFill="1" applyBorder="1" applyAlignment="1" applyProtection="1">
      <alignment horizontal="left" vertical="center" wrapText="1"/>
      <protection locked="0"/>
    </xf>
    <xf numFmtId="43" fontId="19" fillId="0" borderId="93" xfId="1" applyFont="1" applyFill="1" applyBorder="1" applyAlignment="1" applyProtection="1">
      <alignment vertical="center" wrapText="1"/>
      <protection locked="0"/>
    </xf>
    <xf numFmtId="0" fontId="31" fillId="0" borderId="4" xfId="0" applyFont="1" applyBorder="1" applyAlignment="1" applyProtection="1">
      <alignment horizontal="justify" vertical="center" wrapText="1"/>
      <protection locked="0"/>
    </xf>
    <xf numFmtId="0" fontId="31" fillId="0" borderId="4" xfId="0" applyFont="1" applyBorder="1" applyAlignment="1" applyProtection="1">
      <alignment horizontal="center" vertical="center"/>
      <protection locked="0"/>
    </xf>
    <xf numFmtId="0" fontId="31" fillId="0" borderId="4" xfId="0" applyFont="1" applyBorder="1" applyProtection="1">
      <protection locked="0"/>
    </xf>
    <xf numFmtId="0" fontId="15" fillId="0" borderId="75" xfId="0" applyFont="1" applyFill="1" applyBorder="1" applyAlignment="1" applyProtection="1">
      <alignment horizontal="center" vertical="center" wrapText="1"/>
    </xf>
    <xf numFmtId="0" fontId="15" fillId="0" borderId="29" xfId="0" applyFont="1" applyFill="1" applyBorder="1" applyAlignment="1" applyProtection="1">
      <alignment horizontal="center" vertical="center" wrapText="1"/>
    </xf>
    <xf numFmtId="0" fontId="15" fillId="0" borderId="118" xfId="0" applyFont="1" applyFill="1" applyBorder="1" applyAlignment="1" applyProtection="1">
      <alignment horizontal="center" vertical="center" wrapText="1"/>
    </xf>
    <xf numFmtId="0" fontId="15" fillId="0" borderId="108" xfId="0" applyFont="1" applyFill="1" applyBorder="1" applyAlignment="1" applyProtection="1">
      <alignment horizontal="center" vertical="center" wrapText="1"/>
    </xf>
    <xf numFmtId="0" fontId="15" fillId="0" borderId="97" xfId="0" applyFont="1" applyFill="1" applyBorder="1" applyAlignment="1" applyProtection="1">
      <alignment horizontal="center" vertical="center" wrapText="1"/>
    </xf>
    <xf numFmtId="43" fontId="29" fillId="3" borderId="75" xfId="1" applyFont="1" applyFill="1" applyBorder="1" applyAlignment="1" applyProtection="1">
      <alignment vertical="center" wrapText="1"/>
      <protection locked="0"/>
    </xf>
    <xf numFmtId="43" fontId="29" fillId="3" borderId="29" xfId="1" applyFont="1" applyFill="1" applyBorder="1" applyAlignment="1" applyProtection="1">
      <alignment vertical="center" wrapText="1"/>
      <protection locked="0"/>
    </xf>
    <xf numFmtId="43" fontId="29" fillId="3" borderId="118" xfId="1" applyFont="1" applyFill="1" applyBorder="1" applyAlignment="1" applyProtection="1">
      <alignment vertical="center" wrapText="1"/>
      <protection locked="0"/>
    </xf>
    <xf numFmtId="43" fontId="32" fillId="3" borderId="108" xfId="1" applyFont="1" applyFill="1" applyBorder="1" applyAlignment="1" applyProtection="1">
      <alignment vertical="center" wrapText="1"/>
      <protection locked="0"/>
    </xf>
    <xf numFmtId="43" fontId="29" fillId="3" borderId="108" xfId="1" applyFont="1" applyFill="1" applyBorder="1" applyAlignment="1" applyProtection="1">
      <alignment vertical="center" wrapText="1"/>
      <protection locked="0"/>
    </xf>
    <xf numFmtId="0" fontId="2" fillId="0" borderId="4" xfId="0" applyFont="1" applyFill="1" applyBorder="1" applyAlignment="1" applyProtection="1">
      <alignment vertical="top"/>
      <protection locked="0"/>
    </xf>
    <xf numFmtId="0" fontId="39" fillId="9" borderId="4" xfId="0" applyFont="1" applyFill="1" applyBorder="1" applyAlignment="1">
      <alignment horizontal="center" vertical="center"/>
    </xf>
    <xf numFmtId="0" fontId="39" fillId="9" borderId="4" xfId="0" applyFont="1" applyFill="1" applyBorder="1" applyAlignment="1">
      <alignment horizontal="center" vertical="center" wrapText="1"/>
    </xf>
    <xf numFmtId="14" fontId="40" fillId="0" borderId="4" xfId="0" applyNumberFormat="1" applyFont="1" applyFill="1" applyBorder="1" applyAlignment="1">
      <alignment horizontal="center" vertical="center"/>
    </xf>
    <xf numFmtId="0" fontId="40" fillId="0" borderId="4" xfId="0" applyNumberFormat="1" applyFont="1" applyBorder="1" applyAlignment="1">
      <alignment horizontal="center" vertical="center"/>
    </xf>
    <xf numFmtId="0" fontId="0" fillId="0" borderId="0" xfId="0" applyAlignment="1">
      <alignment vertical="center" wrapText="1"/>
    </xf>
    <xf numFmtId="0" fontId="47" fillId="0" borderId="175" xfId="0" applyFont="1" applyFill="1" applyBorder="1" applyAlignment="1" applyProtection="1">
      <protection locked="0"/>
    </xf>
    <xf numFmtId="0" fontId="47" fillId="0" borderId="176" xfId="0" applyFont="1" applyFill="1" applyBorder="1" applyAlignment="1" applyProtection="1">
      <protection locked="0"/>
    </xf>
    <xf numFmtId="0" fontId="47" fillId="0" borderId="0" xfId="0" applyFont="1" applyFill="1" applyBorder="1" applyAlignment="1" applyProtection="1">
      <protection locked="0"/>
    </xf>
    <xf numFmtId="0" fontId="3" fillId="0" borderId="4" xfId="0" applyFont="1" applyFill="1" applyBorder="1" applyProtection="1">
      <protection locked="0"/>
    </xf>
    <xf numFmtId="0" fontId="3" fillId="0" borderId="7" xfId="0" applyFont="1" applyFill="1" applyBorder="1" applyAlignment="1" applyProtection="1">
      <alignment horizontal="left" vertical="center"/>
      <protection locked="0"/>
    </xf>
    <xf numFmtId="0" fontId="3" fillId="0" borderId="7" xfId="0" applyFont="1" applyFill="1" applyBorder="1" applyProtection="1">
      <protection locked="0"/>
    </xf>
    <xf numFmtId="0" fontId="3" fillId="0" borderId="4" xfId="0" applyFont="1" applyFill="1" applyBorder="1" applyAlignment="1" applyProtection="1">
      <alignment horizontal="left" vertical="center"/>
      <protection locked="0"/>
    </xf>
    <xf numFmtId="0" fontId="3" fillId="0" borderId="6" xfId="0" applyFont="1" applyFill="1" applyBorder="1" applyProtection="1">
      <protection locked="0"/>
    </xf>
    <xf numFmtId="0" fontId="3" fillId="0" borderId="1" xfId="0" applyFont="1" applyFill="1" applyBorder="1" applyProtection="1">
      <protection locked="0"/>
    </xf>
    <xf numFmtId="0" fontId="3" fillId="0" borderId="177" xfId="0" applyFont="1" applyFill="1" applyBorder="1" applyProtection="1">
      <protection locked="0"/>
    </xf>
    <xf numFmtId="0" fontId="3" fillId="0" borderId="178" xfId="0" applyFont="1" applyFill="1" applyBorder="1" applyProtection="1">
      <protection locked="0"/>
    </xf>
    <xf numFmtId="0" fontId="3" fillId="0" borderId="179" xfId="0" applyFont="1" applyFill="1" applyBorder="1" applyProtection="1">
      <protection locked="0"/>
    </xf>
    <xf numFmtId="0" fontId="3" fillId="0" borderId="35" xfId="0" applyFont="1" applyFill="1" applyBorder="1" applyProtection="1">
      <protection locked="0"/>
    </xf>
    <xf numFmtId="0" fontId="47" fillId="0" borderId="180" xfId="0" applyFont="1" applyFill="1" applyBorder="1" applyAlignment="1" applyProtection="1">
      <protection locked="0"/>
    </xf>
    <xf numFmtId="0" fontId="3" fillId="0" borderId="5" xfId="0" applyFont="1" applyFill="1" applyBorder="1" applyProtection="1">
      <protection locked="0"/>
    </xf>
    <xf numFmtId="0" fontId="3" fillId="0" borderId="181" xfId="0" applyFont="1" applyFill="1" applyBorder="1" applyProtection="1">
      <protection locked="0"/>
    </xf>
    <xf numFmtId="0" fontId="3" fillId="0" borderId="182" xfId="0" applyFont="1" applyFill="1" applyBorder="1" applyProtection="1">
      <protection locked="0"/>
    </xf>
    <xf numFmtId="0" fontId="3" fillId="0" borderId="183" xfId="0" applyFont="1" applyFill="1" applyBorder="1" applyProtection="1">
      <protection locked="0"/>
    </xf>
    <xf numFmtId="0" fontId="3" fillId="0" borderId="8" xfId="0" applyFont="1" applyFill="1" applyBorder="1" applyProtection="1">
      <protection locked="0"/>
    </xf>
    <xf numFmtId="0" fontId="3" fillId="0" borderId="33" xfId="0" applyFont="1" applyFill="1" applyBorder="1" applyProtection="1">
      <protection locked="0"/>
    </xf>
    <xf numFmtId="0" fontId="3" fillId="0" borderId="34" xfId="0" applyFont="1" applyFill="1" applyBorder="1" applyProtection="1">
      <protection locked="0"/>
    </xf>
    <xf numFmtId="0" fontId="3" fillId="0" borderId="31" xfId="0" applyFont="1" applyFill="1" applyBorder="1" applyProtection="1">
      <protection locked="0"/>
    </xf>
    <xf numFmtId="0" fontId="3" fillId="0" borderId="38" xfId="0" applyFont="1" applyFill="1" applyBorder="1" applyProtection="1">
      <protection locked="0"/>
    </xf>
    <xf numFmtId="0" fontId="3" fillId="0" borderId="36" xfId="0" applyFont="1" applyFill="1" applyBorder="1" applyProtection="1">
      <protection locked="0"/>
    </xf>
    <xf numFmtId="0" fontId="3" fillId="0" borderId="37" xfId="0" applyFont="1" applyFill="1" applyBorder="1" applyProtection="1">
      <protection locked="0"/>
    </xf>
    <xf numFmtId="0" fontId="3" fillId="0" borderId="184" xfId="0" applyFont="1" applyFill="1" applyBorder="1" applyProtection="1">
      <protection locked="0"/>
    </xf>
    <xf numFmtId="0" fontId="3" fillId="0" borderId="185" xfId="0" applyFont="1" applyFill="1" applyBorder="1" applyProtection="1">
      <protection locked="0"/>
    </xf>
    <xf numFmtId="0" fontId="3" fillId="0" borderId="186" xfId="0" applyFont="1" applyFill="1" applyBorder="1" applyProtection="1">
      <protection locked="0"/>
    </xf>
    <xf numFmtId="0" fontId="3" fillId="0" borderId="187" xfId="0" applyFont="1" applyFill="1" applyBorder="1" applyProtection="1">
      <protection locked="0"/>
    </xf>
    <xf numFmtId="0" fontId="3" fillId="0" borderId="187" xfId="0" applyFont="1" applyFill="1" applyBorder="1" applyAlignment="1" applyProtection="1">
      <alignment horizontal="center"/>
      <protection locked="0"/>
    </xf>
    <xf numFmtId="0" fontId="3" fillId="0" borderId="188" xfId="0" applyFont="1" applyFill="1" applyBorder="1" applyProtection="1">
      <protection locked="0"/>
    </xf>
    <xf numFmtId="0" fontId="3" fillId="0" borderId="189" xfId="0" applyFont="1" applyFill="1" applyBorder="1" applyProtection="1">
      <protection locked="0"/>
    </xf>
    <xf numFmtId="0" fontId="3" fillId="0" borderId="190" xfId="0" applyFont="1" applyFill="1" applyBorder="1" applyProtection="1">
      <protection locked="0"/>
    </xf>
    <xf numFmtId="0" fontId="3" fillId="0" borderId="191" xfId="0" applyFont="1" applyFill="1" applyBorder="1" applyProtection="1">
      <protection locked="0"/>
    </xf>
    <xf numFmtId="0" fontId="3" fillId="0" borderId="192" xfId="0" applyFont="1" applyFill="1" applyBorder="1" applyProtection="1">
      <protection locked="0"/>
    </xf>
    <xf numFmtId="0" fontId="3" fillId="0" borderId="193" xfId="0" applyFont="1" applyFill="1" applyBorder="1" applyProtection="1">
      <protection locked="0"/>
    </xf>
    <xf numFmtId="0" fontId="3" fillId="0" borderId="194" xfId="0" applyFont="1" applyFill="1" applyBorder="1" applyProtection="1">
      <protection locked="0"/>
    </xf>
    <xf numFmtId="0" fontId="3" fillId="0" borderId="0" xfId="0" applyFont="1" applyFill="1" applyBorder="1" applyAlignment="1" applyProtection="1">
      <alignment horizontal="left"/>
      <protection locked="0"/>
    </xf>
    <xf numFmtId="0" fontId="3" fillId="0" borderId="195" xfId="0" applyFont="1" applyFill="1" applyBorder="1" applyProtection="1">
      <protection locked="0"/>
    </xf>
    <xf numFmtId="0" fontId="3" fillId="0" borderId="196" xfId="0" applyFont="1" applyFill="1" applyBorder="1" applyProtection="1">
      <protection locked="0"/>
    </xf>
    <xf numFmtId="0" fontId="3" fillId="0" borderId="197" xfId="0" applyFont="1" applyFill="1" applyBorder="1" applyProtection="1">
      <protection locked="0"/>
    </xf>
    <xf numFmtId="0" fontId="3" fillId="0" borderId="198" xfId="0" applyFont="1" applyFill="1" applyBorder="1" applyProtection="1">
      <protection locked="0"/>
    </xf>
    <xf numFmtId="0" fontId="3" fillId="0" borderId="199" xfId="0" applyFont="1" applyFill="1" applyBorder="1" applyProtection="1">
      <protection locked="0"/>
    </xf>
    <xf numFmtId="0" fontId="3" fillId="0" borderId="4" xfId="0" applyFont="1" applyFill="1" applyBorder="1" applyAlignment="1">
      <alignment vertical="center"/>
    </xf>
    <xf numFmtId="0" fontId="3" fillId="0" borderId="0" xfId="0" applyFont="1" applyFill="1" applyAlignment="1">
      <alignment vertical="center"/>
    </xf>
    <xf numFmtId="0" fontId="47" fillId="0" borderId="2" xfId="0" applyFont="1" applyFill="1" applyBorder="1" applyAlignment="1" applyProtection="1">
      <alignment horizontal="center" wrapText="1"/>
      <protection locked="0"/>
    </xf>
    <xf numFmtId="0" fontId="3" fillId="0" borderId="4" xfId="0" applyFont="1" applyFill="1" applyBorder="1"/>
    <xf numFmtId="0" fontId="3" fillId="0" borderId="4" xfId="0" applyFont="1" applyFill="1" applyBorder="1" applyAlignment="1">
      <alignment horizontal="center"/>
    </xf>
    <xf numFmtId="0" fontId="3" fillId="0" borderId="0" xfId="0" applyFont="1" applyFill="1" applyProtection="1">
      <protection locked="0"/>
    </xf>
    <xf numFmtId="0" fontId="3" fillId="0" borderId="0" xfId="0" applyFont="1" applyFill="1" applyAlignment="1" applyProtection="1">
      <protection locked="0"/>
    </xf>
    <xf numFmtId="0" fontId="3" fillId="0" borderId="0" xfId="0" applyFont="1" applyFill="1" applyAlignment="1" applyProtection="1">
      <alignment horizontal="left" vertical="center"/>
      <protection locked="0"/>
    </xf>
    <xf numFmtId="0" fontId="47" fillId="0" borderId="4" xfId="0" applyFont="1" applyFill="1" applyBorder="1" applyAlignment="1" applyProtection="1">
      <alignment vertical="center"/>
      <protection locked="0"/>
    </xf>
    <xf numFmtId="0" fontId="47" fillId="0" borderId="4" xfId="0" applyFont="1" applyFill="1" applyBorder="1" applyAlignment="1" applyProtection="1">
      <protection locked="0"/>
    </xf>
    <xf numFmtId="0" fontId="3" fillId="0" borderId="4" xfId="0" applyFont="1" applyFill="1" applyBorder="1" applyAlignment="1" applyProtection="1">
      <protection locked="0"/>
    </xf>
    <xf numFmtId="0" fontId="47" fillId="0" borderId="192" xfId="0" applyFont="1" applyFill="1" applyBorder="1" applyProtection="1">
      <protection locked="0"/>
    </xf>
    <xf numFmtId="0" fontId="49" fillId="0" borderId="4" xfId="0" applyFont="1" applyFill="1" applyBorder="1" applyProtection="1">
      <protection locked="0"/>
    </xf>
    <xf numFmtId="0" fontId="3" fillId="0" borderId="4" xfId="0" applyFont="1" applyFill="1" applyBorder="1" applyAlignment="1" applyProtection="1">
      <alignment wrapText="1"/>
      <protection locked="0"/>
    </xf>
    <xf numFmtId="0" fontId="3" fillId="0" borderId="4" xfId="0" applyFont="1" applyFill="1" applyBorder="1" applyAlignment="1" applyProtection="1">
      <alignment horizontal="center" vertical="center" wrapText="1"/>
      <protection locked="0"/>
    </xf>
    <xf numFmtId="0" fontId="3" fillId="0" borderId="0" xfId="0" applyFont="1" applyFill="1" applyBorder="1" applyAlignment="1" applyProtection="1">
      <alignment wrapText="1"/>
      <protection locked="0"/>
    </xf>
    <xf numFmtId="0" fontId="3" fillId="0" borderId="35" xfId="0" applyFont="1" applyFill="1" applyBorder="1" applyAlignment="1" applyProtection="1">
      <alignment wrapText="1"/>
      <protection locked="0"/>
    </xf>
    <xf numFmtId="0" fontId="0" fillId="3" borderId="0" xfId="0" applyFont="1" applyFill="1" applyProtection="1">
      <protection locked="0"/>
    </xf>
    <xf numFmtId="0" fontId="0" fillId="3" borderId="0" xfId="0" applyFont="1" applyFill="1" applyAlignment="1" applyProtection="1">
      <protection locked="0"/>
    </xf>
    <xf numFmtId="0" fontId="0" fillId="3" borderId="0" xfId="0" applyFont="1" applyFill="1" applyAlignment="1" applyProtection="1">
      <alignment horizontal="left" vertical="center"/>
      <protection locked="0"/>
    </xf>
    <xf numFmtId="0" fontId="9" fillId="3" borderId="0" xfId="0" applyFont="1" applyFill="1" applyAlignment="1" applyProtection="1">
      <protection locked="0"/>
    </xf>
    <xf numFmtId="0" fontId="9" fillId="3" borderId="0" xfId="0" applyFont="1" applyFill="1" applyAlignment="1" applyProtection="1">
      <alignment horizontal="left" vertical="center"/>
      <protection locked="0"/>
    </xf>
    <xf numFmtId="0" fontId="33" fillId="9" borderId="4" xfId="0" applyFont="1" applyFill="1" applyBorder="1" applyAlignment="1">
      <alignment horizontal="center" vertical="center" wrapText="1"/>
    </xf>
    <xf numFmtId="0" fontId="39" fillId="9" borderId="4" xfId="0" applyFont="1" applyFill="1" applyBorder="1" applyAlignment="1">
      <alignment horizontal="center" vertical="center"/>
    </xf>
    <xf numFmtId="0" fontId="40" fillId="0" borderId="1" xfId="0" applyFont="1" applyBorder="1" applyAlignment="1">
      <alignment horizontal="justify" vertical="center" wrapText="1"/>
    </xf>
    <xf numFmtId="0" fontId="40" fillId="0" borderId="3" xfId="0" applyFont="1" applyBorder="1" applyAlignment="1">
      <alignment horizontal="justify" vertical="center"/>
    </xf>
    <xf numFmtId="0" fontId="40" fillId="0" borderId="2" xfId="0" applyFont="1" applyBorder="1" applyAlignment="1">
      <alignment horizontal="justify" vertical="center"/>
    </xf>
    <xf numFmtId="0" fontId="0" fillId="0" borderId="8" xfId="0" applyBorder="1" applyAlignment="1" applyProtection="1">
      <alignment horizontal="center"/>
      <protection locked="0"/>
    </xf>
    <xf numFmtId="0" fontId="0" fillId="0" borderId="34"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8" xfId="0" applyBorder="1" applyAlignment="1" applyProtection="1">
      <alignment horizontal="center"/>
      <protection locked="0"/>
    </xf>
    <xf numFmtId="0" fontId="0" fillId="0" borderId="37" xfId="0" applyBorder="1" applyAlignment="1" applyProtection="1">
      <alignment horizontal="center"/>
      <protection locked="0"/>
    </xf>
    <xf numFmtId="0" fontId="38" fillId="0" borderId="8" xfId="0" applyFont="1" applyBorder="1" applyAlignment="1" applyProtection="1">
      <alignment horizontal="center" vertical="center" wrapText="1"/>
      <protection locked="0"/>
    </xf>
    <xf numFmtId="0" fontId="38" fillId="0" borderId="33" xfId="0" applyFont="1" applyBorder="1" applyAlignment="1" applyProtection="1">
      <alignment horizontal="center" vertical="center"/>
      <protection locked="0"/>
    </xf>
    <xf numFmtId="0" fontId="38" fillId="0" borderId="34" xfId="0" applyFont="1" applyBorder="1" applyAlignment="1" applyProtection="1">
      <alignment horizontal="center" vertical="center"/>
      <protection locked="0"/>
    </xf>
    <xf numFmtId="0" fontId="38" fillId="0" borderId="31" xfId="0" applyFont="1" applyBorder="1" applyAlignment="1" applyProtection="1">
      <alignment horizontal="center" vertical="center"/>
      <protection locked="0"/>
    </xf>
    <xf numFmtId="0" fontId="38" fillId="0" borderId="0" xfId="0" applyFont="1" applyBorder="1" applyAlignment="1" applyProtection="1">
      <alignment horizontal="center" vertical="center"/>
      <protection locked="0"/>
    </xf>
    <xf numFmtId="0" fontId="38" fillId="0" borderId="35" xfId="0" applyFont="1" applyBorder="1" applyAlignment="1" applyProtection="1">
      <alignment horizontal="center" vertical="center"/>
      <protection locked="0"/>
    </xf>
    <xf numFmtId="0" fontId="38" fillId="0" borderId="38" xfId="0" applyFont="1" applyBorder="1" applyAlignment="1" applyProtection="1">
      <alignment horizontal="center" vertical="center"/>
      <protection locked="0"/>
    </xf>
    <xf numFmtId="0" fontId="38" fillId="0" borderId="36" xfId="0" applyFont="1" applyBorder="1" applyAlignment="1" applyProtection="1">
      <alignment horizontal="center" vertical="center"/>
      <protection locked="0"/>
    </xf>
    <xf numFmtId="0" fontId="38" fillId="0" borderId="37" xfId="0" applyFont="1" applyBorder="1" applyAlignment="1" applyProtection="1">
      <alignment horizontal="center" vertical="center"/>
      <protection locked="0"/>
    </xf>
    <xf numFmtId="0" fontId="21" fillId="0" borderId="4" xfId="0" applyFont="1" applyBorder="1" applyAlignment="1" applyProtection="1">
      <alignment horizontal="left" vertical="center"/>
      <protection locked="0"/>
    </xf>
    <xf numFmtId="0" fontId="2" fillId="3" borderId="5"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6" fillId="3" borderId="4" xfId="0" applyFont="1" applyFill="1" applyBorder="1" applyAlignment="1" applyProtection="1">
      <alignment horizontal="left" vertical="center" wrapText="1"/>
      <protection locked="0"/>
    </xf>
    <xf numFmtId="0" fontId="6" fillId="3" borderId="4" xfId="0" applyFont="1" applyFill="1" applyBorder="1" applyAlignment="1" applyProtection="1">
      <alignment horizontal="left" vertical="center" wrapText="1"/>
    </xf>
    <xf numFmtId="0" fontId="31" fillId="0" borderId="5" xfId="0" applyFont="1" applyFill="1" applyBorder="1" applyAlignment="1" applyProtection="1">
      <alignment horizontal="justify" vertical="center" wrapText="1"/>
      <protection locked="0"/>
    </xf>
    <xf numFmtId="0" fontId="31" fillId="0" borderId="6" xfId="0" applyFont="1" applyFill="1" applyBorder="1" applyAlignment="1" applyProtection="1">
      <alignment horizontal="justify" vertical="center" wrapText="1"/>
      <protection locked="0"/>
    </xf>
    <xf numFmtId="0" fontId="31" fillId="0" borderId="7" xfId="0" applyFont="1" applyFill="1" applyBorder="1" applyAlignment="1" applyProtection="1">
      <alignment horizontal="justify" vertical="center" wrapText="1"/>
      <protection locked="0"/>
    </xf>
    <xf numFmtId="0" fontId="9" fillId="0" borderId="167" xfId="0" applyFont="1" applyBorder="1" applyAlignment="1" applyProtection="1">
      <alignment horizontal="center"/>
      <protection locked="0"/>
    </xf>
    <xf numFmtId="0" fontId="9" fillId="0" borderId="168" xfId="0" applyFont="1" applyBorder="1" applyAlignment="1" applyProtection="1">
      <alignment horizontal="center"/>
      <protection locked="0"/>
    </xf>
    <xf numFmtId="0" fontId="9" fillId="0" borderId="169" xfId="0" applyFont="1" applyBorder="1" applyAlignment="1" applyProtection="1">
      <alignment horizontal="center"/>
      <protection locked="0"/>
    </xf>
    <xf numFmtId="0" fontId="9" fillId="0" borderId="170" xfId="0" applyFont="1" applyBorder="1" applyAlignment="1" applyProtection="1">
      <alignment horizontal="center"/>
      <protection locked="0"/>
    </xf>
    <xf numFmtId="0" fontId="9" fillId="0" borderId="0" xfId="0" applyFont="1" applyBorder="1" applyAlignment="1" applyProtection="1">
      <alignment horizontal="center"/>
      <protection locked="0"/>
    </xf>
    <xf numFmtId="0" fontId="9" fillId="0" borderId="171" xfId="0" applyFont="1" applyBorder="1" applyAlignment="1" applyProtection="1">
      <alignment horizontal="center"/>
      <protection locked="0"/>
    </xf>
    <xf numFmtId="0" fontId="9" fillId="0" borderId="172" xfId="0" applyFont="1" applyBorder="1" applyAlignment="1" applyProtection="1">
      <alignment horizontal="center"/>
      <protection locked="0"/>
    </xf>
    <xf numFmtId="0" fontId="9" fillId="0" borderId="173" xfId="0" applyFont="1" applyBorder="1" applyAlignment="1" applyProtection="1">
      <alignment horizontal="center"/>
      <protection locked="0"/>
    </xf>
    <xf numFmtId="0" fontId="9" fillId="0" borderId="174" xfId="0" applyFont="1" applyBorder="1" applyAlignment="1" applyProtection="1">
      <alignment horizontal="center"/>
      <protection locked="0"/>
    </xf>
    <xf numFmtId="0" fontId="9" fillId="0" borderId="167" xfId="0" applyFont="1" applyBorder="1" applyAlignment="1" applyProtection="1">
      <alignment horizontal="center" vertical="center" wrapText="1"/>
      <protection locked="0"/>
    </xf>
    <xf numFmtId="0" fontId="9" fillId="0" borderId="168" xfId="0" applyFont="1" applyBorder="1" applyAlignment="1" applyProtection="1">
      <alignment horizontal="center" vertical="center"/>
      <protection locked="0"/>
    </xf>
    <xf numFmtId="0" fontId="9" fillId="0" borderId="170"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172" xfId="0" applyFont="1" applyBorder="1" applyAlignment="1" applyProtection="1">
      <alignment horizontal="center" vertical="center"/>
      <protection locked="0"/>
    </xf>
    <xf numFmtId="0" fontId="9" fillId="0" borderId="173" xfId="0" applyFont="1" applyBorder="1" applyAlignment="1" applyProtection="1">
      <alignment horizontal="center" vertical="center"/>
      <protection locked="0"/>
    </xf>
    <xf numFmtId="0" fontId="41" fillId="0" borderId="4" xfId="0" applyFont="1" applyBorder="1" applyAlignment="1" applyProtection="1">
      <alignment horizontal="left" vertical="center"/>
      <protection locked="0"/>
    </xf>
    <xf numFmtId="0" fontId="9" fillId="0" borderId="4" xfId="0" applyFont="1" applyFill="1" applyBorder="1" applyAlignment="1" applyProtection="1">
      <alignment vertical="center" wrapText="1"/>
      <protection locked="0"/>
    </xf>
    <xf numFmtId="0" fontId="9" fillId="0" borderId="5" xfId="0" applyFont="1" applyFill="1" applyBorder="1" applyAlignment="1" applyProtection="1">
      <alignment vertical="center" wrapText="1"/>
      <protection locked="0"/>
    </xf>
    <xf numFmtId="0" fontId="9" fillId="0" borderId="4" xfId="0" applyFont="1" applyFill="1" applyBorder="1" applyAlignment="1" applyProtection="1">
      <alignment vertical="top" wrapText="1"/>
      <protection locked="0"/>
    </xf>
    <xf numFmtId="0" fontId="9" fillId="0" borderId="5" xfId="0" applyFont="1" applyFill="1" applyBorder="1" applyAlignment="1" applyProtection="1">
      <alignment vertical="top" wrapText="1"/>
      <protection locked="0"/>
    </xf>
    <xf numFmtId="0" fontId="12" fillId="10" borderId="6" xfId="0" applyFont="1" applyFill="1" applyBorder="1" applyAlignment="1" applyProtection="1">
      <alignment horizontal="center" vertical="center" wrapText="1"/>
      <protection locked="0"/>
    </xf>
    <xf numFmtId="0" fontId="12" fillId="10" borderId="7" xfId="0" applyFont="1" applyFill="1" applyBorder="1" applyAlignment="1" applyProtection="1">
      <alignment horizontal="center" vertical="center" wrapText="1"/>
      <protection locked="0"/>
    </xf>
    <xf numFmtId="0" fontId="12" fillId="10" borderId="31" xfId="0" applyFont="1" applyFill="1" applyBorder="1" applyAlignment="1" applyProtection="1">
      <alignment horizontal="center" vertical="center" wrapText="1"/>
      <protection locked="0"/>
    </xf>
    <xf numFmtId="0" fontId="12" fillId="10" borderId="38"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protection locked="0"/>
    </xf>
    <xf numFmtId="0" fontId="21" fillId="3" borderId="29" xfId="0" applyFont="1" applyFill="1" applyBorder="1" applyAlignment="1" applyProtection="1">
      <alignment horizontal="left" vertical="center" wrapText="1"/>
      <protection locked="0"/>
    </xf>
    <xf numFmtId="0" fontId="19" fillId="3" borderId="29" xfId="0" applyFont="1" applyFill="1" applyBorder="1" applyAlignment="1" applyProtection="1">
      <alignment horizontal="center" vertical="center" wrapText="1"/>
      <protection locked="0"/>
    </xf>
    <xf numFmtId="0" fontId="19" fillId="3" borderId="29" xfId="0" applyFont="1" applyFill="1" applyBorder="1" applyAlignment="1" applyProtection="1">
      <alignment horizontal="center" vertical="center"/>
      <protection locked="0"/>
    </xf>
    <xf numFmtId="0" fontId="22" fillId="3" borderId="32" xfId="0" applyFont="1" applyFill="1" applyBorder="1" applyAlignment="1" applyProtection="1">
      <alignment horizontal="center" vertical="center" wrapText="1"/>
      <protection locked="0"/>
    </xf>
    <xf numFmtId="0" fontId="21" fillId="3" borderId="52" xfId="0" applyFont="1" applyFill="1" applyBorder="1" applyAlignment="1" applyProtection="1">
      <alignment horizontal="left" vertical="center" wrapText="1"/>
      <protection locked="0"/>
    </xf>
    <xf numFmtId="0" fontId="19" fillId="11" borderId="52" xfId="0" applyFont="1" applyFill="1" applyBorder="1" applyAlignment="1" applyProtection="1">
      <alignment horizontal="center" vertical="center"/>
      <protection locked="0"/>
    </xf>
    <xf numFmtId="0" fontId="19" fillId="11" borderId="63" xfId="0" applyFont="1" applyFill="1" applyBorder="1" applyAlignment="1" applyProtection="1">
      <alignment horizontal="center" vertical="center"/>
      <protection locked="0"/>
    </xf>
    <xf numFmtId="0" fontId="21" fillId="3" borderId="75" xfId="0" applyNumberFormat="1" applyFont="1" applyFill="1" applyBorder="1" applyAlignment="1" applyProtection="1">
      <alignment horizontal="left" vertical="center" wrapText="1"/>
      <protection locked="0"/>
    </xf>
    <xf numFmtId="0" fontId="21" fillId="11" borderId="75" xfId="0" applyNumberFormat="1" applyFont="1" applyFill="1" applyBorder="1" applyAlignment="1" applyProtection="1">
      <alignment horizontal="left" vertical="center" wrapText="1"/>
      <protection locked="0"/>
    </xf>
    <xf numFmtId="0" fontId="17" fillId="0" borderId="52" xfId="0" applyFont="1" applyFill="1" applyBorder="1" applyAlignment="1" applyProtection="1">
      <alignment horizontal="center" vertical="center" wrapText="1"/>
      <protection locked="0"/>
    </xf>
    <xf numFmtId="0" fontId="17" fillId="0" borderId="55" xfId="0" applyFont="1" applyFill="1" applyBorder="1" applyAlignment="1" applyProtection="1">
      <alignment horizontal="center" vertical="center" wrapText="1"/>
      <protection locked="0"/>
    </xf>
    <xf numFmtId="0" fontId="21" fillId="3" borderId="63" xfId="0" applyFont="1" applyFill="1" applyBorder="1" applyAlignment="1" applyProtection="1">
      <alignment horizontal="left" vertical="center" wrapText="1"/>
      <protection locked="0"/>
    </xf>
    <xf numFmtId="0" fontId="21" fillId="11" borderId="52" xfId="0" applyNumberFormat="1" applyFont="1" applyFill="1" applyBorder="1" applyAlignment="1" applyProtection="1">
      <alignment horizontal="left" vertical="center" wrapText="1"/>
      <protection locked="0"/>
    </xf>
    <xf numFmtId="0" fontId="21" fillId="3" borderId="52" xfId="0" applyNumberFormat="1" applyFont="1" applyFill="1" applyBorder="1" applyAlignment="1" applyProtection="1">
      <alignment horizontal="center" vertical="center" wrapText="1"/>
      <protection locked="0"/>
    </xf>
    <xf numFmtId="0" fontId="21" fillId="3" borderId="55" xfId="0" applyNumberFormat="1" applyFont="1" applyFill="1" applyBorder="1" applyAlignment="1" applyProtection="1">
      <alignment horizontal="center" vertical="center" wrapText="1"/>
      <protection locked="0"/>
    </xf>
    <xf numFmtId="0" fontId="15" fillId="3" borderId="59" xfId="0" applyFont="1" applyFill="1" applyBorder="1" applyAlignment="1" applyProtection="1">
      <alignment horizontal="center" vertical="center" wrapText="1"/>
    </xf>
    <xf numFmtId="0" fontId="15" fillId="3" borderId="62" xfId="0" applyFont="1" applyFill="1" applyBorder="1" applyAlignment="1" applyProtection="1">
      <alignment horizontal="center" vertical="center" wrapText="1"/>
    </xf>
    <xf numFmtId="0" fontId="15" fillId="3" borderId="65" xfId="0" applyFont="1" applyFill="1" applyBorder="1" applyAlignment="1" applyProtection="1">
      <alignment horizontal="center" vertical="center" wrapText="1"/>
    </xf>
    <xf numFmtId="0" fontId="15" fillId="3" borderId="60" xfId="0" applyFont="1" applyFill="1" applyBorder="1" applyAlignment="1" applyProtection="1">
      <alignment horizontal="center" vertical="center" wrapText="1"/>
    </xf>
    <xf numFmtId="0" fontId="15" fillId="3" borderId="63" xfId="0" applyFont="1" applyFill="1" applyBorder="1" applyAlignment="1" applyProtection="1">
      <alignment horizontal="center" vertical="center" wrapText="1"/>
    </xf>
    <xf numFmtId="0" fontId="15" fillId="3" borderId="66" xfId="0" applyFont="1" applyFill="1" applyBorder="1" applyAlignment="1" applyProtection="1">
      <alignment horizontal="center" vertical="center" wrapText="1"/>
    </xf>
    <xf numFmtId="0" fontId="16" fillId="3" borderId="60" xfId="0" applyFont="1" applyFill="1" applyBorder="1" applyAlignment="1" applyProtection="1">
      <alignment horizontal="center" vertical="center" wrapText="1"/>
    </xf>
    <xf numFmtId="0" fontId="16" fillId="3" borderId="63" xfId="0" applyFont="1" applyFill="1" applyBorder="1" applyAlignment="1" applyProtection="1">
      <alignment horizontal="center" vertical="center" wrapText="1"/>
    </xf>
    <xf numFmtId="0" fontId="19" fillId="11" borderId="85" xfId="0" applyFont="1" applyFill="1" applyBorder="1" applyAlignment="1" applyProtection="1">
      <alignment horizontal="center" vertical="center"/>
      <protection locked="0"/>
    </xf>
    <xf numFmtId="0" fontId="21" fillId="3" borderId="45" xfId="0" applyFont="1" applyFill="1" applyBorder="1" applyAlignment="1" applyProtection="1">
      <alignment horizontal="left" vertical="center" wrapText="1"/>
      <protection locked="0"/>
    </xf>
    <xf numFmtId="0" fontId="23" fillId="3" borderId="29" xfId="0" applyFont="1" applyFill="1" applyBorder="1" applyAlignment="1" applyProtection="1">
      <alignment horizontal="center" vertical="top"/>
      <protection locked="0"/>
    </xf>
    <xf numFmtId="0" fontId="17" fillId="0" borderId="29" xfId="0" applyFont="1" applyFill="1" applyBorder="1" applyAlignment="1" applyProtection="1">
      <alignment horizontal="center" vertical="center" wrapText="1"/>
      <protection locked="0"/>
    </xf>
    <xf numFmtId="0" fontId="17" fillId="0" borderId="45" xfId="0" applyFont="1" applyFill="1" applyBorder="1" applyAlignment="1" applyProtection="1">
      <alignment horizontal="center" vertical="center" wrapText="1"/>
      <protection locked="0"/>
    </xf>
    <xf numFmtId="0" fontId="24" fillId="12" borderId="32" xfId="0" applyFont="1" applyFill="1" applyBorder="1" applyAlignment="1" applyProtection="1">
      <alignment horizontal="center" vertical="center" textRotation="90"/>
    </xf>
    <xf numFmtId="0" fontId="24" fillId="12" borderId="29" xfId="0" applyFont="1" applyFill="1" applyBorder="1" applyAlignment="1" applyProtection="1">
      <alignment horizontal="center" vertical="center" textRotation="90"/>
    </xf>
    <xf numFmtId="0" fontId="24" fillId="12" borderId="45" xfId="0" applyFont="1" applyFill="1" applyBorder="1" applyAlignment="1" applyProtection="1">
      <alignment horizontal="center" vertical="center" textRotation="90"/>
    </xf>
    <xf numFmtId="0" fontId="20" fillId="3" borderId="32" xfId="0" applyFont="1" applyFill="1" applyBorder="1" applyAlignment="1" applyProtection="1">
      <alignment horizontal="center" vertical="center" textRotation="90" wrapText="1"/>
    </xf>
    <xf numFmtId="0" fontId="20" fillId="3" borderId="29" xfId="0" applyFont="1" applyFill="1" applyBorder="1" applyAlignment="1" applyProtection="1">
      <alignment horizontal="center" vertical="center" textRotation="90" wrapText="1"/>
    </xf>
    <xf numFmtId="0" fontId="20" fillId="3" borderId="45" xfId="0" applyFont="1" applyFill="1" applyBorder="1" applyAlignment="1" applyProtection="1">
      <alignment horizontal="center" vertical="center" textRotation="90" wrapText="1"/>
    </xf>
    <xf numFmtId="0" fontId="22" fillId="3" borderId="29" xfId="0" applyFont="1" applyFill="1" applyBorder="1" applyAlignment="1" applyProtection="1">
      <alignment horizontal="center" vertical="center" wrapText="1"/>
      <protection locked="0"/>
    </xf>
    <xf numFmtId="0" fontId="20" fillId="3" borderId="32" xfId="0" applyFont="1" applyFill="1" applyBorder="1" applyAlignment="1" applyProtection="1">
      <alignment horizontal="center" vertical="center" textRotation="90" wrapText="1"/>
      <protection locked="0"/>
    </xf>
    <xf numFmtId="0" fontId="20" fillId="3" borderId="29" xfId="0" applyFont="1" applyFill="1" applyBorder="1" applyAlignment="1" applyProtection="1">
      <alignment horizontal="center" vertical="center" textRotation="90" wrapText="1"/>
      <protection locked="0"/>
    </xf>
    <xf numFmtId="0" fontId="20" fillId="3" borderId="45" xfId="0" applyFont="1" applyFill="1" applyBorder="1" applyAlignment="1" applyProtection="1">
      <alignment horizontal="center" vertical="center" textRotation="90" wrapText="1"/>
      <protection locked="0"/>
    </xf>
    <xf numFmtId="0" fontId="19" fillId="11" borderId="32" xfId="0" applyNumberFormat="1" applyFont="1" applyFill="1" applyBorder="1" applyAlignment="1" applyProtection="1">
      <alignment horizontal="center" vertical="center" wrapText="1"/>
      <protection locked="0"/>
    </xf>
    <xf numFmtId="0" fontId="19" fillId="11" borderId="29" xfId="0" applyNumberFormat="1" applyFont="1" applyFill="1" applyBorder="1" applyAlignment="1" applyProtection="1">
      <alignment horizontal="center" vertical="center" wrapText="1"/>
      <protection locked="0"/>
    </xf>
    <xf numFmtId="0" fontId="19" fillId="11" borderId="45" xfId="0" applyNumberFormat="1" applyFont="1" applyFill="1" applyBorder="1" applyAlignment="1" applyProtection="1">
      <alignment horizontal="center" vertical="center" wrapText="1"/>
      <protection locked="0"/>
    </xf>
    <xf numFmtId="0" fontId="19" fillId="11" borderId="29" xfId="0" applyFont="1" applyFill="1" applyBorder="1" applyAlignment="1" applyProtection="1">
      <alignment horizontal="center" vertical="center"/>
      <protection locked="0"/>
    </xf>
    <xf numFmtId="0" fontId="26" fillId="3" borderId="32" xfId="0" applyFont="1" applyFill="1" applyBorder="1" applyAlignment="1" applyProtection="1">
      <alignment horizontal="left" vertical="center" wrapText="1"/>
      <protection locked="0"/>
    </xf>
    <xf numFmtId="0" fontId="26" fillId="3" borderId="29" xfId="0" applyFont="1" applyFill="1" applyBorder="1" applyAlignment="1" applyProtection="1">
      <alignment horizontal="left" vertical="center" wrapText="1"/>
      <protection locked="0"/>
    </xf>
    <xf numFmtId="0" fontId="26" fillId="3" borderId="45" xfId="0" applyFont="1" applyFill="1" applyBorder="1" applyAlignment="1" applyProtection="1">
      <alignment horizontal="left" vertical="center" wrapText="1"/>
      <protection locked="0"/>
    </xf>
    <xf numFmtId="0" fontId="13" fillId="12" borderId="40" xfId="0" applyFont="1" applyFill="1" applyBorder="1" applyAlignment="1" applyProtection="1">
      <alignment horizontal="center" vertical="center" textRotation="90" wrapText="1"/>
    </xf>
    <xf numFmtId="0" fontId="13" fillId="12" borderId="29" xfId="0" applyFont="1" applyFill="1" applyBorder="1" applyAlignment="1" applyProtection="1">
      <alignment horizontal="center" vertical="center" textRotation="90" wrapText="1"/>
    </xf>
    <xf numFmtId="0" fontId="13" fillId="12" borderId="45" xfId="0" applyFont="1" applyFill="1" applyBorder="1" applyAlignment="1" applyProtection="1">
      <alignment horizontal="center" vertical="center" textRotation="90" wrapText="1"/>
    </xf>
    <xf numFmtId="0" fontId="26" fillId="3" borderId="41" xfId="0" applyFont="1" applyFill="1" applyBorder="1" applyAlignment="1" applyProtection="1">
      <alignment horizontal="left" vertical="center" wrapText="1"/>
    </xf>
    <xf numFmtId="0" fontId="26" fillId="3" borderId="43" xfId="0" applyFont="1" applyFill="1" applyBorder="1" applyAlignment="1" applyProtection="1">
      <alignment horizontal="left" vertical="center" wrapText="1"/>
    </xf>
    <xf numFmtId="0" fontId="26" fillId="3" borderId="46" xfId="0" applyFont="1" applyFill="1" applyBorder="1" applyAlignment="1" applyProtection="1">
      <alignment horizontal="left" vertical="center" wrapText="1"/>
    </xf>
    <xf numFmtId="0" fontId="20" fillId="3" borderId="32" xfId="0" applyFont="1" applyFill="1" applyBorder="1" applyAlignment="1" applyProtection="1">
      <alignment horizontal="center" vertical="center" textRotation="90"/>
    </xf>
    <xf numFmtId="0" fontId="20" fillId="3" borderId="29" xfId="0" applyFont="1" applyFill="1" applyBorder="1" applyAlignment="1" applyProtection="1">
      <alignment horizontal="center" vertical="center" textRotation="90"/>
    </xf>
    <xf numFmtId="0" fontId="20" fillId="3" borderId="45" xfId="0" applyFont="1" applyFill="1" applyBorder="1" applyAlignment="1" applyProtection="1">
      <alignment horizontal="center" vertical="center" textRotation="90"/>
    </xf>
    <xf numFmtId="0" fontId="24" fillId="12" borderId="40" xfId="0" applyFont="1" applyFill="1" applyBorder="1" applyAlignment="1" applyProtection="1">
      <alignment horizontal="center" vertical="center" textRotation="90"/>
    </xf>
    <xf numFmtId="0" fontId="24" fillId="12" borderId="30" xfId="0" applyFont="1" applyFill="1" applyBorder="1" applyAlignment="1" applyProtection="1">
      <alignment horizontal="center" vertical="center" textRotation="90"/>
    </xf>
    <xf numFmtId="0" fontId="25" fillId="3" borderId="32" xfId="0" applyFont="1" applyFill="1" applyBorder="1" applyAlignment="1" applyProtection="1">
      <alignment horizontal="center" vertical="center" wrapText="1"/>
    </xf>
    <xf numFmtId="0" fontId="25" fillId="3" borderId="29" xfId="0" applyFont="1" applyFill="1" applyBorder="1" applyAlignment="1" applyProtection="1">
      <alignment horizontal="center" vertical="center" wrapText="1"/>
    </xf>
    <xf numFmtId="0" fontId="21" fillId="3" borderId="55" xfId="0" applyFont="1" applyFill="1" applyBorder="1" applyAlignment="1" applyProtection="1">
      <alignment horizontal="left" vertical="center" wrapText="1"/>
      <protection locked="0"/>
    </xf>
    <xf numFmtId="0" fontId="15" fillId="3" borderId="39" xfId="0" applyFont="1" applyFill="1" applyBorder="1" applyAlignment="1" applyProtection="1">
      <alignment horizontal="center" vertical="center" wrapText="1"/>
    </xf>
    <xf numFmtId="0" fontId="15" fillId="3" borderId="42" xfId="0" applyFont="1" applyFill="1" applyBorder="1" applyAlignment="1" applyProtection="1">
      <alignment horizontal="center" vertical="center" wrapText="1"/>
    </xf>
    <xf numFmtId="0" fontId="15" fillId="3" borderId="44"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9"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6" fillId="3" borderId="32" xfId="0" applyFont="1" applyFill="1" applyBorder="1" applyAlignment="1" applyProtection="1">
      <alignment horizontal="center" vertical="center" wrapText="1"/>
    </xf>
    <xf numFmtId="0" fontId="16" fillId="3" borderId="29" xfId="0" applyFont="1" applyFill="1" applyBorder="1" applyAlignment="1" applyProtection="1">
      <alignment horizontal="center" vertical="center" wrapText="1"/>
    </xf>
    <xf numFmtId="0" fontId="20" fillId="3" borderId="48" xfId="0" applyFont="1" applyFill="1" applyBorder="1" applyAlignment="1" applyProtection="1">
      <alignment horizontal="center" vertical="center" textRotation="90" wrapText="1"/>
      <protection locked="0"/>
    </xf>
    <xf numFmtId="0" fontId="20" fillId="3" borderId="52" xfId="0" applyFont="1" applyFill="1" applyBorder="1" applyAlignment="1" applyProtection="1">
      <alignment horizontal="center" vertical="center" textRotation="90" wrapText="1"/>
      <protection locked="0"/>
    </xf>
    <xf numFmtId="0" fontId="20" fillId="3" borderId="55" xfId="0" applyFont="1" applyFill="1" applyBorder="1" applyAlignment="1" applyProtection="1">
      <alignment horizontal="center" vertical="center" textRotation="90" wrapText="1"/>
      <protection locked="0"/>
    </xf>
    <xf numFmtId="0" fontId="19" fillId="11" borderId="48" xfId="0" applyNumberFormat="1" applyFont="1" applyFill="1" applyBorder="1" applyAlignment="1" applyProtection="1">
      <alignment horizontal="center" vertical="center" wrapText="1"/>
      <protection locked="0"/>
    </xf>
    <xf numFmtId="0" fontId="19" fillId="11" borderId="52" xfId="0" applyNumberFormat="1" applyFont="1" applyFill="1" applyBorder="1" applyAlignment="1" applyProtection="1">
      <alignment horizontal="center" vertical="center" wrapText="1"/>
      <protection locked="0"/>
    </xf>
    <xf numFmtId="0" fontId="19" fillId="11" borderId="55" xfId="0" applyNumberFormat="1" applyFont="1" applyFill="1" applyBorder="1" applyAlignment="1" applyProtection="1">
      <alignment horizontal="center" vertical="center" wrapText="1"/>
      <protection locked="0"/>
    </xf>
    <xf numFmtId="0" fontId="24" fillId="12" borderId="48" xfId="0" applyFont="1" applyFill="1" applyBorder="1" applyAlignment="1" applyProtection="1">
      <alignment horizontal="center" vertical="center" textRotation="90"/>
    </xf>
    <xf numFmtId="0" fontId="24" fillId="12" borderId="52" xfId="0" applyFont="1" applyFill="1" applyBorder="1" applyAlignment="1" applyProtection="1">
      <alignment horizontal="center" vertical="center" textRotation="90"/>
    </xf>
    <xf numFmtId="0" fontId="24" fillId="12" borderId="55" xfId="0" applyFont="1" applyFill="1" applyBorder="1" applyAlignment="1" applyProtection="1">
      <alignment horizontal="center" vertical="center" textRotation="90"/>
    </xf>
    <xf numFmtId="0" fontId="15" fillId="3" borderId="47" xfId="0" applyFont="1" applyFill="1" applyBorder="1" applyAlignment="1" applyProtection="1">
      <alignment horizontal="center" vertical="center" wrapText="1"/>
    </xf>
    <xf numFmtId="0" fontId="15" fillId="3" borderId="51" xfId="0" applyFont="1" applyFill="1" applyBorder="1" applyAlignment="1" applyProtection="1">
      <alignment horizontal="center" vertical="center" wrapText="1"/>
    </xf>
    <xf numFmtId="0" fontId="15" fillId="3" borderId="54"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3" borderId="52" xfId="0" applyFont="1" applyFill="1" applyBorder="1" applyAlignment="1" applyProtection="1">
      <alignment horizontal="center" vertical="center" wrapText="1"/>
    </xf>
    <xf numFmtId="0" fontId="15" fillId="3" borderId="55"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3" borderId="52" xfId="0" applyFont="1" applyFill="1" applyBorder="1" applyAlignment="1" applyProtection="1">
      <alignment horizontal="center" vertical="center" wrapText="1"/>
    </xf>
    <xf numFmtId="0" fontId="23" fillId="3" borderId="52" xfId="0" applyFont="1" applyFill="1" applyBorder="1" applyAlignment="1" applyProtection="1">
      <alignment horizontal="center" vertical="top"/>
      <protection locked="0"/>
    </xf>
    <xf numFmtId="0" fontId="20" fillId="3" borderId="48" xfId="0" applyFont="1" applyFill="1" applyBorder="1" applyAlignment="1" applyProtection="1">
      <alignment horizontal="center" vertical="center" textRotation="90" wrapText="1"/>
    </xf>
    <xf numFmtId="0" fontId="20" fillId="3" borderId="52" xfId="0" applyFont="1" applyFill="1" applyBorder="1" applyAlignment="1" applyProtection="1">
      <alignment horizontal="center" vertical="center" textRotation="90" wrapText="1"/>
    </xf>
    <xf numFmtId="0" fontId="20" fillId="3" borderId="55" xfId="0" applyFont="1" applyFill="1" applyBorder="1" applyAlignment="1" applyProtection="1">
      <alignment horizontal="center" vertical="center" textRotation="90" wrapText="1"/>
    </xf>
    <xf numFmtId="0" fontId="22" fillId="3" borderId="52" xfId="0" applyFont="1" applyFill="1" applyBorder="1" applyAlignment="1" applyProtection="1">
      <alignment horizontal="center" vertical="center" wrapText="1"/>
      <protection locked="0"/>
    </xf>
    <xf numFmtId="0" fontId="19" fillId="3" borderId="52" xfId="0" applyFont="1" applyFill="1" applyBorder="1" applyAlignment="1" applyProtection="1">
      <alignment horizontal="center" vertical="center" wrapText="1"/>
      <protection locked="0"/>
    </xf>
    <xf numFmtId="0" fontId="26" fillId="3" borderId="48" xfId="0" applyFont="1" applyFill="1" applyBorder="1" applyAlignment="1" applyProtection="1">
      <alignment horizontal="left" vertical="center" wrapText="1"/>
      <protection locked="0"/>
    </xf>
    <xf numFmtId="0" fontId="26" fillId="3" borderId="52" xfId="0" applyFont="1" applyFill="1" applyBorder="1" applyAlignment="1" applyProtection="1">
      <alignment horizontal="left" vertical="center" wrapText="1"/>
      <protection locked="0"/>
    </xf>
    <xf numFmtId="0" fontId="26" fillId="3" borderId="55" xfId="0" applyFont="1" applyFill="1" applyBorder="1" applyAlignment="1" applyProtection="1">
      <alignment horizontal="left" vertical="center" wrapText="1"/>
      <protection locked="0"/>
    </xf>
    <xf numFmtId="0" fontId="13" fillId="12" borderId="49" xfId="0" applyFont="1" applyFill="1" applyBorder="1" applyAlignment="1" applyProtection="1">
      <alignment horizontal="center" vertical="center" textRotation="90" wrapText="1"/>
    </xf>
    <xf numFmtId="0" fontId="13" fillId="12" borderId="52" xfId="0" applyFont="1" applyFill="1" applyBorder="1" applyAlignment="1" applyProtection="1">
      <alignment horizontal="center" vertical="center" textRotation="90" wrapText="1"/>
    </xf>
    <xf numFmtId="0" fontId="13" fillId="12" borderId="57" xfId="0" applyFont="1" applyFill="1" applyBorder="1" applyAlignment="1" applyProtection="1">
      <alignment horizontal="center" vertical="center" textRotation="90" wrapText="1"/>
    </xf>
    <xf numFmtId="0" fontId="26" fillId="3" borderId="50" xfId="0" applyFont="1" applyFill="1" applyBorder="1" applyAlignment="1" applyProtection="1">
      <alignment horizontal="left" vertical="center" wrapText="1"/>
    </xf>
    <xf numFmtId="0" fontId="26" fillId="3" borderId="53" xfId="0" applyFont="1" applyFill="1" applyBorder="1" applyAlignment="1" applyProtection="1">
      <alignment horizontal="left" vertical="center" wrapText="1"/>
    </xf>
    <xf numFmtId="0" fontId="26" fillId="3" borderId="58" xfId="0" applyFont="1" applyFill="1" applyBorder="1" applyAlignment="1" applyProtection="1">
      <alignment horizontal="left" vertical="center" wrapText="1"/>
    </xf>
    <xf numFmtId="0" fontId="20" fillId="3" borderId="48" xfId="0" applyFont="1" applyFill="1" applyBorder="1" applyAlignment="1" applyProtection="1">
      <alignment horizontal="center" vertical="center" textRotation="90"/>
    </xf>
    <xf numFmtId="0" fontId="20" fillId="3" borderId="52" xfId="0" applyFont="1" applyFill="1" applyBorder="1" applyAlignment="1" applyProtection="1">
      <alignment horizontal="center" vertical="center" textRotation="90"/>
    </xf>
    <xf numFmtId="0" fontId="20" fillId="3" borderId="55" xfId="0" applyFont="1" applyFill="1" applyBorder="1" applyAlignment="1" applyProtection="1">
      <alignment horizontal="center" vertical="center" textRotation="90"/>
    </xf>
    <xf numFmtId="0" fontId="24" fillId="12" borderId="49" xfId="0" applyFont="1" applyFill="1" applyBorder="1" applyAlignment="1" applyProtection="1">
      <alignment horizontal="center" vertical="center" textRotation="90"/>
    </xf>
    <xf numFmtId="0" fontId="24" fillId="12" borderId="56" xfId="0" applyFont="1" applyFill="1" applyBorder="1" applyAlignment="1" applyProtection="1">
      <alignment horizontal="center" vertical="center" textRotation="90"/>
    </xf>
    <xf numFmtId="0" fontId="25" fillId="3" borderId="48" xfId="0" applyFont="1" applyFill="1" applyBorder="1" applyAlignment="1" applyProtection="1">
      <alignment horizontal="center" vertical="center" wrapText="1"/>
    </xf>
    <xf numFmtId="0" fontId="25" fillId="3" borderId="52" xfId="0" applyFont="1" applyFill="1" applyBorder="1" applyAlignment="1" applyProtection="1">
      <alignment horizontal="center" vertical="center" wrapText="1"/>
    </xf>
    <xf numFmtId="0" fontId="22" fillId="3" borderId="48" xfId="0" applyFont="1" applyFill="1" applyBorder="1" applyAlignment="1" applyProtection="1">
      <alignment horizontal="center" vertical="center" wrapText="1"/>
      <protection locked="0"/>
    </xf>
    <xf numFmtId="0" fontId="21" fillId="3" borderId="66" xfId="0" applyFont="1" applyFill="1" applyBorder="1" applyAlignment="1" applyProtection="1">
      <alignment horizontal="left" vertical="center" wrapText="1"/>
      <protection locked="0"/>
    </xf>
    <xf numFmtId="0" fontId="19" fillId="3" borderId="52" xfId="0" applyFont="1" applyFill="1" applyBorder="1" applyAlignment="1" applyProtection="1">
      <alignment horizontal="center" vertical="center"/>
      <protection locked="0"/>
    </xf>
    <xf numFmtId="0" fontId="19" fillId="3" borderId="63" xfId="0" applyFont="1" applyFill="1" applyBorder="1" applyAlignment="1" applyProtection="1">
      <alignment horizontal="center" vertical="center"/>
      <protection locked="0"/>
    </xf>
    <xf numFmtId="0" fontId="20" fillId="3" borderId="60" xfId="0" applyFont="1" applyFill="1" applyBorder="1" applyAlignment="1" applyProtection="1">
      <alignment horizontal="center" vertical="center" textRotation="90" wrapText="1"/>
      <protection locked="0"/>
    </xf>
    <xf numFmtId="0" fontId="20" fillId="3" borderId="63" xfId="0" applyFont="1" applyFill="1" applyBorder="1" applyAlignment="1" applyProtection="1">
      <alignment horizontal="center" vertical="center" textRotation="90" wrapText="1"/>
      <protection locked="0"/>
    </xf>
    <xf numFmtId="0" fontId="20" fillId="3" borderId="66" xfId="0" applyFont="1" applyFill="1" applyBorder="1" applyAlignment="1" applyProtection="1">
      <alignment horizontal="center" vertical="center" textRotation="90" wrapText="1"/>
      <protection locked="0"/>
    </xf>
    <xf numFmtId="0" fontId="23" fillId="3" borderId="63" xfId="0" applyFont="1" applyFill="1" applyBorder="1" applyAlignment="1" applyProtection="1">
      <alignment horizontal="center" vertical="top"/>
      <protection locked="0"/>
    </xf>
    <xf numFmtId="0" fontId="17" fillId="0" borderId="63" xfId="0" applyFont="1" applyFill="1" applyBorder="1" applyAlignment="1" applyProtection="1">
      <alignment horizontal="center" vertical="center" wrapText="1"/>
      <protection locked="0"/>
    </xf>
    <xf numFmtId="0" fontId="17" fillId="0" borderId="66" xfId="0" applyFont="1" applyFill="1" applyBorder="1" applyAlignment="1" applyProtection="1">
      <alignment horizontal="center" vertical="center" wrapText="1"/>
      <protection locked="0"/>
    </xf>
    <xf numFmtId="0" fontId="24" fillId="12" borderId="60" xfId="0" applyFont="1" applyFill="1" applyBorder="1" applyAlignment="1" applyProtection="1">
      <alignment horizontal="center" vertical="center" textRotation="90"/>
    </xf>
    <xf numFmtId="0" fontId="24" fillId="12" borderId="63" xfId="0" applyFont="1" applyFill="1" applyBorder="1" applyAlignment="1" applyProtection="1">
      <alignment horizontal="center" vertical="center" textRotation="90"/>
    </xf>
    <xf numFmtId="0" fontId="24" fillId="12" borderId="66" xfId="0" applyFont="1" applyFill="1" applyBorder="1" applyAlignment="1" applyProtection="1">
      <alignment horizontal="center" vertical="center" textRotation="90"/>
    </xf>
    <xf numFmtId="0" fontId="20" fillId="3" borderId="60" xfId="0" applyFont="1" applyFill="1" applyBorder="1" applyAlignment="1" applyProtection="1">
      <alignment horizontal="center" vertical="center" textRotation="90" wrapText="1"/>
    </xf>
    <xf numFmtId="0" fontId="20" fillId="3" borderId="63" xfId="0" applyFont="1" applyFill="1" applyBorder="1" applyAlignment="1" applyProtection="1">
      <alignment horizontal="center" vertical="center" textRotation="90" wrapText="1"/>
    </xf>
    <xf numFmtId="0" fontId="20" fillId="3" borderId="66" xfId="0" applyFont="1" applyFill="1" applyBorder="1" applyAlignment="1" applyProtection="1">
      <alignment horizontal="center" vertical="center" textRotation="90" wrapText="1"/>
    </xf>
    <xf numFmtId="0" fontId="22" fillId="3" borderId="63" xfId="0" applyFont="1" applyFill="1" applyBorder="1" applyAlignment="1" applyProtection="1">
      <alignment horizontal="center" vertical="center" wrapText="1"/>
      <protection locked="0"/>
    </xf>
    <xf numFmtId="0" fontId="19" fillId="11" borderId="60" xfId="0" applyNumberFormat="1" applyFont="1" applyFill="1" applyBorder="1" applyAlignment="1" applyProtection="1">
      <alignment horizontal="center" vertical="center" wrapText="1"/>
      <protection locked="0"/>
    </xf>
    <xf numFmtId="0" fontId="19" fillId="11" borderId="63" xfId="0" applyNumberFormat="1" applyFont="1" applyFill="1" applyBorder="1" applyAlignment="1" applyProtection="1">
      <alignment horizontal="center" vertical="center" wrapText="1"/>
      <protection locked="0"/>
    </xf>
    <xf numFmtId="0" fontId="19" fillId="11" borderId="66" xfId="0" applyNumberFormat="1" applyFont="1" applyFill="1" applyBorder="1" applyAlignment="1" applyProtection="1">
      <alignment horizontal="center" vertical="center" wrapText="1"/>
      <protection locked="0"/>
    </xf>
    <xf numFmtId="0" fontId="19" fillId="3" borderId="63" xfId="0" applyFont="1" applyFill="1" applyBorder="1" applyAlignment="1" applyProtection="1">
      <alignment horizontal="center" vertical="center" wrapText="1"/>
      <protection locked="0"/>
    </xf>
    <xf numFmtId="0" fontId="26" fillId="3" borderId="60" xfId="0" applyFont="1" applyFill="1" applyBorder="1" applyAlignment="1" applyProtection="1">
      <alignment horizontal="left" vertical="center" wrapText="1"/>
      <protection locked="0"/>
    </xf>
    <xf numFmtId="0" fontId="26" fillId="3" borderId="63" xfId="0" applyFont="1" applyFill="1" applyBorder="1" applyAlignment="1" applyProtection="1">
      <alignment horizontal="left" vertical="center" wrapText="1"/>
      <protection locked="0"/>
    </xf>
    <xf numFmtId="0" fontId="26" fillId="3" borderId="66" xfId="0" applyFont="1" applyFill="1" applyBorder="1" applyAlignment="1" applyProtection="1">
      <alignment horizontal="left" vertical="center" wrapText="1"/>
      <protection locked="0"/>
    </xf>
    <xf numFmtId="0" fontId="13" fillId="12" borderId="60" xfId="0" applyFont="1" applyFill="1" applyBorder="1" applyAlignment="1" applyProtection="1">
      <alignment horizontal="center" vertical="center" textRotation="90" wrapText="1"/>
    </xf>
    <xf numFmtId="0" fontId="13" fillId="12" borderId="63" xfId="0" applyFont="1" applyFill="1" applyBorder="1" applyAlignment="1" applyProtection="1">
      <alignment horizontal="center" vertical="center" textRotation="90" wrapText="1"/>
    </xf>
    <xf numFmtId="0" fontId="13" fillId="12" borderId="68" xfId="0" applyFont="1" applyFill="1" applyBorder="1" applyAlignment="1" applyProtection="1">
      <alignment horizontal="center" vertical="center" textRotation="90" wrapText="1"/>
    </xf>
    <xf numFmtId="0" fontId="26" fillId="3" borderId="61" xfId="0" applyFont="1" applyFill="1" applyBorder="1" applyAlignment="1" applyProtection="1">
      <alignment horizontal="left" vertical="center" wrapText="1"/>
    </xf>
    <xf numFmtId="0" fontId="26" fillId="3" borderId="64" xfId="0" applyFont="1" applyFill="1" applyBorder="1" applyAlignment="1" applyProtection="1">
      <alignment horizontal="left" vertical="center" wrapText="1"/>
    </xf>
    <xf numFmtId="0" fontId="26" fillId="3" borderId="69" xfId="0" applyFont="1" applyFill="1" applyBorder="1" applyAlignment="1" applyProtection="1">
      <alignment horizontal="left" vertical="center" wrapText="1"/>
    </xf>
    <xf numFmtId="0" fontId="20" fillId="3" borderId="60" xfId="0" applyFont="1" applyFill="1" applyBorder="1" applyAlignment="1" applyProtection="1">
      <alignment horizontal="center" vertical="center" textRotation="90"/>
    </xf>
    <xf numFmtId="0" fontId="20" fillId="3" borderId="63" xfId="0" applyFont="1" applyFill="1" applyBorder="1" applyAlignment="1" applyProtection="1">
      <alignment horizontal="center" vertical="center" textRotation="90"/>
    </xf>
    <xf numFmtId="0" fontId="20" fillId="3" borderId="66" xfId="0" applyFont="1" applyFill="1" applyBorder="1" applyAlignment="1" applyProtection="1">
      <alignment horizontal="center" vertical="center" textRotation="90"/>
    </xf>
    <xf numFmtId="0" fontId="24" fillId="12" borderId="67" xfId="0" applyFont="1" applyFill="1" applyBorder="1" applyAlignment="1" applyProtection="1">
      <alignment horizontal="center" vertical="center" textRotation="90"/>
    </xf>
    <xf numFmtId="0" fontId="25" fillId="3" borderId="60" xfId="0" applyFont="1" applyFill="1" applyBorder="1" applyAlignment="1" applyProtection="1">
      <alignment horizontal="center" vertical="center" wrapText="1"/>
    </xf>
    <xf numFmtId="0" fontId="25" fillId="3" borderId="63" xfId="0" applyFont="1" applyFill="1" applyBorder="1" applyAlignment="1" applyProtection="1">
      <alignment horizontal="center" vertical="center" wrapText="1"/>
    </xf>
    <xf numFmtId="0" fontId="22" fillId="3" borderId="60" xfId="0" applyFont="1" applyFill="1" applyBorder="1" applyAlignment="1" applyProtection="1">
      <alignment horizontal="center" vertical="center" wrapText="1"/>
      <protection locked="0"/>
    </xf>
    <xf numFmtId="0" fontId="21" fillId="3" borderId="75" xfId="0" applyFont="1" applyFill="1" applyBorder="1" applyAlignment="1" applyProtection="1">
      <alignment horizontal="left" vertical="center" wrapText="1"/>
      <protection locked="0"/>
    </xf>
    <xf numFmtId="0" fontId="20" fillId="3" borderId="71" xfId="0" applyFont="1" applyFill="1" applyBorder="1" applyAlignment="1" applyProtection="1">
      <alignment horizontal="center" vertical="center" textRotation="90" wrapText="1"/>
      <protection locked="0"/>
    </xf>
    <xf numFmtId="0" fontId="20" fillId="3" borderId="75" xfId="0" applyFont="1" applyFill="1" applyBorder="1" applyAlignment="1" applyProtection="1">
      <alignment horizontal="center" vertical="center" textRotation="90" wrapText="1"/>
      <protection locked="0"/>
    </xf>
    <xf numFmtId="0" fontId="20" fillId="3" borderId="78" xfId="0" applyFont="1" applyFill="1" applyBorder="1" applyAlignment="1" applyProtection="1">
      <alignment horizontal="center" vertical="center" textRotation="90" wrapText="1"/>
      <protection locked="0"/>
    </xf>
    <xf numFmtId="0" fontId="19" fillId="11" borderId="71" xfId="0" applyNumberFormat="1" applyFont="1" applyFill="1" applyBorder="1" applyAlignment="1" applyProtection="1">
      <alignment horizontal="center" vertical="center" wrapText="1"/>
      <protection locked="0"/>
    </xf>
    <xf numFmtId="0" fontId="19" fillId="11" borderId="75" xfId="0" applyNumberFormat="1" applyFont="1" applyFill="1" applyBorder="1" applyAlignment="1" applyProtection="1">
      <alignment horizontal="center" vertical="center" wrapText="1"/>
      <protection locked="0"/>
    </xf>
    <xf numFmtId="0" fontId="19" fillId="11" borderId="78" xfId="0" applyNumberFormat="1" applyFont="1" applyFill="1" applyBorder="1" applyAlignment="1" applyProtection="1">
      <alignment horizontal="center" vertical="center" wrapText="1"/>
      <protection locked="0"/>
    </xf>
    <xf numFmtId="0" fontId="24" fillId="12" borderId="71" xfId="0" applyFont="1" applyFill="1" applyBorder="1" applyAlignment="1" applyProtection="1">
      <alignment horizontal="center" vertical="center" textRotation="90"/>
    </xf>
    <xf numFmtId="0" fontId="24" fillId="12" borderId="75" xfId="0" applyFont="1" applyFill="1" applyBorder="1" applyAlignment="1" applyProtection="1">
      <alignment horizontal="center" vertical="center" textRotation="90"/>
    </xf>
    <xf numFmtId="0" fontId="24" fillId="12" borderId="78" xfId="0" applyFont="1" applyFill="1" applyBorder="1" applyAlignment="1" applyProtection="1">
      <alignment horizontal="center" vertical="center" textRotation="90"/>
    </xf>
    <xf numFmtId="0" fontId="15" fillId="3" borderId="70" xfId="0" applyFont="1" applyFill="1" applyBorder="1" applyAlignment="1" applyProtection="1">
      <alignment horizontal="center" vertical="center" wrapText="1"/>
    </xf>
    <xf numFmtId="0" fontId="15" fillId="3" borderId="74" xfId="0" applyFont="1" applyFill="1" applyBorder="1" applyAlignment="1" applyProtection="1">
      <alignment horizontal="center" vertical="center" wrapText="1"/>
    </xf>
    <xf numFmtId="0" fontId="15" fillId="3" borderId="77" xfId="0" applyFont="1" applyFill="1" applyBorder="1" applyAlignment="1" applyProtection="1">
      <alignment horizontal="center" vertical="center" wrapText="1"/>
    </xf>
    <xf numFmtId="0" fontId="15" fillId="3" borderId="71" xfId="0" applyFont="1" applyFill="1" applyBorder="1" applyAlignment="1" applyProtection="1">
      <alignment horizontal="center" vertical="center" wrapText="1"/>
    </xf>
    <xf numFmtId="0" fontId="15" fillId="3" borderId="75" xfId="0" applyFont="1" applyFill="1" applyBorder="1" applyAlignment="1" applyProtection="1">
      <alignment horizontal="center" vertical="center" wrapText="1"/>
    </xf>
    <xf numFmtId="0" fontId="15" fillId="3" borderId="78" xfId="0" applyFont="1" applyFill="1" applyBorder="1" applyAlignment="1" applyProtection="1">
      <alignment horizontal="center" vertical="center" wrapText="1"/>
    </xf>
    <xf numFmtId="0" fontId="16" fillId="3" borderId="71" xfId="0" applyFont="1" applyFill="1" applyBorder="1" applyAlignment="1" applyProtection="1">
      <alignment horizontal="center" vertical="center" wrapText="1"/>
    </xf>
    <xf numFmtId="0" fontId="16" fillId="3" borderId="75" xfId="0" applyFont="1" applyFill="1" applyBorder="1" applyAlignment="1" applyProtection="1">
      <alignment horizontal="center" vertical="center" wrapText="1"/>
    </xf>
    <xf numFmtId="0" fontId="19" fillId="3" borderId="75" xfId="0" applyFont="1" applyFill="1" applyBorder="1" applyAlignment="1" applyProtection="1">
      <alignment horizontal="center" vertical="center" wrapText="1"/>
      <protection locked="0"/>
    </xf>
    <xf numFmtId="0" fontId="21" fillId="3" borderId="78" xfId="0" applyFont="1" applyFill="1" applyBorder="1" applyAlignment="1" applyProtection="1">
      <alignment horizontal="left" vertical="center" wrapText="1"/>
      <protection locked="0"/>
    </xf>
    <xf numFmtId="0" fontId="19" fillId="3" borderId="75" xfId="0" applyFont="1" applyFill="1" applyBorder="1" applyAlignment="1" applyProtection="1">
      <alignment horizontal="center" vertical="center"/>
      <protection locked="0"/>
    </xf>
    <xf numFmtId="0" fontId="19" fillId="11" borderId="75" xfId="0" applyFont="1" applyFill="1" applyBorder="1" applyAlignment="1" applyProtection="1">
      <alignment horizontal="center" vertical="center"/>
      <protection locked="0"/>
    </xf>
    <xf numFmtId="0" fontId="20" fillId="3" borderId="71" xfId="0" applyFont="1" applyFill="1" applyBorder="1" applyAlignment="1" applyProtection="1">
      <alignment horizontal="center" vertical="center" textRotation="90" wrapText="1"/>
    </xf>
    <xf numFmtId="0" fontId="20" fillId="3" borderId="75" xfId="0" applyFont="1" applyFill="1" applyBorder="1" applyAlignment="1" applyProtection="1">
      <alignment horizontal="center" vertical="center" textRotation="90" wrapText="1"/>
    </xf>
    <xf numFmtId="0" fontId="20" fillId="3" borderId="78" xfId="0" applyFont="1" applyFill="1" applyBorder="1" applyAlignment="1" applyProtection="1">
      <alignment horizontal="center" vertical="center" textRotation="90" wrapText="1"/>
    </xf>
    <xf numFmtId="0" fontId="22" fillId="3" borderId="75" xfId="0" applyFont="1" applyFill="1" applyBorder="1" applyAlignment="1" applyProtection="1">
      <alignment horizontal="center" vertical="center" wrapText="1"/>
      <protection locked="0"/>
    </xf>
    <xf numFmtId="0" fontId="23" fillId="3" borderId="75" xfId="0" applyFont="1" applyFill="1" applyBorder="1" applyAlignment="1" applyProtection="1">
      <alignment horizontal="center" vertical="top"/>
      <protection locked="0"/>
    </xf>
    <xf numFmtId="0" fontId="26" fillId="3" borderId="71" xfId="0" applyFont="1" applyFill="1" applyBorder="1" applyAlignment="1" applyProtection="1">
      <alignment horizontal="left" vertical="center" wrapText="1"/>
      <protection locked="0"/>
    </xf>
    <xf numFmtId="0" fontId="26" fillId="3" borderId="75" xfId="0" applyFont="1" applyFill="1" applyBorder="1" applyAlignment="1" applyProtection="1">
      <alignment horizontal="left" vertical="center" wrapText="1"/>
      <protection locked="0"/>
    </xf>
    <xf numFmtId="0" fontId="26" fillId="3" borderId="78" xfId="0" applyFont="1" applyFill="1" applyBorder="1" applyAlignment="1" applyProtection="1">
      <alignment horizontal="left" vertical="center" wrapText="1"/>
      <protection locked="0"/>
    </xf>
    <xf numFmtId="0" fontId="13" fillId="12" borderId="72" xfId="0" applyFont="1" applyFill="1" applyBorder="1" applyAlignment="1" applyProtection="1">
      <alignment horizontal="center" vertical="center" textRotation="90" wrapText="1"/>
    </xf>
    <xf numFmtId="0" fontId="13" fillId="12" borderId="75" xfId="0" applyFont="1" applyFill="1" applyBorder="1" applyAlignment="1" applyProtection="1">
      <alignment horizontal="center" vertical="center" textRotation="90" wrapText="1"/>
    </xf>
    <xf numFmtId="0" fontId="13" fillId="12" borderId="78" xfId="0" applyFont="1" applyFill="1" applyBorder="1" applyAlignment="1" applyProtection="1">
      <alignment horizontal="center" vertical="center" textRotation="90" wrapText="1"/>
    </xf>
    <xf numFmtId="0" fontId="26" fillId="3" borderId="73" xfId="0" applyFont="1" applyFill="1" applyBorder="1" applyAlignment="1" applyProtection="1">
      <alignment horizontal="left" vertical="center" wrapText="1"/>
    </xf>
    <xf numFmtId="0" fontId="26" fillId="3" borderId="76" xfId="0" applyFont="1" applyFill="1" applyBorder="1" applyAlignment="1" applyProtection="1">
      <alignment horizontal="left" vertical="center" wrapText="1"/>
    </xf>
    <xf numFmtId="0" fontId="26" fillId="3" borderId="79" xfId="0" applyFont="1" applyFill="1" applyBorder="1" applyAlignment="1" applyProtection="1">
      <alignment horizontal="left" vertical="center" wrapText="1"/>
    </xf>
    <xf numFmtId="0" fontId="20" fillId="3" borderId="71" xfId="0" applyFont="1" applyFill="1" applyBorder="1" applyAlignment="1" applyProtection="1">
      <alignment horizontal="center" vertical="center" textRotation="90"/>
    </xf>
    <xf numFmtId="0" fontId="20" fillId="3" borderId="75" xfId="0" applyFont="1" applyFill="1" applyBorder="1" applyAlignment="1" applyProtection="1">
      <alignment horizontal="center" vertical="center" textRotation="90"/>
    </xf>
    <xf numFmtId="0" fontId="20" fillId="3" borderId="78" xfId="0" applyFont="1" applyFill="1" applyBorder="1" applyAlignment="1" applyProtection="1">
      <alignment horizontal="center" vertical="center" textRotation="90"/>
    </xf>
    <xf numFmtId="0" fontId="24" fillId="12" borderId="72" xfId="0" applyFont="1" applyFill="1" applyBorder="1" applyAlignment="1" applyProtection="1">
      <alignment horizontal="center" vertical="center" textRotation="90"/>
    </xf>
    <xf numFmtId="0" fontId="25" fillId="3" borderId="71" xfId="0" applyFont="1" applyFill="1" applyBorder="1" applyAlignment="1" applyProtection="1">
      <alignment horizontal="center" vertical="center" wrapText="1"/>
    </xf>
    <xf numFmtId="0" fontId="25" fillId="3" borderId="75" xfId="0" applyFont="1" applyFill="1" applyBorder="1" applyAlignment="1" applyProtection="1">
      <alignment horizontal="center" vertical="center" wrapText="1"/>
    </xf>
    <xf numFmtId="0" fontId="22" fillId="3" borderId="71" xfId="0" applyFont="1" applyFill="1" applyBorder="1" applyAlignment="1" applyProtection="1">
      <alignment horizontal="center" vertical="center" wrapText="1"/>
      <protection locked="0"/>
    </xf>
    <xf numFmtId="0" fontId="19" fillId="3" borderId="85" xfId="0" applyFont="1" applyFill="1" applyBorder="1" applyAlignment="1" applyProtection="1">
      <alignment horizontal="center" vertical="center"/>
      <protection locked="0"/>
    </xf>
    <xf numFmtId="0" fontId="17" fillId="0" borderId="75" xfId="0" applyFont="1" applyFill="1" applyBorder="1" applyAlignment="1" applyProtection="1">
      <alignment horizontal="center" vertical="center" wrapText="1"/>
      <protection locked="0"/>
    </xf>
    <xf numFmtId="0" fontId="17" fillId="0" borderId="78" xfId="0" applyFont="1" applyFill="1" applyBorder="1" applyAlignment="1" applyProtection="1">
      <alignment horizontal="center" vertical="center" wrapText="1"/>
      <protection locked="0"/>
    </xf>
    <xf numFmtId="0" fontId="21" fillId="3" borderId="85" xfId="0" applyFont="1" applyFill="1" applyBorder="1" applyAlignment="1" applyProtection="1">
      <alignment horizontal="left" vertical="center" wrapText="1"/>
      <protection locked="0"/>
    </xf>
    <xf numFmtId="0" fontId="21" fillId="3" borderId="88" xfId="0" applyFont="1" applyFill="1" applyBorder="1" applyAlignment="1" applyProtection="1">
      <alignment horizontal="left" vertical="center" wrapText="1"/>
      <protection locked="0"/>
    </xf>
    <xf numFmtId="0" fontId="23" fillId="3" borderId="85" xfId="0" applyFont="1" applyFill="1" applyBorder="1" applyAlignment="1" applyProtection="1">
      <alignment horizontal="center" vertical="top"/>
      <protection locked="0"/>
    </xf>
    <xf numFmtId="0" fontId="17" fillId="0" borderId="85" xfId="0" applyFont="1" applyFill="1" applyBorder="1" applyAlignment="1" applyProtection="1">
      <alignment horizontal="center" vertical="center" wrapText="1"/>
      <protection locked="0"/>
    </xf>
    <xf numFmtId="0" fontId="17" fillId="0" borderId="88" xfId="0" applyFont="1" applyFill="1" applyBorder="1" applyAlignment="1" applyProtection="1">
      <alignment horizontal="center" vertical="center" wrapText="1"/>
      <protection locked="0"/>
    </xf>
    <xf numFmtId="0" fontId="24" fillId="12" borderId="81" xfId="0" applyFont="1" applyFill="1" applyBorder="1" applyAlignment="1" applyProtection="1">
      <alignment horizontal="center" vertical="center" textRotation="90"/>
    </xf>
    <xf numFmtId="0" fontId="24" fillId="12" borderId="85" xfId="0" applyFont="1" applyFill="1" applyBorder="1" applyAlignment="1" applyProtection="1">
      <alignment horizontal="center" vertical="center" textRotation="90"/>
    </xf>
    <xf numFmtId="0" fontId="24" fillId="12" borderId="88" xfId="0" applyFont="1" applyFill="1" applyBorder="1" applyAlignment="1" applyProtection="1">
      <alignment horizontal="center" vertical="center" textRotation="90"/>
    </xf>
    <xf numFmtId="0" fontId="20" fillId="3" borderId="81" xfId="0" applyFont="1" applyFill="1" applyBorder="1" applyAlignment="1" applyProtection="1">
      <alignment horizontal="center" vertical="center" textRotation="90" wrapText="1"/>
    </xf>
    <xf numFmtId="0" fontId="20" fillId="3" borderId="85" xfId="0" applyFont="1" applyFill="1" applyBorder="1" applyAlignment="1" applyProtection="1">
      <alignment horizontal="center" vertical="center" textRotation="90" wrapText="1"/>
    </xf>
    <xf numFmtId="0" fontId="20" fillId="3" borderId="88" xfId="0" applyFont="1" applyFill="1" applyBorder="1" applyAlignment="1" applyProtection="1">
      <alignment horizontal="center" vertical="center" textRotation="90" wrapText="1"/>
    </xf>
    <xf numFmtId="0" fontId="22" fillId="3" borderId="85" xfId="0" applyFont="1" applyFill="1" applyBorder="1" applyAlignment="1" applyProtection="1">
      <alignment horizontal="center" vertical="center" wrapText="1"/>
      <protection locked="0"/>
    </xf>
    <xf numFmtId="0" fontId="20" fillId="3" borderId="81" xfId="0" applyFont="1" applyFill="1" applyBorder="1" applyAlignment="1" applyProtection="1">
      <alignment horizontal="center" vertical="center" textRotation="90" wrapText="1"/>
      <protection locked="0"/>
    </xf>
    <xf numFmtId="0" fontId="20" fillId="3" borderId="85" xfId="0" applyFont="1" applyFill="1" applyBorder="1" applyAlignment="1" applyProtection="1">
      <alignment horizontal="center" vertical="center" textRotation="90" wrapText="1"/>
      <protection locked="0"/>
    </xf>
    <xf numFmtId="0" fontId="20" fillId="3" borderId="88" xfId="0" applyFont="1" applyFill="1" applyBorder="1" applyAlignment="1" applyProtection="1">
      <alignment horizontal="center" vertical="center" textRotation="90" wrapText="1"/>
      <protection locked="0"/>
    </xf>
    <xf numFmtId="0" fontId="19" fillId="11" borderId="81" xfId="0" applyNumberFormat="1" applyFont="1" applyFill="1" applyBorder="1" applyAlignment="1" applyProtection="1">
      <alignment horizontal="center" vertical="center" wrapText="1"/>
      <protection locked="0"/>
    </xf>
    <xf numFmtId="0" fontId="19" fillId="11" borderId="85" xfId="0" applyNumberFormat="1" applyFont="1" applyFill="1" applyBorder="1" applyAlignment="1" applyProtection="1">
      <alignment horizontal="center" vertical="center" wrapText="1"/>
      <protection locked="0"/>
    </xf>
    <xf numFmtId="0" fontId="19" fillId="11" borderId="88" xfId="0" applyNumberFormat="1" applyFont="1" applyFill="1" applyBorder="1" applyAlignment="1" applyProtection="1">
      <alignment horizontal="center" vertical="center" wrapText="1"/>
      <protection locked="0"/>
    </xf>
    <xf numFmtId="0" fontId="19" fillId="3" borderId="85" xfId="0" applyFont="1" applyFill="1" applyBorder="1" applyAlignment="1" applyProtection="1">
      <alignment horizontal="center" vertical="center" wrapText="1"/>
      <protection locked="0"/>
    </xf>
    <xf numFmtId="0" fontId="26" fillId="3" borderId="81" xfId="0" applyFont="1" applyFill="1" applyBorder="1" applyAlignment="1" applyProtection="1">
      <alignment horizontal="left" vertical="center" wrapText="1"/>
      <protection locked="0"/>
    </xf>
    <xf numFmtId="0" fontId="26" fillId="3" borderId="85" xfId="0" applyFont="1" applyFill="1" applyBorder="1" applyAlignment="1" applyProtection="1">
      <alignment horizontal="left" vertical="center" wrapText="1"/>
      <protection locked="0"/>
    </xf>
    <xf numFmtId="0" fontId="26" fillId="3" borderId="88" xfId="0" applyFont="1" applyFill="1" applyBorder="1" applyAlignment="1" applyProtection="1">
      <alignment horizontal="left" vertical="center" wrapText="1"/>
      <protection locked="0"/>
    </xf>
    <xf numFmtId="0" fontId="13" fillId="12" borderId="82" xfId="0" applyFont="1" applyFill="1" applyBorder="1" applyAlignment="1" applyProtection="1">
      <alignment horizontal="center" vertical="center" textRotation="90" wrapText="1"/>
    </xf>
    <xf numFmtId="0" fontId="13" fillId="12" borderId="85" xfId="0" applyFont="1" applyFill="1" applyBorder="1" applyAlignment="1" applyProtection="1">
      <alignment horizontal="center" vertical="center" textRotation="90" wrapText="1"/>
    </xf>
    <xf numFmtId="0" fontId="13" fillId="12" borderId="90" xfId="0" applyFont="1" applyFill="1" applyBorder="1" applyAlignment="1" applyProtection="1">
      <alignment horizontal="center" vertical="center" textRotation="90" wrapText="1"/>
    </xf>
    <xf numFmtId="0" fontId="26" fillId="3" borderId="83" xfId="0" applyFont="1" applyFill="1" applyBorder="1" applyAlignment="1" applyProtection="1">
      <alignment horizontal="left" vertical="center" wrapText="1"/>
    </xf>
    <xf numFmtId="0" fontId="26" fillId="3" borderId="86" xfId="0" applyFont="1" applyFill="1" applyBorder="1" applyAlignment="1" applyProtection="1">
      <alignment horizontal="left" vertical="center" wrapText="1"/>
    </xf>
    <xf numFmtId="0" fontId="26" fillId="3" borderId="91" xfId="0" applyFont="1" applyFill="1" applyBorder="1" applyAlignment="1" applyProtection="1">
      <alignment horizontal="left" vertical="center" wrapText="1"/>
    </xf>
    <xf numFmtId="0" fontId="20" fillId="3" borderId="81" xfId="0" applyFont="1" applyFill="1" applyBorder="1" applyAlignment="1" applyProtection="1">
      <alignment horizontal="center" vertical="center" textRotation="90"/>
    </xf>
    <xf numFmtId="0" fontId="20" fillId="3" borderId="85" xfId="0" applyFont="1" applyFill="1" applyBorder="1" applyAlignment="1" applyProtection="1">
      <alignment horizontal="center" vertical="center" textRotation="90"/>
    </xf>
    <xf numFmtId="0" fontId="20" fillId="3" borderId="88" xfId="0" applyFont="1" applyFill="1" applyBorder="1" applyAlignment="1" applyProtection="1">
      <alignment horizontal="center" vertical="center" textRotation="90"/>
    </xf>
    <xf numFmtId="0" fontId="24" fillId="12" borderId="82" xfId="0" applyFont="1" applyFill="1" applyBorder="1" applyAlignment="1" applyProtection="1">
      <alignment horizontal="center" vertical="center" textRotation="90"/>
    </xf>
    <xf numFmtId="0" fontId="24" fillId="12" borderId="89" xfId="0" applyFont="1" applyFill="1" applyBorder="1" applyAlignment="1" applyProtection="1">
      <alignment horizontal="center" vertical="center" textRotation="90"/>
    </xf>
    <xf numFmtId="0" fontId="25" fillId="3" borderId="81" xfId="0" applyFont="1" applyFill="1" applyBorder="1" applyAlignment="1" applyProtection="1">
      <alignment horizontal="center" vertical="center" wrapText="1"/>
    </xf>
    <xf numFmtId="0" fontId="25" fillId="3" borderId="85" xfId="0" applyFont="1" applyFill="1" applyBorder="1" applyAlignment="1" applyProtection="1">
      <alignment horizontal="center" vertical="center" wrapText="1"/>
    </xf>
    <xf numFmtId="0" fontId="22" fillId="3" borderId="81" xfId="0" applyFont="1" applyFill="1" applyBorder="1" applyAlignment="1" applyProtection="1">
      <alignment horizontal="center" vertical="center" wrapText="1"/>
      <protection locked="0"/>
    </xf>
    <xf numFmtId="0" fontId="15" fillId="3" borderId="80" xfId="0" applyFont="1" applyFill="1" applyBorder="1" applyAlignment="1" applyProtection="1">
      <alignment horizontal="center" vertical="center" wrapText="1"/>
    </xf>
    <xf numFmtId="0" fontId="15" fillId="3" borderId="84" xfId="0" applyFont="1" applyFill="1" applyBorder="1" applyAlignment="1" applyProtection="1">
      <alignment horizontal="center" vertical="center" wrapText="1"/>
    </xf>
    <xf numFmtId="0" fontId="15" fillId="3" borderId="87" xfId="0" applyFont="1" applyFill="1" applyBorder="1" applyAlignment="1" applyProtection="1">
      <alignment horizontal="center" vertical="center" wrapText="1"/>
    </xf>
    <xf numFmtId="0" fontId="15" fillId="3" borderId="81" xfId="0" applyFont="1" applyFill="1" applyBorder="1" applyAlignment="1" applyProtection="1">
      <alignment horizontal="center" vertical="center" wrapText="1"/>
    </xf>
    <xf numFmtId="0" fontId="15" fillId="3" borderId="85" xfId="0" applyFont="1" applyFill="1" applyBorder="1" applyAlignment="1" applyProtection="1">
      <alignment horizontal="center" vertical="center" wrapText="1"/>
    </xf>
    <xf numFmtId="0" fontId="15" fillId="3" borderId="88" xfId="0" applyFont="1" applyFill="1" applyBorder="1" applyAlignment="1" applyProtection="1">
      <alignment horizontal="center" vertical="center" wrapText="1"/>
    </xf>
    <xf numFmtId="0" fontId="16" fillId="3" borderId="81" xfId="0" applyFont="1" applyFill="1" applyBorder="1" applyAlignment="1" applyProtection="1">
      <alignment horizontal="center" vertical="center" wrapText="1"/>
    </xf>
    <xf numFmtId="0" fontId="16" fillId="3" borderId="85" xfId="0" applyFont="1" applyFill="1" applyBorder="1" applyAlignment="1" applyProtection="1">
      <alignment horizontal="center" vertical="center" wrapText="1"/>
    </xf>
    <xf numFmtId="0" fontId="21" fillId="3" borderId="97" xfId="0" applyFont="1" applyFill="1" applyBorder="1" applyAlignment="1" applyProtection="1">
      <alignment horizontal="left" vertical="center" wrapText="1"/>
      <protection locked="0"/>
    </xf>
    <xf numFmtId="0" fontId="20" fillId="3" borderId="93" xfId="0" applyFont="1" applyFill="1" applyBorder="1" applyAlignment="1" applyProtection="1">
      <alignment horizontal="center" vertical="center" textRotation="90" wrapText="1"/>
      <protection locked="0"/>
    </xf>
    <xf numFmtId="0" fontId="20" fillId="3" borderId="97" xfId="0" applyFont="1" applyFill="1" applyBorder="1" applyAlignment="1" applyProtection="1">
      <alignment horizontal="center" vertical="center" textRotation="90" wrapText="1"/>
      <protection locked="0"/>
    </xf>
    <xf numFmtId="0" fontId="20" fillId="3" borderId="100" xfId="0" applyFont="1" applyFill="1" applyBorder="1" applyAlignment="1" applyProtection="1">
      <alignment horizontal="center" vertical="center" textRotation="90" wrapText="1"/>
      <protection locked="0"/>
    </xf>
    <xf numFmtId="0" fontId="19" fillId="11" borderId="93" xfId="0" applyNumberFormat="1" applyFont="1" applyFill="1" applyBorder="1" applyAlignment="1" applyProtection="1">
      <alignment horizontal="center" vertical="center" wrapText="1"/>
      <protection locked="0"/>
    </xf>
    <xf numFmtId="0" fontId="19" fillId="11" borderId="97" xfId="0" applyNumberFormat="1" applyFont="1" applyFill="1" applyBorder="1" applyAlignment="1" applyProtection="1">
      <alignment horizontal="center" vertical="center" wrapText="1"/>
      <protection locked="0"/>
    </xf>
    <xf numFmtId="0" fontId="19" fillId="11" borderId="100" xfId="0" applyNumberFormat="1" applyFont="1" applyFill="1" applyBorder="1" applyAlignment="1" applyProtection="1">
      <alignment horizontal="center" vertical="center" wrapText="1"/>
      <protection locked="0"/>
    </xf>
    <xf numFmtId="0" fontId="24" fillId="12" borderId="93" xfId="0" applyFont="1" applyFill="1" applyBorder="1" applyAlignment="1" applyProtection="1">
      <alignment horizontal="center" vertical="center" textRotation="90"/>
    </xf>
    <xf numFmtId="0" fontId="24" fillId="12" borderId="97" xfId="0" applyFont="1" applyFill="1" applyBorder="1" applyAlignment="1" applyProtection="1">
      <alignment horizontal="center" vertical="center" textRotation="90"/>
    </xf>
    <xf numFmtId="0" fontId="24" fillId="12" borderId="100" xfId="0" applyFont="1" applyFill="1" applyBorder="1" applyAlignment="1" applyProtection="1">
      <alignment horizontal="center" vertical="center" textRotation="90"/>
    </xf>
    <xf numFmtId="0" fontId="15" fillId="3" borderId="92" xfId="0" applyFont="1" applyFill="1" applyBorder="1" applyAlignment="1" applyProtection="1">
      <alignment horizontal="center" vertical="center" wrapText="1"/>
    </xf>
    <xf numFmtId="0" fontId="15" fillId="3" borderId="96" xfId="0" applyFont="1" applyFill="1" applyBorder="1" applyAlignment="1" applyProtection="1">
      <alignment horizontal="center" vertical="center" wrapText="1"/>
    </xf>
    <xf numFmtId="0" fontId="15" fillId="3" borderId="99" xfId="0" applyFont="1" applyFill="1" applyBorder="1" applyAlignment="1" applyProtection="1">
      <alignment horizontal="center" vertical="center" wrapText="1"/>
    </xf>
    <xf numFmtId="0" fontId="15" fillId="3" borderId="93" xfId="0" applyFont="1" applyFill="1" applyBorder="1" applyAlignment="1" applyProtection="1">
      <alignment horizontal="center" vertical="center" wrapText="1"/>
    </xf>
    <xf numFmtId="0" fontId="15" fillId="3" borderId="97" xfId="0" applyFont="1" applyFill="1" applyBorder="1" applyAlignment="1" applyProtection="1">
      <alignment horizontal="center" vertical="center" wrapText="1"/>
    </xf>
    <xf numFmtId="0" fontId="15" fillId="3" borderId="100" xfId="0" applyFont="1" applyFill="1" applyBorder="1" applyAlignment="1" applyProtection="1">
      <alignment horizontal="center" vertical="center" wrapText="1"/>
    </xf>
    <xf numFmtId="0" fontId="16" fillId="3" borderId="93" xfId="0" applyFont="1" applyFill="1" applyBorder="1" applyAlignment="1" applyProtection="1">
      <alignment horizontal="center" vertical="center" wrapText="1"/>
    </xf>
    <xf numFmtId="0" fontId="16" fillId="3" borderId="97" xfId="0" applyFont="1" applyFill="1" applyBorder="1" applyAlignment="1" applyProtection="1">
      <alignment horizontal="center" vertical="center" wrapText="1"/>
    </xf>
    <xf numFmtId="0" fontId="20" fillId="3" borderId="93" xfId="0" applyFont="1" applyFill="1" applyBorder="1" applyAlignment="1" applyProtection="1">
      <alignment horizontal="center" vertical="center" textRotation="90" wrapText="1"/>
    </xf>
    <xf numFmtId="0" fontId="20" fillId="3" borderId="97" xfId="0" applyFont="1" applyFill="1" applyBorder="1" applyAlignment="1" applyProtection="1">
      <alignment horizontal="center" vertical="center" textRotation="90" wrapText="1"/>
    </xf>
    <xf numFmtId="0" fontId="20" fillId="3" borderId="100" xfId="0" applyFont="1" applyFill="1" applyBorder="1" applyAlignment="1" applyProtection="1">
      <alignment horizontal="center" vertical="center" textRotation="90" wrapText="1"/>
    </xf>
    <xf numFmtId="0" fontId="22" fillId="3" borderId="97" xfId="0" applyFont="1" applyFill="1" applyBorder="1" applyAlignment="1" applyProtection="1">
      <alignment horizontal="center" vertical="center" wrapText="1"/>
      <protection locked="0"/>
    </xf>
    <xf numFmtId="0" fontId="19" fillId="11" borderId="97" xfId="0" applyFont="1" applyFill="1" applyBorder="1" applyAlignment="1" applyProtection="1">
      <alignment horizontal="center" vertical="center"/>
      <protection locked="0"/>
    </xf>
    <xf numFmtId="0" fontId="19" fillId="3" borderId="97" xfId="0" applyFont="1" applyFill="1" applyBorder="1" applyAlignment="1" applyProtection="1">
      <alignment horizontal="center" vertical="center" wrapText="1"/>
      <protection locked="0"/>
    </xf>
    <xf numFmtId="0" fontId="21" fillId="3" borderId="100" xfId="0" applyFont="1" applyFill="1" applyBorder="1" applyAlignment="1" applyProtection="1">
      <alignment horizontal="left" vertical="center" wrapText="1"/>
      <protection locked="0"/>
    </xf>
    <xf numFmtId="0" fontId="19" fillId="3" borderId="97" xfId="0" applyFont="1" applyFill="1" applyBorder="1" applyAlignment="1" applyProtection="1">
      <alignment horizontal="center" vertical="center"/>
      <protection locked="0"/>
    </xf>
    <xf numFmtId="0" fontId="23" fillId="3" borderId="97" xfId="0" applyFont="1" applyFill="1" applyBorder="1" applyAlignment="1" applyProtection="1">
      <alignment horizontal="center" vertical="top"/>
      <protection locked="0"/>
    </xf>
    <xf numFmtId="0" fontId="26" fillId="3" borderId="93" xfId="0" applyFont="1" applyFill="1" applyBorder="1" applyAlignment="1" applyProtection="1">
      <alignment horizontal="left" vertical="center" wrapText="1"/>
      <protection locked="0"/>
    </xf>
    <xf numFmtId="0" fontId="26" fillId="3" borderId="97" xfId="0" applyFont="1" applyFill="1" applyBorder="1" applyAlignment="1" applyProtection="1">
      <alignment horizontal="left" vertical="center" wrapText="1"/>
      <protection locked="0"/>
    </xf>
    <xf numFmtId="0" fontId="26" fillId="3" borderId="100" xfId="0" applyFont="1" applyFill="1" applyBorder="1" applyAlignment="1" applyProtection="1">
      <alignment horizontal="left" vertical="center" wrapText="1"/>
      <protection locked="0"/>
    </xf>
    <xf numFmtId="0" fontId="13" fillId="12" borderId="94" xfId="0" applyFont="1" applyFill="1" applyBorder="1" applyAlignment="1" applyProtection="1">
      <alignment horizontal="center" vertical="center" textRotation="90" wrapText="1"/>
    </xf>
    <xf numFmtId="0" fontId="13" fillId="12" borderId="97" xfId="0" applyFont="1" applyFill="1" applyBorder="1" applyAlignment="1" applyProtection="1">
      <alignment horizontal="center" vertical="center" textRotation="90" wrapText="1"/>
    </xf>
    <xf numFmtId="0" fontId="13" fillId="12" borderId="102" xfId="0" applyFont="1" applyFill="1" applyBorder="1" applyAlignment="1" applyProtection="1">
      <alignment horizontal="center" vertical="center" textRotation="90" wrapText="1"/>
    </xf>
    <xf numFmtId="0" fontId="26" fillId="3" borderId="95" xfId="0" applyFont="1" applyFill="1" applyBorder="1" applyAlignment="1" applyProtection="1">
      <alignment horizontal="left" vertical="center" wrapText="1"/>
    </xf>
    <xf numFmtId="0" fontId="26" fillId="3" borderId="98" xfId="0" applyFont="1" applyFill="1" applyBorder="1" applyAlignment="1" applyProtection="1">
      <alignment horizontal="left" vertical="center" wrapText="1"/>
    </xf>
    <xf numFmtId="0" fontId="26" fillId="3" borderId="103" xfId="0" applyFont="1" applyFill="1" applyBorder="1" applyAlignment="1" applyProtection="1">
      <alignment horizontal="left" vertical="center" wrapText="1"/>
    </xf>
    <xf numFmtId="0" fontId="20" fillId="3" borderId="93" xfId="0" applyFont="1" applyFill="1" applyBorder="1" applyAlignment="1" applyProtection="1">
      <alignment horizontal="center" vertical="center" textRotation="90"/>
    </xf>
    <xf numFmtId="0" fontId="20" fillId="3" borderId="97" xfId="0" applyFont="1" applyFill="1" applyBorder="1" applyAlignment="1" applyProtection="1">
      <alignment horizontal="center" vertical="center" textRotation="90"/>
    </xf>
    <xf numFmtId="0" fontId="20" fillId="3" borderId="100" xfId="0" applyFont="1" applyFill="1" applyBorder="1" applyAlignment="1" applyProtection="1">
      <alignment horizontal="center" vertical="center" textRotation="90"/>
    </xf>
    <xf numFmtId="0" fontId="24" fillId="12" borderId="94" xfId="0" applyFont="1" applyFill="1" applyBorder="1" applyAlignment="1" applyProtection="1">
      <alignment horizontal="center" vertical="center" textRotation="90"/>
    </xf>
    <xf numFmtId="0" fontId="24" fillId="12" borderId="101" xfId="0" applyFont="1" applyFill="1" applyBorder="1" applyAlignment="1" applyProtection="1">
      <alignment horizontal="center" vertical="center" textRotation="90"/>
    </xf>
    <xf numFmtId="0" fontId="25" fillId="3" borderId="93" xfId="0" applyFont="1" applyFill="1" applyBorder="1" applyAlignment="1" applyProtection="1">
      <alignment horizontal="center" vertical="center" wrapText="1"/>
    </xf>
    <xf numFmtId="0" fontId="25" fillId="3" borderId="97" xfId="0" applyFont="1" applyFill="1" applyBorder="1" applyAlignment="1" applyProtection="1">
      <alignment horizontal="center" vertical="center" wrapText="1"/>
    </xf>
    <xf numFmtId="0" fontId="22" fillId="0" borderId="93" xfId="0" applyFont="1" applyFill="1" applyBorder="1" applyAlignment="1" applyProtection="1">
      <alignment horizontal="center" vertical="center" wrapText="1"/>
      <protection locked="0"/>
    </xf>
    <xf numFmtId="0" fontId="17" fillId="0" borderId="97" xfId="0" applyFont="1" applyFill="1" applyBorder="1" applyAlignment="1" applyProtection="1">
      <alignment horizontal="center" vertical="center" wrapText="1"/>
      <protection locked="0"/>
    </xf>
    <xf numFmtId="0" fontId="17" fillId="0" borderId="100" xfId="0" applyFont="1" applyFill="1" applyBorder="1" applyAlignment="1" applyProtection="1">
      <alignment horizontal="center" vertical="center" wrapText="1"/>
      <protection locked="0"/>
    </xf>
    <xf numFmtId="0" fontId="21" fillId="3" borderId="108" xfId="0" applyFont="1" applyFill="1" applyBorder="1" applyAlignment="1" applyProtection="1">
      <alignment horizontal="left" vertical="center" wrapText="1"/>
      <protection locked="0"/>
    </xf>
    <xf numFmtId="0" fontId="21" fillId="3" borderId="110" xfId="0" applyFont="1" applyFill="1" applyBorder="1" applyAlignment="1" applyProtection="1">
      <alignment horizontal="left" vertical="center" wrapText="1"/>
      <protection locked="0"/>
    </xf>
    <xf numFmtId="0" fontId="21" fillId="11" borderId="97" xfId="0" applyNumberFormat="1" applyFont="1" applyFill="1" applyBorder="1" applyAlignment="1" applyProtection="1">
      <alignment horizontal="left" vertical="center" wrapText="1"/>
      <protection locked="0"/>
    </xf>
    <xf numFmtId="0" fontId="21" fillId="3" borderId="97" xfId="0" applyNumberFormat="1" applyFont="1" applyFill="1" applyBorder="1" applyAlignment="1" applyProtection="1">
      <alignment horizontal="center" vertical="center" wrapText="1"/>
      <protection locked="0"/>
    </xf>
    <xf numFmtId="0" fontId="21" fillId="3" borderId="100" xfId="0" applyNumberFormat="1" applyFont="1" applyFill="1" applyBorder="1" applyAlignment="1" applyProtection="1">
      <alignment horizontal="center" vertical="center" wrapText="1"/>
      <protection locked="0"/>
    </xf>
    <xf numFmtId="0" fontId="20" fillId="3" borderId="105" xfId="0" applyFont="1" applyFill="1" applyBorder="1" applyAlignment="1" applyProtection="1">
      <alignment horizontal="center" vertical="center" textRotation="90" wrapText="1"/>
    </xf>
    <xf numFmtId="0" fontId="20" fillId="3" borderId="108" xfId="0" applyFont="1" applyFill="1" applyBorder="1" applyAlignment="1" applyProtection="1">
      <alignment horizontal="center" vertical="center" textRotation="90" wrapText="1"/>
    </xf>
    <xf numFmtId="0" fontId="20" fillId="3" borderId="110" xfId="0" applyFont="1" applyFill="1" applyBorder="1" applyAlignment="1" applyProtection="1">
      <alignment horizontal="center" vertical="center" textRotation="90" wrapText="1"/>
    </xf>
    <xf numFmtId="0" fontId="32" fillId="3" borderId="108" xfId="0" applyFont="1" applyFill="1" applyBorder="1" applyAlignment="1" applyProtection="1">
      <alignment horizontal="center" vertical="center" wrapText="1"/>
      <protection locked="0"/>
    </xf>
    <xf numFmtId="0" fontId="20" fillId="3" borderId="105" xfId="0" applyFont="1" applyFill="1" applyBorder="1" applyAlignment="1" applyProtection="1">
      <alignment horizontal="center" vertical="center" textRotation="90" wrapText="1"/>
      <protection locked="0"/>
    </xf>
    <xf numFmtId="0" fontId="20" fillId="3" borderId="108" xfId="0" applyFont="1" applyFill="1" applyBorder="1" applyAlignment="1" applyProtection="1">
      <alignment horizontal="center" vertical="center" textRotation="90" wrapText="1"/>
      <protection locked="0"/>
    </xf>
    <xf numFmtId="0" fontId="20" fillId="3" borderId="110" xfId="0" applyFont="1" applyFill="1" applyBorder="1" applyAlignment="1" applyProtection="1">
      <alignment horizontal="center" vertical="center" textRotation="90" wrapText="1"/>
      <protection locked="0"/>
    </xf>
    <xf numFmtId="0" fontId="19" fillId="11" borderId="105" xfId="0" applyNumberFormat="1" applyFont="1" applyFill="1" applyBorder="1" applyAlignment="1" applyProtection="1">
      <alignment horizontal="center" vertical="center" wrapText="1"/>
      <protection locked="0"/>
    </xf>
    <xf numFmtId="0" fontId="19" fillId="11" borderId="108" xfId="0" applyNumberFormat="1" applyFont="1" applyFill="1" applyBorder="1" applyAlignment="1" applyProtection="1">
      <alignment horizontal="center" vertical="center" wrapText="1"/>
      <protection locked="0"/>
    </xf>
    <xf numFmtId="0" fontId="19" fillId="11" borderId="110" xfId="0" applyNumberFormat="1" applyFont="1" applyFill="1" applyBorder="1" applyAlignment="1" applyProtection="1">
      <alignment horizontal="center" vertical="center" wrapText="1"/>
      <protection locked="0"/>
    </xf>
    <xf numFmtId="0" fontId="24" fillId="12" borderId="105" xfId="0" applyFont="1" applyFill="1" applyBorder="1" applyAlignment="1" applyProtection="1">
      <alignment horizontal="center" vertical="center" textRotation="90"/>
    </xf>
    <xf numFmtId="0" fontId="24" fillId="12" borderId="108" xfId="0" applyFont="1" applyFill="1" applyBorder="1" applyAlignment="1" applyProtection="1">
      <alignment horizontal="center" vertical="center" textRotation="90"/>
    </xf>
    <xf numFmtId="0" fontId="24" fillId="12" borderId="110" xfId="0" applyFont="1" applyFill="1" applyBorder="1" applyAlignment="1" applyProtection="1">
      <alignment horizontal="center" vertical="center" textRotation="90"/>
    </xf>
    <xf numFmtId="0" fontId="19" fillId="3" borderId="108" xfId="0" applyFont="1" applyFill="1" applyBorder="1" applyAlignment="1" applyProtection="1">
      <alignment horizontal="center" vertical="center" wrapText="1"/>
      <protection locked="0"/>
    </xf>
    <xf numFmtId="0" fontId="19" fillId="3" borderId="108" xfId="0" applyFont="1" applyFill="1" applyBorder="1" applyAlignment="1" applyProtection="1">
      <alignment horizontal="center" vertical="center"/>
      <protection locked="0"/>
    </xf>
    <xf numFmtId="0" fontId="19" fillId="11" borderId="108" xfId="0" applyFont="1" applyFill="1" applyBorder="1" applyAlignment="1" applyProtection="1">
      <alignment horizontal="center" vertical="center"/>
      <protection locked="0"/>
    </xf>
    <xf numFmtId="0" fontId="33" fillId="3" borderId="108" xfId="0" applyFont="1" applyFill="1" applyBorder="1" applyAlignment="1" applyProtection="1">
      <alignment horizontal="center" vertical="center" wrapText="1"/>
      <protection locked="0"/>
    </xf>
    <xf numFmtId="0" fontId="31" fillId="3" borderId="105" xfId="0" applyFont="1" applyFill="1" applyBorder="1" applyAlignment="1" applyProtection="1">
      <alignment horizontal="left" vertical="center" wrapText="1"/>
      <protection locked="0"/>
    </xf>
    <xf numFmtId="0" fontId="31" fillId="3" borderId="108" xfId="0" applyFont="1" applyFill="1" applyBorder="1" applyAlignment="1" applyProtection="1">
      <alignment horizontal="left" vertical="center" wrapText="1"/>
      <protection locked="0"/>
    </xf>
    <xf numFmtId="0" fontId="31" fillId="3" borderId="110" xfId="0" applyFont="1" applyFill="1" applyBorder="1" applyAlignment="1" applyProtection="1">
      <alignment horizontal="left" vertical="center" wrapText="1"/>
      <protection locked="0"/>
    </xf>
    <xf numFmtId="0" fontId="31" fillId="3" borderId="147" xfId="0" applyFont="1" applyFill="1" applyBorder="1" applyAlignment="1" applyProtection="1">
      <alignment horizontal="justify" vertical="center" wrapText="1"/>
      <protection locked="0"/>
    </xf>
    <xf numFmtId="0" fontId="31" fillId="3" borderId="148" xfId="0" applyFont="1" applyFill="1" applyBorder="1" applyAlignment="1" applyProtection="1">
      <alignment horizontal="justify" vertical="center" wrapText="1"/>
      <protection locked="0"/>
    </xf>
    <xf numFmtId="0" fontId="31" fillId="3" borderId="149" xfId="0" applyFont="1" applyFill="1" applyBorder="1" applyAlignment="1" applyProtection="1">
      <alignment horizontal="justify" vertical="center" wrapText="1"/>
      <protection locked="0"/>
    </xf>
    <xf numFmtId="0" fontId="31" fillId="3" borderId="150" xfId="0" applyFont="1" applyFill="1" applyBorder="1" applyAlignment="1" applyProtection="1">
      <alignment horizontal="justify" vertical="center" wrapText="1"/>
      <protection locked="0"/>
    </xf>
    <xf numFmtId="0" fontId="31" fillId="3" borderId="151" xfId="0" applyFont="1" applyFill="1" applyBorder="1" applyAlignment="1" applyProtection="1">
      <alignment horizontal="justify" vertical="center" wrapText="1"/>
      <protection locked="0"/>
    </xf>
    <xf numFmtId="0" fontId="31" fillId="3" borderId="152" xfId="0" applyFont="1" applyFill="1" applyBorder="1" applyAlignment="1" applyProtection="1">
      <alignment horizontal="justify" vertical="center" wrapText="1"/>
      <protection locked="0"/>
    </xf>
    <xf numFmtId="0" fontId="20" fillId="3" borderId="105" xfId="0" applyFont="1" applyFill="1" applyBorder="1" applyAlignment="1" applyProtection="1">
      <alignment horizontal="center" vertical="center" textRotation="90"/>
    </xf>
    <xf numFmtId="0" fontId="20" fillId="3" borderId="108" xfId="0" applyFont="1" applyFill="1" applyBorder="1" applyAlignment="1" applyProtection="1">
      <alignment horizontal="center" vertical="center" textRotation="90"/>
    </xf>
    <xf numFmtId="0" fontId="20" fillId="3" borderId="110" xfId="0" applyFont="1" applyFill="1" applyBorder="1" applyAlignment="1" applyProtection="1">
      <alignment horizontal="center" vertical="center" textRotation="90"/>
    </xf>
    <xf numFmtId="0" fontId="24" fillId="12" borderId="106" xfId="0" applyFont="1" applyFill="1" applyBorder="1" applyAlignment="1" applyProtection="1">
      <alignment horizontal="center" vertical="center" textRotation="90"/>
    </xf>
    <xf numFmtId="0" fontId="24" fillId="12" borderId="111" xfId="0" applyFont="1" applyFill="1" applyBorder="1" applyAlignment="1" applyProtection="1">
      <alignment horizontal="center" vertical="center" textRotation="90"/>
    </xf>
    <xf numFmtId="0" fontId="25" fillId="3" borderId="105" xfId="0" applyFont="1" applyFill="1" applyBorder="1" applyAlignment="1" applyProtection="1">
      <alignment horizontal="center" vertical="center" wrapText="1"/>
    </xf>
    <xf numFmtId="0" fontId="25" fillId="3" borderId="108" xfId="0" applyFont="1" applyFill="1" applyBorder="1" applyAlignment="1" applyProtection="1">
      <alignment horizontal="center" vertical="center" wrapText="1"/>
    </xf>
    <xf numFmtId="14" fontId="31" fillId="3" borderId="165" xfId="0" applyNumberFormat="1" applyFont="1" applyFill="1" applyBorder="1" applyAlignment="1" applyProtection="1">
      <alignment horizontal="center" vertical="center" wrapText="1"/>
      <protection locked="0"/>
    </xf>
    <xf numFmtId="0" fontId="31" fillId="3" borderId="163" xfId="0" applyFont="1" applyFill="1" applyBorder="1" applyAlignment="1" applyProtection="1">
      <alignment horizontal="center" vertical="center" wrapText="1"/>
      <protection locked="0"/>
    </xf>
    <xf numFmtId="0" fontId="31" fillId="3" borderId="164" xfId="0" applyFont="1" applyFill="1" applyBorder="1" applyAlignment="1" applyProtection="1">
      <alignment horizontal="center" vertical="center" wrapText="1"/>
      <protection locked="0"/>
    </xf>
    <xf numFmtId="0" fontId="31" fillId="3" borderId="165" xfId="0" applyFont="1" applyFill="1" applyBorder="1" applyAlignment="1" applyProtection="1">
      <alignment horizontal="center" vertical="center" wrapText="1"/>
      <protection locked="0"/>
    </xf>
    <xf numFmtId="0" fontId="31" fillId="3" borderId="111" xfId="0" applyFont="1" applyFill="1" applyBorder="1" applyAlignment="1" applyProtection="1">
      <alignment horizontal="justify" vertical="center" wrapText="1"/>
      <protection locked="0"/>
    </xf>
    <xf numFmtId="0" fontId="31" fillId="3" borderId="163" xfId="0" applyFont="1" applyFill="1" applyBorder="1" applyAlignment="1" applyProtection="1">
      <alignment horizontal="justify" vertical="center" wrapText="1"/>
      <protection locked="0"/>
    </xf>
    <xf numFmtId="0" fontId="31" fillId="3" borderId="164" xfId="0" applyFont="1" applyFill="1" applyBorder="1" applyAlignment="1" applyProtection="1">
      <alignment horizontal="justify" vertical="center" wrapText="1"/>
      <protection locked="0"/>
    </xf>
    <xf numFmtId="0" fontId="22" fillId="3" borderId="105" xfId="0" applyFont="1" applyFill="1" applyBorder="1" applyAlignment="1" applyProtection="1">
      <alignment horizontal="center" vertical="center" wrapText="1"/>
      <protection locked="0"/>
    </xf>
    <xf numFmtId="0" fontId="31" fillId="3" borderId="165" xfId="0" applyFont="1" applyFill="1" applyBorder="1" applyAlignment="1" applyProtection="1">
      <alignment horizontal="justify" vertical="center" wrapText="1"/>
      <protection locked="0"/>
    </xf>
    <xf numFmtId="0" fontId="13" fillId="12" borderId="106" xfId="0" applyFont="1" applyFill="1" applyBorder="1" applyAlignment="1" applyProtection="1">
      <alignment horizontal="center" vertical="center" textRotation="90" wrapText="1"/>
    </xf>
    <xf numFmtId="0" fontId="13" fillId="12" borderId="108" xfId="0" applyFont="1" applyFill="1" applyBorder="1" applyAlignment="1" applyProtection="1">
      <alignment horizontal="center" vertical="center" textRotation="90" wrapText="1"/>
    </xf>
    <xf numFmtId="0" fontId="13" fillId="12" borderId="112" xfId="0" applyFont="1" applyFill="1" applyBorder="1" applyAlignment="1" applyProtection="1">
      <alignment horizontal="center" vertical="center" textRotation="90" wrapText="1"/>
    </xf>
    <xf numFmtId="0" fontId="45" fillId="0" borderId="111" xfId="0" applyFont="1" applyFill="1" applyBorder="1" applyAlignment="1" applyProtection="1">
      <alignment horizontal="justify" vertical="center" wrapText="1"/>
      <protection locked="0"/>
    </xf>
    <xf numFmtId="0" fontId="45" fillId="0" borderId="163" xfId="0" applyFont="1" applyFill="1" applyBorder="1" applyAlignment="1" applyProtection="1">
      <alignment horizontal="justify" vertical="center" wrapText="1"/>
      <protection locked="0"/>
    </xf>
    <xf numFmtId="0" fontId="45" fillId="0" borderId="164" xfId="0" applyFont="1" applyFill="1" applyBorder="1" applyAlignment="1" applyProtection="1">
      <alignment horizontal="justify" vertical="center" wrapText="1"/>
      <protection locked="0"/>
    </xf>
    <xf numFmtId="0" fontId="21" fillId="11" borderId="108" xfId="0" applyNumberFormat="1" applyFont="1" applyFill="1" applyBorder="1" applyAlignment="1" applyProtection="1">
      <alignment horizontal="left" vertical="center"/>
      <protection locked="0"/>
    </xf>
    <xf numFmtId="0" fontId="21" fillId="11" borderId="108" xfId="0" applyNumberFormat="1" applyFont="1" applyFill="1" applyBorder="1" applyAlignment="1" applyProtection="1">
      <alignment horizontal="left" vertical="center" wrapText="1"/>
      <protection locked="0"/>
    </xf>
    <xf numFmtId="0" fontId="21" fillId="3" borderId="108" xfId="0" applyNumberFormat="1" applyFont="1" applyFill="1" applyBorder="1" applyAlignment="1" applyProtection="1">
      <alignment horizontal="center" vertical="center" wrapText="1"/>
      <protection locked="0"/>
    </xf>
    <xf numFmtId="0" fontId="21" fillId="3" borderId="110" xfId="0" applyNumberFormat="1" applyFont="1" applyFill="1" applyBorder="1" applyAlignment="1" applyProtection="1">
      <alignment horizontal="center" vertical="center" wrapText="1"/>
      <protection locked="0"/>
    </xf>
    <xf numFmtId="0" fontId="19" fillId="3" borderId="118" xfId="0" applyFont="1" applyFill="1" applyBorder="1" applyAlignment="1" applyProtection="1">
      <alignment horizontal="center" vertical="center" wrapText="1"/>
      <protection locked="0"/>
    </xf>
    <xf numFmtId="0" fontId="21" fillId="3" borderId="118" xfId="0" applyFont="1" applyFill="1" applyBorder="1" applyAlignment="1" applyProtection="1">
      <alignment horizontal="left" vertical="center" wrapText="1"/>
      <protection locked="0"/>
    </xf>
    <xf numFmtId="0" fontId="21" fillId="3" borderId="121" xfId="0" applyFont="1" applyFill="1" applyBorder="1" applyAlignment="1" applyProtection="1">
      <alignment horizontal="left" vertical="center" wrapText="1"/>
      <protection locked="0"/>
    </xf>
    <xf numFmtId="0" fontId="15" fillId="3" borderId="104" xfId="0" applyFont="1" applyFill="1" applyBorder="1" applyAlignment="1" applyProtection="1">
      <alignment horizontal="center" vertical="center" wrapText="1"/>
    </xf>
    <xf numFmtId="0" fontId="15" fillId="3" borderId="107" xfId="0" applyFont="1" applyFill="1" applyBorder="1" applyAlignment="1" applyProtection="1">
      <alignment horizontal="center" vertical="center" wrapText="1"/>
    </xf>
    <xf numFmtId="0" fontId="15" fillId="3" borderId="109" xfId="0" applyFont="1" applyFill="1" applyBorder="1" applyAlignment="1" applyProtection="1">
      <alignment horizontal="center" vertical="center" wrapText="1"/>
    </xf>
    <xf numFmtId="0" fontId="15" fillId="3" borderId="105" xfId="0" applyFont="1" applyFill="1" applyBorder="1" applyAlignment="1" applyProtection="1">
      <alignment horizontal="center" vertical="center" wrapText="1"/>
    </xf>
    <xf numFmtId="0" fontId="15" fillId="3" borderId="108" xfId="0" applyFont="1" applyFill="1" applyBorder="1" applyAlignment="1" applyProtection="1">
      <alignment horizontal="center" vertical="center" wrapText="1"/>
    </xf>
    <xf numFmtId="0" fontId="15" fillId="3" borderId="110" xfId="0" applyFont="1" applyFill="1" applyBorder="1" applyAlignment="1" applyProtection="1">
      <alignment horizontal="center" vertical="center" wrapText="1"/>
    </xf>
    <xf numFmtId="0" fontId="16" fillId="3" borderId="105" xfId="0" applyFont="1" applyFill="1" applyBorder="1" applyAlignment="1" applyProtection="1">
      <alignment horizontal="center" vertical="center" wrapText="1"/>
    </xf>
    <xf numFmtId="0" fontId="16" fillId="3" borderId="108" xfId="0" applyFont="1" applyFill="1" applyBorder="1" applyAlignment="1" applyProtection="1">
      <alignment horizontal="center" vertical="center" wrapText="1"/>
    </xf>
    <xf numFmtId="0" fontId="20" fillId="3" borderId="114" xfId="0" applyFont="1" applyFill="1" applyBorder="1" applyAlignment="1" applyProtection="1">
      <alignment horizontal="center" vertical="center" textRotation="90" wrapText="1"/>
      <protection locked="0"/>
    </xf>
    <xf numFmtId="0" fontId="20" fillId="3" borderId="118" xfId="0" applyFont="1" applyFill="1" applyBorder="1" applyAlignment="1" applyProtection="1">
      <alignment horizontal="center" vertical="center" textRotation="90" wrapText="1"/>
      <protection locked="0"/>
    </xf>
    <xf numFmtId="0" fontId="20" fillId="3" borderId="121" xfId="0" applyFont="1" applyFill="1" applyBorder="1" applyAlignment="1" applyProtection="1">
      <alignment horizontal="center" vertical="center" textRotation="90" wrapText="1"/>
      <protection locked="0"/>
    </xf>
    <xf numFmtId="0" fontId="19" fillId="11" borderId="114" xfId="0" applyNumberFormat="1" applyFont="1" applyFill="1" applyBorder="1" applyAlignment="1" applyProtection="1">
      <alignment horizontal="center" vertical="center" wrapText="1"/>
      <protection locked="0"/>
    </xf>
    <xf numFmtId="0" fontId="19" fillId="11" borderId="118" xfId="0" applyNumberFormat="1" applyFont="1" applyFill="1" applyBorder="1" applyAlignment="1" applyProtection="1">
      <alignment horizontal="center" vertical="center" wrapText="1"/>
      <protection locked="0"/>
    </xf>
    <xf numFmtId="0" fontId="19" fillId="11" borderId="121" xfId="0" applyNumberFormat="1" applyFont="1" applyFill="1" applyBorder="1" applyAlignment="1" applyProtection="1">
      <alignment horizontal="center" vertical="center" wrapText="1"/>
      <protection locked="0"/>
    </xf>
    <xf numFmtId="0" fontId="24" fillId="12" borderId="114" xfId="0" applyFont="1" applyFill="1" applyBorder="1" applyAlignment="1" applyProtection="1">
      <alignment horizontal="center" vertical="center" textRotation="90"/>
    </xf>
    <xf numFmtId="0" fontId="24" fillId="12" borderId="118" xfId="0" applyFont="1" applyFill="1" applyBorder="1" applyAlignment="1" applyProtection="1">
      <alignment horizontal="center" vertical="center" textRotation="90"/>
    </xf>
    <xf numFmtId="0" fontId="24" fillId="12" borderId="121" xfId="0" applyFont="1" applyFill="1" applyBorder="1" applyAlignment="1" applyProtection="1">
      <alignment horizontal="center" vertical="center" textRotation="90"/>
    </xf>
    <xf numFmtId="0" fontId="15" fillId="3" borderId="113" xfId="0" applyFont="1" applyFill="1" applyBorder="1" applyAlignment="1" applyProtection="1">
      <alignment horizontal="center" vertical="center" wrapText="1"/>
    </xf>
    <xf numFmtId="0" fontId="15" fillId="3" borderId="117" xfId="0" applyFont="1" applyFill="1" applyBorder="1" applyAlignment="1" applyProtection="1">
      <alignment horizontal="center" vertical="center" wrapText="1"/>
    </xf>
    <xf numFmtId="0" fontId="15" fillId="3" borderId="120" xfId="0" applyFont="1" applyFill="1" applyBorder="1" applyAlignment="1" applyProtection="1">
      <alignment horizontal="center" vertical="center" wrapText="1"/>
    </xf>
    <xf numFmtId="0" fontId="15" fillId="3" borderId="114" xfId="0" applyFont="1" applyFill="1" applyBorder="1" applyAlignment="1" applyProtection="1">
      <alignment horizontal="center" vertical="center" wrapText="1"/>
    </xf>
    <xf numFmtId="0" fontId="15" fillId="3" borderId="118" xfId="0" applyFont="1" applyFill="1" applyBorder="1" applyAlignment="1" applyProtection="1">
      <alignment horizontal="center" vertical="center" wrapText="1"/>
    </xf>
    <xf numFmtId="0" fontId="15" fillId="3" borderId="121" xfId="0" applyFont="1" applyFill="1" applyBorder="1" applyAlignment="1" applyProtection="1">
      <alignment horizontal="center" vertical="center" wrapText="1"/>
    </xf>
    <xf numFmtId="0" fontId="16" fillId="3" borderId="114" xfId="0" applyFont="1" applyFill="1" applyBorder="1" applyAlignment="1" applyProtection="1">
      <alignment horizontal="center" vertical="center" wrapText="1"/>
    </xf>
    <xf numFmtId="0" fontId="16" fillId="3" borderId="118" xfId="0" applyFont="1" applyFill="1" applyBorder="1" applyAlignment="1" applyProtection="1">
      <alignment horizontal="center" vertical="center" wrapText="1"/>
    </xf>
    <xf numFmtId="0" fontId="31" fillId="3" borderId="141" xfId="0" applyFont="1" applyFill="1" applyBorder="1" applyAlignment="1" applyProtection="1">
      <alignment horizontal="justify" vertical="center" wrapText="1"/>
      <protection locked="0"/>
    </xf>
    <xf numFmtId="0" fontId="31" fillId="3" borderId="142" xfId="0" applyFont="1" applyFill="1" applyBorder="1" applyAlignment="1" applyProtection="1">
      <alignment horizontal="justify" vertical="center" wrapText="1"/>
      <protection locked="0"/>
    </xf>
    <xf numFmtId="0" fontId="23" fillId="3" borderId="118" xfId="0" applyFont="1" applyFill="1" applyBorder="1" applyAlignment="1" applyProtection="1">
      <alignment horizontal="center" vertical="top"/>
      <protection locked="0"/>
    </xf>
    <xf numFmtId="0" fontId="19" fillId="3" borderId="118" xfId="0" applyFont="1" applyFill="1" applyBorder="1" applyAlignment="1" applyProtection="1">
      <alignment horizontal="center" vertical="center"/>
      <protection locked="0"/>
    </xf>
    <xf numFmtId="0" fontId="20" fillId="3" borderId="114" xfId="0" applyFont="1" applyFill="1" applyBorder="1" applyAlignment="1" applyProtection="1">
      <alignment horizontal="center" vertical="center" textRotation="90" wrapText="1"/>
    </xf>
    <xf numFmtId="0" fontId="20" fillId="3" borderId="118" xfId="0" applyFont="1" applyFill="1" applyBorder="1" applyAlignment="1" applyProtection="1">
      <alignment horizontal="center" vertical="center" textRotation="90" wrapText="1"/>
    </xf>
    <xf numFmtId="0" fontId="20" fillId="3" borderId="121" xfId="0" applyFont="1" applyFill="1" applyBorder="1" applyAlignment="1" applyProtection="1">
      <alignment horizontal="center" vertical="center" textRotation="90" wrapText="1"/>
    </xf>
    <xf numFmtId="0" fontId="33" fillId="3" borderId="118" xfId="0" applyFont="1" applyFill="1" applyBorder="1" applyAlignment="1" applyProtection="1">
      <alignment horizontal="center" vertical="center" wrapText="1"/>
      <protection locked="0"/>
    </xf>
    <xf numFmtId="0" fontId="19" fillId="11" borderId="118" xfId="0" applyFont="1" applyFill="1" applyBorder="1" applyAlignment="1" applyProtection="1">
      <alignment horizontal="center" vertical="center"/>
      <protection locked="0"/>
    </xf>
    <xf numFmtId="0" fontId="31" fillId="3" borderId="162" xfId="0" applyFont="1" applyFill="1" applyBorder="1" applyAlignment="1" applyProtection="1">
      <alignment horizontal="justify" vertical="center" wrapText="1"/>
      <protection locked="0"/>
    </xf>
    <xf numFmtId="0" fontId="31" fillId="3" borderId="160" xfId="0" applyFont="1" applyFill="1" applyBorder="1" applyAlignment="1" applyProtection="1">
      <alignment horizontal="justify" vertical="center" wrapText="1"/>
      <protection locked="0"/>
    </xf>
    <xf numFmtId="0" fontId="31" fillId="3" borderId="161" xfId="0" applyFont="1" applyFill="1" applyBorder="1" applyAlignment="1" applyProtection="1">
      <alignment horizontal="justify" vertical="center" wrapText="1"/>
      <protection locked="0"/>
    </xf>
    <xf numFmtId="0" fontId="13" fillId="12" borderId="115" xfId="0" applyFont="1" applyFill="1" applyBorder="1" applyAlignment="1" applyProtection="1">
      <alignment horizontal="center" vertical="center" textRotation="90" wrapText="1"/>
    </xf>
    <xf numFmtId="0" fontId="13" fillId="12" borderId="118" xfId="0" applyFont="1" applyFill="1" applyBorder="1" applyAlignment="1" applyProtection="1">
      <alignment horizontal="center" vertical="center" textRotation="90" wrapText="1"/>
    </xf>
    <xf numFmtId="0" fontId="13" fillId="12" borderId="123" xfId="0" applyFont="1" applyFill="1" applyBorder="1" applyAlignment="1" applyProtection="1">
      <alignment horizontal="center" vertical="center" textRotation="90" wrapText="1"/>
    </xf>
    <xf numFmtId="0" fontId="31" fillId="3" borderId="114" xfId="0" applyFont="1" applyFill="1" applyBorder="1" applyAlignment="1" applyProtection="1">
      <alignment horizontal="left" vertical="center" wrapText="1"/>
      <protection locked="0"/>
    </xf>
    <xf numFmtId="0" fontId="31" fillId="3" borderId="118" xfId="0" applyFont="1" applyFill="1" applyBorder="1" applyAlignment="1" applyProtection="1">
      <alignment horizontal="left" vertical="center" wrapText="1"/>
      <protection locked="0"/>
    </xf>
    <xf numFmtId="0" fontId="31" fillId="3" borderId="121" xfId="0" applyFont="1" applyFill="1" applyBorder="1" applyAlignment="1" applyProtection="1">
      <alignment horizontal="left" vertical="center" wrapText="1"/>
      <protection locked="0"/>
    </xf>
    <xf numFmtId="0" fontId="31" fillId="3" borderId="116" xfId="0" applyFont="1" applyFill="1" applyBorder="1" applyAlignment="1" applyProtection="1">
      <alignment horizontal="left" vertical="center" wrapText="1"/>
    </xf>
    <xf numFmtId="0" fontId="31" fillId="3" borderId="119" xfId="0" applyFont="1" applyFill="1" applyBorder="1" applyAlignment="1" applyProtection="1">
      <alignment horizontal="left" vertical="center" wrapText="1"/>
    </xf>
    <xf numFmtId="0" fontId="31" fillId="3" borderId="124" xfId="0" applyFont="1" applyFill="1" applyBorder="1" applyAlignment="1" applyProtection="1">
      <alignment horizontal="left" vertical="center" wrapText="1"/>
    </xf>
    <xf numFmtId="0" fontId="31" fillId="3" borderId="143" xfId="0" applyFont="1" applyFill="1" applyBorder="1" applyAlignment="1" applyProtection="1">
      <alignment horizontal="justify" vertical="center" wrapText="1"/>
      <protection locked="0"/>
    </xf>
    <xf numFmtId="0" fontId="31" fillId="3" borderId="144" xfId="0" applyFont="1" applyFill="1" applyBorder="1" applyAlignment="1" applyProtection="1">
      <alignment horizontal="justify" vertical="center" wrapText="1"/>
      <protection locked="0"/>
    </xf>
    <xf numFmtId="0" fontId="31" fillId="3" borderId="145" xfId="0" applyFont="1" applyFill="1" applyBorder="1" applyAlignment="1" applyProtection="1">
      <alignment horizontal="justify" vertical="center" wrapText="1"/>
      <protection locked="0"/>
    </xf>
    <xf numFmtId="0" fontId="31" fillId="3" borderId="146" xfId="0" applyFont="1" applyFill="1" applyBorder="1" applyAlignment="1" applyProtection="1">
      <alignment horizontal="justify" vertical="center" wrapText="1"/>
      <protection locked="0"/>
    </xf>
    <xf numFmtId="0" fontId="20" fillId="3" borderId="114" xfId="0" applyFont="1" applyFill="1" applyBorder="1" applyAlignment="1" applyProtection="1">
      <alignment horizontal="center" vertical="center" textRotation="90"/>
    </xf>
    <xf numFmtId="0" fontId="20" fillId="3" borderId="118" xfId="0" applyFont="1" applyFill="1" applyBorder="1" applyAlignment="1" applyProtection="1">
      <alignment horizontal="center" vertical="center" textRotation="90"/>
    </xf>
    <xf numFmtId="0" fontId="20" fillId="3" borderId="121" xfId="0" applyFont="1" applyFill="1" applyBorder="1" applyAlignment="1" applyProtection="1">
      <alignment horizontal="center" vertical="center" textRotation="90"/>
    </xf>
    <xf numFmtId="0" fontId="24" fillId="12" borderId="115" xfId="0" applyFont="1" applyFill="1" applyBorder="1" applyAlignment="1" applyProtection="1">
      <alignment horizontal="center" vertical="center" textRotation="90"/>
    </xf>
    <xf numFmtId="0" fontId="24" fillId="12" borderId="122" xfId="0" applyFont="1" applyFill="1" applyBorder="1" applyAlignment="1" applyProtection="1">
      <alignment horizontal="center" vertical="center" textRotation="90"/>
    </xf>
    <xf numFmtId="0" fontId="25" fillId="3" borderId="114" xfId="0" applyFont="1" applyFill="1" applyBorder="1" applyAlignment="1" applyProtection="1">
      <alignment horizontal="center" vertical="center" wrapText="1"/>
    </xf>
    <xf numFmtId="0" fontId="25" fillId="3" borderId="118" xfId="0" applyFont="1" applyFill="1" applyBorder="1" applyAlignment="1" applyProtection="1">
      <alignment horizontal="center" vertical="center" wrapText="1"/>
    </xf>
    <xf numFmtId="0" fontId="26" fillId="3" borderId="114" xfId="0" applyFont="1" applyFill="1" applyBorder="1" applyAlignment="1" applyProtection="1">
      <alignment horizontal="left" vertical="center" wrapText="1"/>
      <protection locked="0"/>
    </xf>
    <xf numFmtId="0" fontId="26" fillId="3" borderId="118" xfId="0" applyFont="1" applyFill="1" applyBorder="1" applyAlignment="1" applyProtection="1">
      <alignment horizontal="left" vertical="center" wrapText="1"/>
      <protection locked="0"/>
    </xf>
    <xf numFmtId="0" fontId="26" fillId="3" borderId="121" xfId="0" applyFont="1" applyFill="1" applyBorder="1" applyAlignment="1" applyProtection="1">
      <alignment horizontal="left" vertical="center" wrapText="1"/>
      <protection locked="0"/>
    </xf>
    <xf numFmtId="0" fontId="22" fillId="3" borderId="114" xfId="0" applyFont="1" applyFill="1" applyBorder="1" applyAlignment="1" applyProtection="1">
      <alignment horizontal="center" vertical="center" wrapText="1"/>
      <protection locked="0"/>
    </xf>
    <xf numFmtId="0" fontId="22" fillId="3" borderId="118" xfId="0" applyFont="1" applyFill="1" applyBorder="1" applyAlignment="1" applyProtection="1">
      <alignment horizontal="center" vertical="center" wrapText="1"/>
      <protection locked="0"/>
    </xf>
    <xf numFmtId="0" fontId="21" fillId="11" borderId="118" xfId="0" applyNumberFormat="1" applyFont="1" applyFill="1" applyBorder="1" applyAlignment="1" applyProtection="1">
      <alignment horizontal="left" vertical="center" wrapText="1"/>
      <protection locked="0"/>
    </xf>
    <xf numFmtId="0" fontId="31" fillId="3" borderId="135" xfId="0" applyFont="1" applyFill="1" applyBorder="1" applyAlignment="1" applyProtection="1">
      <alignment horizontal="justify" vertical="center" wrapText="1"/>
      <protection locked="0"/>
    </xf>
    <xf numFmtId="0" fontId="31" fillId="3" borderId="136" xfId="0" applyFont="1" applyFill="1" applyBorder="1" applyAlignment="1" applyProtection="1">
      <alignment horizontal="justify" vertical="center" wrapText="1"/>
      <protection locked="0"/>
    </xf>
    <xf numFmtId="0" fontId="33" fillId="3" borderId="29" xfId="0" applyFont="1" applyFill="1" applyBorder="1" applyAlignment="1" applyProtection="1">
      <alignment horizontal="center" vertical="center" wrapText="1"/>
      <protection locked="0"/>
    </xf>
    <xf numFmtId="0" fontId="31" fillId="3" borderId="159" xfId="0" applyFont="1" applyFill="1" applyBorder="1" applyAlignment="1" applyProtection="1">
      <alignment horizontal="justify" vertical="center" wrapText="1"/>
      <protection locked="0"/>
    </xf>
    <xf numFmtId="0" fontId="31" fillId="3" borderId="157" xfId="0" applyFont="1" applyFill="1" applyBorder="1" applyAlignment="1" applyProtection="1">
      <alignment horizontal="justify" vertical="center" wrapText="1"/>
      <protection locked="0"/>
    </xf>
    <xf numFmtId="0" fontId="31" fillId="3" borderId="158" xfId="0" applyFont="1" applyFill="1" applyBorder="1" applyAlignment="1" applyProtection="1">
      <alignment horizontal="justify" vertical="center" wrapText="1"/>
      <protection locked="0"/>
    </xf>
    <xf numFmtId="0" fontId="13" fillId="12" borderId="32" xfId="0" applyFont="1" applyFill="1" applyBorder="1" applyAlignment="1" applyProtection="1">
      <alignment horizontal="center" vertical="center" textRotation="90" wrapText="1"/>
    </xf>
    <xf numFmtId="0" fontId="31" fillId="3" borderId="32" xfId="0" applyFont="1" applyFill="1" applyBorder="1" applyAlignment="1" applyProtection="1">
      <alignment horizontal="left" vertical="center" wrapText="1"/>
      <protection locked="0"/>
    </xf>
    <xf numFmtId="0" fontId="31" fillId="3" borderId="29" xfId="0" applyFont="1" applyFill="1" applyBorder="1" applyAlignment="1" applyProtection="1">
      <alignment horizontal="left" vertical="center" wrapText="1"/>
      <protection locked="0"/>
    </xf>
    <xf numFmtId="0" fontId="31" fillId="3" borderId="45" xfId="0" applyFont="1" applyFill="1" applyBorder="1" applyAlignment="1" applyProtection="1">
      <alignment horizontal="left" vertical="center" wrapText="1"/>
      <protection locked="0"/>
    </xf>
    <xf numFmtId="0" fontId="31" fillId="3" borderId="137" xfId="0" applyFont="1" applyFill="1" applyBorder="1" applyAlignment="1" applyProtection="1">
      <alignment horizontal="justify" vertical="center" wrapText="1"/>
      <protection locked="0"/>
    </xf>
    <xf numFmtId="0" fontId="31" fillId="3" borderId="138" xfId="0" applyFont="1" applyFill="1" applyBorder="1" applyAlignment="1" applyProtection="1">
      <alignment horizontal="justify" vertical="center" wrapText="1"/>
      <protection locked="0"/>
    </xf>
    <xf numFmtId="0" fontId="31" fillId="3" borderId="139" xfId="0" applyFont="1" applyFill="1" applyBorder="1" applyAlignment="1" applyProtection="1">
      <alignment horizontal="justify" vertical="center" wrapText="1"/>
      <protection locked="0"/>
    </xf>
    <xf numFmtId="0" fontId="31" fillId="3" borderId="140" xfId="0" applyFont="1" applyFill="1" applyBorder="1" applyAlignment="1" applyProtection="1">
      <alignment horizontal="justify" vertical="center" wrapText="1"/>
      <protection locked="0"/>
    </xf>
    <xf numFmtId="14" fontId="30" fillId="3" borderId="159" xfId="0" applyNumberFormat="1" applyFont="1" applyFill="1" applyBorder="1" applyAlignment="1" applyProtection="1">
      <alignment horizontal="center" vertical="center" wrapText="1"/>
      <protection locked="0"/>
    </xf>
    <xf numFmtId="0" fontId="30" fillId="3" borderId="157" xfId="0" applyFont="1" applyFill="1" applyBorder="1" applyAlignment="1" applyProtection="1">
      <alignment horizontal="center" vertical="center" wrapText="1"/>
      <protection locked="0"/>
    </xf>
    <xf numFmtId="0" fontId="30" fillId="3" borderId="158" xfId="0" applyFont="1" applyFill="1" applyBorder="1" applyAlignment="1" applyProtection="1">
      <alignment horizontal="center" vertical="center" wrapText="1"/>
      <protection locked="0"/>
    </xf>
    <xf numFmtId="0" fontId="30" fillId="3" borderId="30" xfId="0" applyFont="1" applyFill="1" applyBorder="1" applyAlignment="1" applyProtection="1">
      <alignment horizontal="justify" vertical="center" wrapText="1"/>
      <protection locked="0"/>
    </xf>
    <xf numFmtId="0" fontId="30" fillId="3" borderId="157" xfId="0" applyFont="1" applyFill="1" applyBorder="1" applyAlignment="1" applyProtection="1">
      <alignment horizontal="justify" vertical="center" wrapText="1"/>
      <protection locked="0"/>
    </xf>
    <xf numFmtId="0" fontId="30" fillId="3" borderId="158" xfId="0" applyFont="1" applyFill="1" applyBorder="1" applyAlignment="1" applyProtection="1">
      <alignment horizontal="justify" vertical="center" wrapText="1"/>
      <protection locked="0"/>
    </xf>
    <xf numFmtId="0" fontId="31" fillId="3" borderId="129" xfId="0" applyFont="1" applyFill="1" applyBorder="1" applyAlignment="1" applyProtection="1">
      <alignment horizontal="justify" vertical="center" wrapText="1"/>
      <protection locked="0"/>
    </xf>
    <xf numFmtId="0" fontId="31" fillId="3" borderId="130" xfId="0" applyFont="1" applyFill="1" applyBorder="1" applyAlignment="1" applyProtection="1">
      <alignment horizontal="justify" vertical="center" wrapText="1"/>
      <protection locked="0"/>
    </xf>
    <xf numFmtId="0" fontId="33" fillId="3" borderId="75" xfId="0" applyFont="1" applyFill="1" applyBorder="1" applyAlignment="1" applyProtection="1">
      <alignment horizontal="center" vertical="center" wrapText="1"/>
      <protection locked="0"/>
    </xf>
    <xf numFmtId="0" fontId="31" fillId="3" borderId="156" xfId="0" applyFont="1" applyFill="1" applyBorder="1" applyAlignment="1" applyProtection="1">
      <alignment horizontal="justify" vertical="center" wrapText="1"/>
      <protection locked="0"/>
    </xf>
    <xf numFmtId="0" fontId="31" fillId="3" borderId="154" xfId="0" applyFont="1" applyFill="1" applyBorder="1" applyAlignment="1" applyProtection="1">
      <alignment horizontal="justify" vertical="center" wrapText="1"/>
      <protection locked="0"/>
    </xf>
    <xf numFmtId="0" fontId="31" fillId="3" borderId="155" xfId="0" applyFont="1" applyFill="1" applyBorder="1" applyAlignment="1" applyProtection="1">
      <alignment horizontal="justify" vertical="center" wrapText="1"/>
      <protection locked="0"/>
    </xf>
    <xf numFmtId="0" fontId="40" fillId="3" borderId="129" xfId="0" applyFont="1" applyFill="1" applyBorder="1" applyAlignment="1" applyProtection="1">
      <alignment horizontal="justify" vertical="center" wrapText="1"/>
      <protection locked="0"/>
    </xf>
    <xf numFmtId="0" fontId="40" fillId="3" borderId="130" xfId="0" applyFont="1" applyFill="1" applyBorder="1" applyAlignment="1" applyProtection="1">
      <alignment horizontal="justify" vertical="center" wrapText="1"/>
      <protection locked="0"/>
    </xf>
    <xf numFmtId="0" fontId="40" fillId="3" borderId="131" xfId="0" applyFont="1" applyFill="1" applyBorder="1" applyAlignment="1" applyProtection="1">
      <alignment horizontal="justify" vertical="center" wrapText="1"/>
      <protection locked="0"/>
    </xf>
    <xf numFmtId="0" fontId="40" fillId="3" borderId="132" xfId="0" applyFont="1" applyFill="1" applyBorder="1" applyAlignment="1" applyProtection="1">
      <alignment horizontal="justify" vertical="center" wrapText="1"/>
      <protection locked="0"/>
    </xf>
    <xf numFmtId="0" fontId="40" fillId="3" borderId="133" xfId="0" applyFont="1" applyFill="1" applyBorder="1" applyAlignment="1" applyProtection="1">
      <alignment horizontal="justify" vertical="center" wrapText="1"/>
      <protection locked="0"/>
    </xf>
    <xf numFmtId="0" fontId="40" fillId="3" borderId="134" xfId="0" applyFont="1" applyFill="1" applyBorder="1" applyAlignment="1" applyProtection="1">
      <alignment horizontal="justify" vertical="center" wrapText="1"/>
      <protection locked="0"/>
    </xf>
    <xf numFmtId="0" fontId="43" fillId="3" borderId="129" xfId="0" applyFont="1" applyFill="1" applyBorder="1" applyAlignment="1" applyProtection="1">
      <alignment horizontal="justify" vertical="center" wrapText="1"/>
      <protection locked="0"/>
    </xf>
    <xf numFmtId="0" fontId="43" fillId="3" borderId="130" xfId="0" applyFont="1" applyFill="1" applyBorder="1" applyAlignment="1" applyProtection="1">
      <alignment horizontal="justify" vertical="center" wrapText="1"/>
      <protection locked="0"/>
    </xf>
    <xf numFmtId="0" fontId="43" fillId="3" borderId="131" xfId="0" applyFont="1" applyFill="1" applyBorder="1" applyAlignment="1" applyProtection="1">
      <alignment horizontal="justify" vertical="center" wrapText="1"/>
      <protection locked="0"/>
    </xf>
    <xf numFmtId="0" fontId="43" fillId="3" borderId="132" xfId="0" applyFont="1" applyFill="1" applyBorder="1" applyAlignment="1" applyProtection="1">
      <alignment horizontal="justify" vertical="center" wrapText="1"/>
      <protection locked="0"/>
    </xf>
    <xf numFmtId="0" fontId="43" fillId="3" borderId="133" xfId="0" applyFont="1" applyFill="1" applyBorder="1" applyAlignment="1" applyProtection="1">
      <alignment horizontal="justify" vertical="center" wrapText="1"/>
      <protection locked="0"/>
    </xf>
    <xf numFmtId="0" fontId="43" fillId="3" borderId="134" xfId="0" applyFont="1" applyFill="1" applyBorder="1" applyAlignment="1" applyProtection="1">
      <alignment horizontal="justify" vertical="center" wrapText="1"/>
      <protection locked="0"/>
    </xf>
    <xf numFmtId="0" fontId="31" fillId="3" borderId="131" xfId="0" applyFont="1" applyFill="1" applyBorder="1" applyAlignment="1" applyProtection="1">
      <alignment horizontal="justify" vertical="center" wrapText="1"/>
      <protection locked="0"/>
    </xf>
    <xf numFmtId="0" fontId="31" fillId="3" borderId="132" xfId="0" applyFont="1" applyFill="1" applyBorder="1" applyAlignment="1" applyProtection="1">
      <alignment horizontal="justify" vertical="center" wrapText="1"/>
      <protection locked="0"/>
    </xf>
    <xf numFmtId="0" fontId="31" fillId="3" borderId="133" xfId="0" applyFont="1" applyFill="1" applyBorder="1" applyAlignment="1" applyProtection="1">
      <alignment horizontal="justify" vertical="center" wrapText="1"/>
      <protection locked="0"/>
    </xf>
    <xf numFmtId="0" fontId="31" fillId="3" borderId="134" xfId="0" applyFont="1" applyFill="1" applyBorder="1" applyAlignment="1" applyProtection="1">
      <alignment horizontal="justify" vertical="center" wrapText="1"/>
      <protection locked="0"/>
    </xf>
    <xf numFmtId="0" fontId="20" fillId="3" borderId="72" xfId="0" applyFont="1" applyFill="1" applyBorder="1" applyAlignment="1" applyProtection="1">
      <alignment horizontal="center" vertical="center" textRotation="90"/>
    </xf>
    <xf numFmtId="0" fontId="25" fillId="3" borderId="72" xfId="0" applyFont="1" applyFill="1" applyBorder="1" applyAlignment="1" applyProtection="1">
      <alignment horizontal="center" vertical="center" wrapText="1"/>
    </xf>
    <xf numFmtId="14" fontId="31" fillId="3" borderId="156" xfId="0" applyNumberFormat="1" applyFont="1" applyFill="1" applyBorder="1" applyAlignment="1" applyProtection="1">
      <alignment horizontal="center" vertical="center" wrapText="1"/>
      <protection locked="0"/>
    </xf>
    <xf numFmtId="0" fontId="31" fillId="3" borderId="154" xfId="0" applyFont="1" applyFill="1" applyBorder="1" applyAlignment="1" applyProtection="1">
      <alignment horizontal="center" vertical="center" wrapText="1"/>
      <protection locked="0"/>
    </xf>
    <xf numFmtId="0" fontId="31" fillId="3" borderId="155" xfId="0" applyFont="1" applyFill="1" applyBorder="1" applyAlignment="1" applyProtection="1">
      <alignment horizontal="center" vertical="center" wrapText="1"/>
      <protection locked="0"/>
    </xf>
    <xf numFmtId="0" fontId="31" fillId="3" borderId="153" xfId="0" applyFont="1" applyFill="1" applyBorder="1" applyAlignment="1" applyProtection="1">
      <alignment horizontal="justify" vertical="center" wrapText="1"/>
      <protection locked="0"/>
    </xf>
    <xf numFmtId="0" fontId="22" fillId="3" borderId="72" xfId="0" applyFont="1" applyFill="1" applyBorder="1" applyAlignment="1" applyProtection="1">
      <alignment horizontal="center" vertical="center" wrapText="1"/>
      <protection locked="0"/>
    </xf>
    <xf numFmtId="0" fontId="12" fillId="10" borderId="20" xfId="0" applyFont="1" applyFill="1" applyBorder="1" applyAlignment="1" applyProtection="1">
      <alignment horizontal="center" vertical="center" textRotation="90" wrapText="1"/>
      <protection locked="0"/>
    </xf>
    <xf numFmtId="0" fontId="12" fillId="10" borderId="20" xfId="0" applyFont="1" applyFill="1" applyBorder="1" applyAlignment="1" applyProtection="1">
      <alignment horizontal="center" vertical="center" wrapText="1"/>
      <protection locked="0"/>
    </xf>
    <xf numFmtId="0" fontId="12" fillId="10" borderId="21" xfId="0" applyFont="1" applyFill="1" applyBorder="1" applyAlignment="1" applyProtection="1">
      <alignment horizontal="center" vertical="center" wrapText="1"/>
      <protection locked="0"/>
    </xf>
    <xf numFmtId="0" fontId="12" fillId="10" borderId="23" xfId="0" applyFont="1" applyFill="1" applyBorder="1" applyAlignment="1" applyProtection="1">
      <alignment horizontal="center" vertical="center" wrapText="1"/>
      <protection locked="0"/>
    </xf>
    <xf numFmtId="0" fontId="12" fillId="10" borderId="23" xfId="0" applyFont="1" applyFill="1" applyBorder="1" applyAlignment="1" applyProtection="1">
      <alignment horizontal="center" vertical="center"/>
      <protection locked="0"/>
    </xf>
    <xf numFmtId="0" fontId="12" fillId="10" borderId="20" xfId="0" applyFont="1" applyFill="1" applyBorder="1" applyAlignment="1" applyProtection="1">
      <alignment horizontal="center" vertical="center"/>
      <protection locked="0"/>
    </xf>
    <xf numFmtId="0" fontId="13" fillId="10" borderId="20" xfId="0" applyFont="1" applyFill="1" applyBorder="1" applyAlignment="1" applyProtection="1">
      <alignment horizontal="center" vertical="center" wrapText="1"/>
      <protection locked="0"/>
    </xf>
    <xf numFmtId="0" fontId="13" fillId="10" borderId="17" xfId="0" applyFont="1" applyFill="1" applyBorder="1" applyAlignment="1" applyProtection="1">
      <alignment horizontal="center" vertical="center" wrapText="1"/>
      <protection locked="0"/>
    </xf>
    <xf numFmtId="0" fontId="13" fillId="10" borderId="16" xfId="0" applyFont="1" applyFill="1" applyBorder="1" applyAlignment="1" applyProtection="1">
      <alignment horizontal="center" vertical="center" wrapText="1"/>
      <protection locked="0"/>
    </xf>
    <xf numFmtId="0" fontId="13" fillId="10" borderId="23" xfId="0" applyFont="1" applyFill="1" applyBorder="1" applyAlignment="1" applyProtection="1">
      <alignment horizontal="center" vertical="center" wrapText="1"/>
      <protection locked="0"/>
    </xf>
    <xf numFmtId="0" fontId="24" fillId="10" borderId="16" xfId="0" applyFont="1" applyFill="1" applyBorder="1" applyAlignment="1" applyProtection="1">
      <alignment horizontal="center" vertical="center" wrapText="1"/>
      <protection locked="0"/>
    </xf>
    <xf numFmtId="0" fontId="13" fillId="10" borderId="16" xfId="0" applyFont="1" applyFill="1" applyBorder="1" applyAlignment="1" applyProtection="1">
      <alignment horizontal="center" vertical="center" textRotation="90" wrapText="1"/>
      <protection locked="0"/>
    </xf>
    <xf numFmtId="0" fontId="13" fillId="10" borderId="23" xfId="0" applyFont="1" applyFill="1" applyBorder="1" applyAlignment="1" applyProtection="1">
      <alignment horizontal="center" vertical="center" textRotation="90" wrapText="1"/>
      <protection locked="0"/>
    </xf>
    <xf numFmtId="0" fontId="13" fillId="10" borderId="24" xfId="0" applyFont="1" applyFill="1" applyBorder="1" applyAlignment="1" applyProtection="1">
      <alignment horizontal="center" vertical="center" textRotation="90" wrapText="1"/>
      <protection locked="0"/>
    </xf>
    <xf numFmtId="0" fontId="12" fillId="10" borderId="16" xfId="0" applyFont="1" applyFill="1" applyBorder="1" applyAlignment="1" applyProtection="1">
      <alignment horizontal="center" vertical="center" textRotation="90" wrapText="1"/>
      <protection locked="0"/>
    </xf>
    <xf numFmtId="0" fontId="12" fillId="10" borderId="23" xfId="0" applyFont="1" applyFill="1" applyBorder="1" applyAlignment="1" applyProtection="1">
      <alignment horizontal="center" vertical="center" textRotation="90" wrapText="1"/>
      <protection locked="0"/>
    </xf>
    <xf numFmtId="0" fontId="12" fillId="10" borderId="24" xfId="0" applyFont="1" applyFill="1" applyBorder="1" applyAlignment="1" applyProtection="1">
      <alignment horizontal="center" vertical="center" textRotation="90" wrapText="1"/>
      <protection locked="0"/>
    </xf>
    <xf numFmtId="0" fontId="13" fillId="10" borderId="38" xfId="0" applyFont="1" applyFill="1" applyBorder="1" applyAlignment="1" applyProtection="1">
      <alignment horizontal="center" vertical="center" wrapText="1"/>
      <protection locked="0"/>
    </xf>
    <xf numFmtId="0" fontId="13" fillId="10" borderId="36" xfId="0" applyFont="1" applyFill="1" applyBorder="1" applyAlignment="1" applyProtection="1">
      <alignment horizontal="center" vertical="center" wrapText="1"/>
      <protection locked="0"/>
    </xf>
    <xf numFmtId="0" fontId="13" fillId="10" borderId="3" xfId="0" applyFont="1" applyFill="1" applyBorder="1" applyAlignment="1" applyProtection="1">
      <alignment horizontal="center" vertical="center" wrapText="1"/>
      <protection locked="0"/>
    </xf>
    <xf numFmtId="0" fontId="13" fillId="10" borderId="2" xfId="0" applyFont="1" applyFill="1" applyBorder="1" applyAlignment="1" applyProtection="1">
      <alignment horizontal="center" vertical="center" wrapText="1"/>
      <protection locked="0"/>
    </xf>
    <xf numFmtId="0" fontId="10" fillId="10" borderId="21" xfId="0" applyFont="1" applyFill="1" applyBorder="1" applyAlignment="1" applyProtection="1">
      <alignment horizontal="center" vertical="center" wrapText="1"/>
      <protection locked="0"/>
    </xf>
    <xf numFmtId="0" fontId="10" fillId="10" borderId="0" xfId="0" applyFont="1" applyFill="1" applyBorder="1" applyAlignment="1" applyProtection="1">
      <alignment horizontal="center" vertical="center" wrapText="1"/>
      <protection locked="0"/>
    </xf>
    <xf numFmtId="0" fontId="10" fillId="10" borderId="14" xfId="0" applyFont="1" applyFill="1" applyBorder="1" applyAlignment="1" applyProtection="1">
      <alignment horizontal="center" vertical="center" wrapText="1"/>
      <protection locked="0"/>
    </xf>
    <xf numFmtId="0" fontId="10" fillId="10" borderId="166" xfId="0" applyFont="1" applyFill="1" applyBorder="1" applyAlignment="1" applyProtection="1">
      <alignment horizontal="center" vertical="center" wrapText="1"/>
      <protection locked="0"/>
    </xf>
    <xf numFmtId="0" fontId="10" fillId="10" borderId="16" xfId="0" applyFont="1" applyFill="1" applyBorder="1" applyAlignment="1" applyProtection="1">
      <alignment horizontal="center" vertical="center" wrapText="1"/>
      <protection locked="0"/>
    </xf>
    <xf numFmtId="43" fontId="27" fillId="3" borderId="25" xfId="1" applyFont="1" applyFill="1" applyBorder="1" applyAlignment="1" applyProtection="1">
      <alignment horizontal="center" vertical="center" wrapText="1"/>
      <protection locked="0"/>
    </xf>
    <xf numFmtId="43" fontId="27" fillId="3" borderId="26" xfId="1" applyFont="1" applyFill="1" applyBorder="1" applyAlignment="1" applyProtection="1">
      <alignment horizontal="center" vertical="center" wrapText="1"/>
      <protection locked="0"/>
    </xf>
    <xf numFmtId="43" fontId="27" fillId="3" borderId="27" xfId="1" applyFont="1" applyFill="1" applyBorder="1" applyAlignment="1" applyProtection="1">
      <alignment horizontal="center" vertical="center" wrapText="1"/>
      <protection locked="0"/>
    </xf>
    <xf numFmtId="0" fontId="21" fillId="11" borderId="75" xfId="0" applyNumberFormat="1" applyFont="1" applyFill="1" applyBorder="1" applyAlignment="1" applyProtection="1">
      <alignment horizontal="left" vertical="center"/>
      <protection locked="0"/>
    </xf>
    <xf numFmtId="0" fontId="20" fillId="3" borderId="72" xfId="0" applyFont="1" applyFill="1" applyBorder="1" applyAlignment="1" applyProtection="1">
      <alignment horizontal="center" vertical="center" textRotation="90" wrapText="1"/>
    </xf>
    <xf numFmtId="0" fontId="20" fillId="3" borderId="72" xfId="0" applyFont="1" applyFill="1" applyBorder="1" applyAlignment="1" applyProtection="1">
      <alignment horizontal="center" vertical="center" textRotation="90"/>
      <protection locked="0"/>
    </xf>
    <xf numFmtId="0" fontId="20" fillId="3" borderId="75" xfId="0" applyFont="1" applyFill="1" applyBorder="1" applyAlignment="1" applyProtection="1">
      <alignment horizontal="center" vertical="center" textRotation="90"/>
      <protection locked="0"/>
    </xf>
    <xf numFmtId="0" fontId="20" fillId="3" borderId="78" xfId="0" applyFont="1" applyFill="1" applyBorder="1" applyAlignment="1" applyProtection="1">
      <alignment horizontal="center" vertical="center" textRotation="90"/>
      <protection locked="0"/>
    </xf>
    <xf numFmtId="0" fontId="19" fillId="11" borderId="72" xfId="0" applyNumberFormat="1" applyFont="1" applyFill="1" applyBorder="1" applyAlignment="1" applyProtection="1">
      <alignment horizontal="center" vertical="center" wrapText="1"/>
      <protection locked="0"/>
    </xf>
    <xf numFmtId="0" fontId="45" fillId="0" borderId="153" xfId="0" applyFont="1" applyFill="1" applyBorder="1" applyAlignment="1" applyProtection="1">
      <alignment horizontal="justify" vertical="center" wrapText="1"/>
      <protection locked="0"/>
    </xf>
    <xf numFmtId="0" fontId="45" fillId="0" borderId="154" xfId="0" applyFont="1" applyFill="1" applyBorder="1" applyAlignment="1" applyProtection="1">
      <alignment horizontal="justify" vertical="center" wrapText="1"/>
      <protection locked="0"/>
    </xf>
    <xf numFmtId="0" fontId="45" fillId="0" borderId="155" xfId="0" applyFont="1" applyFill="1" applyBorder="1" applyAlignment="1" applyProtection="1">
      <alignment horizontal="justify" vertical="center" wrapText="1"/>
      <protection locked="0"/>
    </xf>
    <xf numFmtId="0" fontId="37" fillId="0" borderId="75" xfId="0" applyFont="1" applyFill="1" applyBorder="1" applyAlignment="1" applyProtection="1">
      <alignment horizontal="center" vertical="center" wrapText="1"/>
      <protection locked="0"/>
    </xf>
    <xf numFmtId="0" fontId="37" fillId="0" borderId="78" xfId="0" applyFont="1" applyFill="1" applyBorder="1" applyAlignment="1" applyProtection="1">
      <alignment horizontal="center" vertical="center" wrapText="1"/>
      <protection locked="0"/>
    </xf>
    <xf numFmtId="0" fontId="10" fillId="10" borderId="9" xfId="0" applyFont="1" applyFill="1" applyBorder="1" applyAlignment="1" applyProtection="1">
      <alignment horizontal="center" vertical="center" wrapText="1"/>
      <protection locked="0"/>
    </xf>
    <xf numFmtId="0" fontId="10" fillId="10" borderId="15" xfId="0" applyFont="1" applyFill="1" applyBorder="1" applyAlignment="1" applyProtection="1">
      <alignment horizontal="center" vertical="center" wrapText="1"/>
      <protection locked="0"/>
    </xf>
    <xf numFmtId="0" fontId="10" fillId="10" borderId="22" xfId="0" applyFont="1" applyFill="1" applyBorder="1" applyAlignment="1" applyProtection="1">
      <alignment horizontal="center" vertical="center" wrapText="1"/>
      <protection locked="0"/>
    </xf>
    <xf numFmtId="0" fontId="10" fillId="10" borderId="10" xfId="0" applyFont="1" applyFill="1" applyBorder="1" applyAlignment="1" applyProtection="1">
      <alignment horizontal="center" vertical="center" wrapText="1"/>
      <protection locked="0"/>
    </xf>
    <xf numFmtId="0" fontId="10" fillId="10" borderId="23" xfId="0" applyFont="1" applyFill="1" applyBorder="1" applyAlignment="1" applyProtection="1">
      <alignment horizontal="center" vertical="center" wrapText="1"/>
      <protection locked="0"/>
    </xf>
    <xf numFmtId="0" fontId="10" fillId="10" borderId="11" xfId="0" applyFont="1" applyFill="1" applyBorder="1" applyAlignment="1" applyProtection="1">
      <alignment horizontal="center" vertical="center" wrapText="1"/>
      <protection locked="0"/>
    </xf>
    <xf numFmtId="0" fontId="10" fillId="10" borderId="12" xfId="0" applyFont="1" applyFill="1" applyBorder="1" applyAlignment="1" applyProtection="1">
      <alignment horizontal="center" vertical="center" wrapText="1"/>
      <protection locked="0"/>
    </xf>
    <xf numFmtId="0" fontId="10" fillId="10" borderId="13" xfId="0" applyFont="1" applyFill="1" applyBorder="1" applyAlignment="1" applyProtection="1">
      <alignment horizontal="center" vertical="center" wrapText="1"/>
      <protection locked="0"/>
    </xf>
    <xf numFmtId="0" fontId="10" fillId="10" borderId="17" xfId="0" applyFont="1" applyFill="1" applyBorder="1" applyAlignment="1" applyProtection="1">
      <alignment horizontal="center" vertical="center" wrapText="1"/>
      <protection locked="0"/>
    </xf>
    <xf numFmtId="0" fontId="10" fillId="10" borderId="18" xfId="0" applyFont="1" applyFill="1" applyBorder="1" applyAlignment="1" applyProtection="1">
      <alignment horizontal="center" vertical="center" wrapText="1"/>
      <protection locked="0"/>
    </xf>
    <xf numFmtId="0" fontId="10" fillId="10" borderId="19" xfId="0" applyFont="1" applyFill="1" applyBorder="1" applyAlignment="1" applyProtection="1">
      <alignment horizontal="center" vertical="center" wrapText="1"/>
      <protection locked="0"/>
    </xf>
    <xf numFmtId="0" fontId="24" fillId="10" borderId="10" xfId="0" applyFont="1" applyFill="1" applyBorder="1" applyAlignment="1" applyProtection="1">
      <alignment horizontal="center" vertical="center" wrapText="1"/>
      <protection locked="0"/>
    </xf>
    <xf numFmtId="0" fontId="24" fillId="10" borderId="166" xfId="0" applyFont="1" applyFill="1" applyBorder="1" applyAlignment="1" applyProtection="1">
      <alignment horizontal="center" vertical="center" wrapText="1"/>
      <protection locked="0"/>
    </xf>
    <xf numFmtId="0" fontId="21" fillId="11" borderId="29" xfId="0" applyNumberFormat="1" applyFont="1" applyFill="1" applyBorder="1" applyAlignment="1" applyProtection="1">
      <alignment horizontal="left" vertical="center"/>
      <protection locked="0"/>
    </xf>
    <xf numFmtId="0" fontId="21" fillId="11" borderId="29" xfId="0" applyNumberFormat="1" applyFont="1" applyFill="1" applyBorder="1" applyAlignment="1" applyProtection="1">
      <alignment horizontal="left" vertical="center" wrapText="1"/>
      <protection locked="0"/>
    </xf>
    <xf numFmtId="0" fontId="21" fillId="3" borderId="29" xfId="0" applyNumberFormat="1" applyFont="1" applyFill="1" applyBorder="1" applyAlignment="1" applyProtection="1">
      <alignment horizontal="center" vertical="center" wrapText="1"/>
      <protection locked="0"/>
    </xf>
    <xf numFmtId="0" fontId="21" fillId="3" borderId="45" xfId="0" applyNumberFormat="1" applyFont="1" applyFill="1" applyBorder="1" applyAlignment="1" applyProtection="1">
      <alignment horizontal="center" vertical="center" wrapText="1"/>
      <protection locked="0"/>
    </xf>
    <xf numFmtId="0" fontId="45" fillId="0" borderId="122" xfId="0" applyFont="1" applyFill="1" applyBorder="1" applyAlignment="1" applyProtection="1">
      <alignment horizontal="justify" vertical="center" wrapText="1"/>
      <protection locked="0"/>
    </xf>
    <xf numFmtId="0" fontId="45" fillId="0" borderId="160" xfId="0" applyFont="1" applyFill="1" applyBorder="1" applyAlignment="1" applyProtection="1">
      <alignment horizontal="justify" vertical="center" wrapText="1"/>
      <protection locked="0"/>
    </xf>
    <xf numFmtId="0" fontId="45" fillId="0" borderId="161" xfId="0" applyFont="1" applyFill="1" applyBorder="1" applyAlignment="1" applyProtection="1">
      <alignment horizontal="justify" vertical="center" wrapText="1"/>
      <protection locked="0"/>
    </xf>
    <xf numFmtId="0" fontId="15" fillId="3" borderId="125" xfId="0" applyFont="1" applyFill="1" applyBorder="1" applyAlignment="1" applyProtection="1">
      <alignment horizontal="center" vertical="center" wrapText="1"/>
    </xf>
    <xf numFmtId="0" fontId="15" fillId="3" borderId="72" xfId="0" applyFont="1" applyFill="1" applyBorder="1" applyAlignment="1" applyProtection="1">
      <alignment horizontal="center" vertical="center" wrapText="1"/>
    </xf>
    <xf numFmtId="0" fontId="16" fillId="3" borderId="72" xfId="0" applyFont="1" applyFill="1" applyBorder="1" applyAlignment="1" applyProtection="1">
      <alignment horizontal="center" vertical="center" wrapText="1"/>
    </xf>
    <xf numFmtId="0" fontId="20" fillId="3" borderId="72" xfId="0" applyFont="1" applyFill="1" applyBorder="1" applyAlignment="1" applyProtection="1">
      <alignment horizontal="center" vertical="center" textRotation="90" wrapText="1"/>
      <protection locked="0"/>
    </xf>
    <xf numFmtId="0" fontId="45" fillId="0" borderId="30" xfId="0" applyFont="1" applyFill="1" applyBorder="1" applyAlignment="1" applyProtection="1">
      <alignment horizontal="justify" vertical="center" wrapText="1"/>
      <protection locked="0"/>
    </xf>
    <xf numFmtId="0" fontId="45" fillId="0" borderId="157" xfId="0" applyFont="1" applyFill="1" applyBorder="1" applyAlignment="1" applyProtection="1">
      <alignment horizontal="justify" vertical="center" wrapText="1"/>
      <protection locked="0"/>
    </xf>
    <xf numFmtId="0" fontId="45" fillId="0" borderId="158" xfId="0" applyFont="1" applyFill="1" applyBorder="1" applyAlignment="1" applyProtection="1">
      <alignment horizontal="justify" vertical="center" wrapText="1"/>
      <protection locked="0"/>
    </xf>
    <xf numFmtId="0" fontId="37" fillId="0" borderId="29" xfId="0" applyFont="1" applyFill="1" applyBorder="1" applyAlignment="1" applyProtection="1">
      <alignment horizontal="center" vertical="center" wrapText="1"/>
      <protection locked="0"/>
    </xf>
    <xf numFmtId="0" fontId="37" fillId="0" borderId="45" xfId="0" applyFont="1" applyFill="1" applyBorder="1" applyAlignment="1" applyProtection="1">
      <alignment horizontal="center" vertical="center" wrapText="1"/>
      <protection locked="0"/>
    </xf>
    <xf numFmtId="0" fontId="36" fillId="0" borderId="118" xfId="0" applyFont="1" applyFill="1" applyBorder="1" applyAlignment="1" applyProtection="1">
      <alignment horizontal="center" vertical="center" wrapText="1"/>
      <protection locked="0"/>
    </xf>
    <xf numFmtId="0" fontId="36" fillId="0" borderId="121" xfId="0" applyFont="1" applyFill="1" applyBorder="1" applyAlignment="1" applyProtection="1">
      <alignment horizontal="center" vertical="center" wrapText="1"/>
      <protection locked="0"/>
    </xf>
    <xf numFmtId="0" fontId="21" fillId="11" borderId="118" xfId="0" applyNumberFormat="1" applyFont="1" applyFill="1" applyBorder="1" applyAlignment="1" applyProtection="1">
      <alignment horizontal="left" vertical="center"/>
      <protection locked="0"/>
    </xf>
    <xf numFmtId="0" fontId="37" fillId="0" borderId="111" xfId="0" applyFont="1" applyFill="1" applyBorder="1" applyAlignment="1" applyProtection="1">
      <alignment horizontal="center" vertical="center" wrapText="1"/>
      <protection locked="0"/>
    </xf>
    <xf numFmtId="0" fontId="37" fillId="0" borderId="163" xfId="0" applyFont="1" applyFill="1" applyBorder="1" applyAlignment="1" applyProtection="1">
      <alignment horizontal="center" vertical="center" wrapText="1"/>
      <protection locked="0"/>
    </xf>
    <xf numFmtId="0" fontId="37" fillId="0" borderId="164" xfId="0" applyFont="1" applyFill="1" applyBorder="1" applyAlignment="1" applyProtection="1">
      <alignment horizontal="center" vertical="center" wrapText="1"/>
      <protection locked="0"/>
    </xf>
    <xf numFmtId="0" fontId="21" fillId="3" borderId="75" xfId="0" applyNumberFormat="1" applyFont="1" applyFill="1" applyBorder="1" applyAlignment="1" applyProtection="1">
      <alignment horizontal="center" vertical="center" wrapText="1"/>
      <protection locked="0"/>
    </xf>
    <xf numFmtId="0" fontId="21" fillId="3" borderId="78" xfId="0" applyNumberFormat="1" applyFont="1" applyFill="1" applyBorder="1" applyAlignment="1" applyProtection="1">
      <alignment horizontal="center" vertical="center" wrapText="1"/>
      <protection locked="0"/>
    </xf>
    <xf numFmtId="0" fontId="21" fillId="11" borderId="97" xfId="0" applyNumberFormat="1" applyFont="1" applyFill="1" applyBorder="1" applyAlignment="1" applyProtection="1">
      <alignment horizontal="left" vertical="center"/>
      <protection locked="0"/>
    </xf>
    <xf numFmtId="0" fontId="21" fillId="11" borderId="85" xfId="0" applyNumberFormat="1" applyFont="1" applyFill="1" applyBorder="1" applyAlignment="1" applyProtection="1">
      <alignment horizontal="left" vertical="center"/>
      <protection locked="0"/>
    </xf>
    <xf numFmtId="0" fontId="21" fillId="3" borderId="118" xfId="0" applyNumberFormat="1" applyFont="1" applyFill="1" applyBorder="1" applyAlignment="1" applyProtection="1">
      <alignment horizontal="center" vertical="center" wrapText="1"/>
      <protection locked="0"/>
    </xf>
    <xf numFmtId="0" fontId="21" fillId="3" borderId="121" xfId="0" applyNumberFormat="1" applyFont="1" applyFill="1" applyBorder="1" applyAlignment="1" applyProtection="1">
      <alignment horizontal="center" vertical="center" wrapText="1"/>
      <protection locked="0"/>
    </xf>
    <xf numFmtId="0" fontId="21" fillId="11" borderId="85" xfId="0" applyNumberFormat="1" applyFont="1" applyFill="1" applyBorder="1" applyAlignment="1" applyProtection="1">
      <alignment horizontal="left" vertical="center" wrapText="1"/>
      <protection locked="0"/>
    </xf>
    <xf numFmtId="0" fontId="21" fillId="3" borderId="85" xfId="0" applyNumberFormat="1" applyFont="1" applyFill="1" applyBorder="1" applyAlignment="1" applyProtection="1">
      <alignment horizontal="center" vertical="center" wrapText="1"/>
      <protection locked="0"/>
    </xf>
    <xf numFmtId="0" fontId="21" fillId="3" borderId="88" xfId="0" applyNumberFormat="1" applyFont="1" applyFill="1" applyBorder="1" applyAlignment="1" applyProtection="1">
      <alignment horizontal="center" vertical="center" wrapText="1"/>
      <protection locked="0"/>
    </xf>
    <xf numFmtId="0" fontId="21" fillId="11" borderId="63" xfId="0" applyNumberFormat="1" applyFont="1" applyFill="1" applyBorder="1" applyAlignment="1" applyProtection="1">
      <alignment horizontal="left" vertical="center"/>
      <protection locked="0"/>
    </xf>
    <xf numFmtId="0" fontId="21" fillId="11" borderId="63" xfId="0" applyNumberFormat="1" applyFont="1" applyFill="1" applyBorder="1" applyAlignment="1" applyProtection="1">
      <alignment horizontal="left" vertical="center" wrapText="1"/>
      <protection locked="0"/>
    </xf>
    <xf numFmtId="0" fontId="21" fillId="3" borderId="63" xfId="0" applyNumberFormat="1" applyFont="1" applyFill="1" applyBorder="1" applyAlignment="1" applyProtection="1">
      <alignment horizontal="center" vertical="center" wrapText="1"/>
      <protection locked="0"/>
    </xf>
    <xf numFmtId="0" fontId="21" fillId="3" borderId="66" xfId="0" applyNumberFormat="1" applyFont="1" applyFill="1" applyBorder="1" applyAlignment="1" applyProtection="1">
      <alignment horizontal="center" vertical="center" wrapText="1"/>
      <protection locked="0"/>
    </xf>
    <xf numFmtId="0" fontId="21" fillId="11" borderId="52" xfId="0" applyNumberFormat="1" applyFont="1" applyFill="1" applyBorder="1" applyAlignment="1" applyProtection="1">
      <alignment horizontal="left" vertical="center"/>
      <protection locked="0"/>
    </xf>
    <xf numFmtId="0" fontId="47" fillId="0" borderId="1" xfId="0" applyFont="1" applyFill="1" applyBorder="1" applyAlignment="1" applyProtection="1">
      <alignment horizontal="center" wrapText="1"/>
      <protection locked="0"/>
    </xf>
    <xf numFmtId="0" fontId="47" fillId="0" borderId="2" xfId="0" applyFont="1" applyFill="1" applyBorder="1" applyAlignment="1" applyProtection="1">
      <alignment horizontal="center" wrapText="1"/>
      <protection locked="0"/>
    </xf>
    <xf numFmtId="0" fontId="48" fillId="0" borderId="4" xfId="0" applyNumberFormat="1" applyFont="1" applyFill="1" applyBorder="1" applyAlignment="1" applyProtection="1">
      <alignment horizontal="left" vertical="center" wrapText="1"/>
      <protection locked="0"/>
    </xf>
    <xf numFmtId="0" fontId="49" fillId="0" borderId="8" xfId="0" applyFont="1" applyFill="1" applyBorder="1" applyAlignment="1" applyProtection="1">
      <alignment horizontal="center"/>
      <protection locked="0"/>
    </xf>
    <xf numFmtId="0" fontId="49" fillId="0" borderId="33" xfId="0" applyFont="1" applyFill="1" applyBorder="1" applyAlignment="1" applyProtection="1">
      <alignment horizontal="center"/>
      <protection locked="0"/>
    </xf>
    <xf numFmtId="0" fontId="49" fillId="0" borderId="34" xfId="0" applyFont="1" applyFill="1" applyBorder="1" applyAlignment="1" applyProtection="1">
      <alignment horizontal="center"/>
      <protection locked="0"/>
    </xf>
    <xf numFmtId="0" fontId="49" fillId="0" borderId="4" xfId="0" applyFont="1" applyFill="1" applyBorder="1" applyAlignment="1" applyProtection="1">
      <alignment horizontal="center"/>
      <protection locked="0"/>
    </xf>
    <xf numFmtId="0" fontId="50" fillId="0" borderId="4" xfId="0" applyFont="1" applyFill="1" applyBorder="1" applyAlignment="1" applyProtection="1">
      <alignment horizontal="center" vertical="center"/>
      <protection locked="0"/>
    </xf>
    <xf numFmtId="0" fontId="3" fillId="0" borderId="4" xfId="0" applyFont="1" applyFill="1" applyBorder="1" applyAlignment="1" applyProtection="1">
      <alignment horizontal="left" vertical="center"/>
      <protection locked="0"/>
    </xf>
    <xf numFmtId="0" fontId="3" fillId="0" borderId="4"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protection locked="0"/>
    </xf>
    <xf numFmtId="0" fontId="3" fillId="0" borderId="4" xfId="0" applyFont="1" applyFill="1" applyBorder="1" applyAlignment="1" applyProtection="1">
      <alignment horizontal="center"/>
      <protection locked="0"/>
    </xf>
    <xf numFmtId="0" fontId="3" fillId="0" borderId="36" xfId="0" applyFont="1" applyFill="1" applyBorder="1" applyAlignment="1" applyProtection="1">
      <alignment horizontal="left"/>
      <protection locked="0"/>
    </xf>
  </cellXfs>
  <cellStyles count="5">
    <cellStyle name="Millares" xfId="1" builtinId="3"/>
    <cellStyle name="Moneda 17" xfId="3"/>
    <cellStyle name="Normal" xfId="0" builtinId="0"/>
    <cellStyle name="Normal 4" xfId="2"/>
    <cellStyle name="Normal 46" xfId="4"/>
  </cellStyles>
  <dxfs count="32">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1"/>
      </font>
      <fill>
        <patternFill>
          <bgColor rgb="FFFF0000"/>
        </patternFill>
      </fill>
    </dxf>
    <dxf>
      <font>
        <color theme="1"/>
      </font>
      <fill>
        <patternFill>
          <bgColor theme="9" tint="-0.24994659260841701"/>
        </patternFill>
      </fill>
    </dxf>
    <dxf>
      <font>
        <color theme="1"/>
      </font>
      <fill>
        <patternFill>
          <bgColor rgb="FFFFFF00"/>
        </patternFill>
      </fill>
    </dxf>
    <dxf>
      <font>
        <color theme="1"/>
      </font>
      <fill>
        <patternFill>
          <bgColor rgb="FF00B050"/>
        </patternFill>
      </fill>
    </dxf>
    <dxf>
      <font>
        <color theme="1"/>
      </font>
      <fill>
        <patternFill>
          <bgColor rgb="FFFF0000"/>
        </patternFill>
      </fill>
    </dxf>
    <dxf>
      <font>
        <color theme="1"/>
      </font>
      <fill>
        <patternFill>
          <bgColor rgb="FF00B050"/>
        </patternFill>
      </fill>
    </dxf>
    <dxf>
      <font>
        <color theme="0" tint="-0.34998626667073579"/>
      </font>
      <fill>
        <patternFill>
          <bgColor theme="0" tint="-0.34998626667073579"/>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tint="4.9989318521683403E-2"/>
      </font>
      <fill>
        <patternFill>
          <bgColor rgb="FF0070C0"/>
        </patternFill>
      </fill>
    </dxf>
    <dxf>
      <font>
        <color theme="1"/>
      </font>
      <fill>
        <patternFill>
          <bgColor rgb="FFFF0000"/>
        </patternFill>
      </fill>
    </dxf>
    <dxf>
      <font>
        <color theme="1" tint="4.9989318521683403E-2"/>
      </font>
      <fill>
        <patternFill>
          <bgColor rgb="FFFF0000"/>
        </patternFill>
      </fill>
    </dxf>
    <dxf>
      <font>
        <color theme="1"/>
      </font>
      <fill>
        <patternFill>
          <bgColor rgb="FFFF0000"/>
        </patternFill>
      </fill>
    </dxf>
    <dxf>
      <font>
        <color theme="1"/>
      </font>
      <fill>
        <patternFill>
          <bgColor rgb="FFFF0000"/>
        </patternFill>
      </fill>
    </dxf>
    <dxf>
      <font>
        <color theme="0" tint="-0.34998626667073579"/>
      </font>
      <fill>
        <patternFill>
          <bgColor theme="0" tint="-0.34998626667073579"/>
        </patternFill>
      </fill>
    </dxf>
    <dxf>
      <font>
        <color theme="1"/>
      </font>
      <fill>
        <patternFill>
          <bgColor rgb="FFFF0000"/>
        </patternFill>
      </fill>
    </dxf>
    <dxf>
      <font>
        <color theme="1"/>
      </font>
      <fill>
        <patternFill>
          <fgColor rgb="FF0070C0"/>
          <bgColor rgb="FF0070C0"/>
        </patternFill>
      </fill>
    </dxf>
    <dxf>
      <font>
        <color theme="0" tint="-0.34998626667073579"/>
      </font>
      <fill>
        <patternFill>
          <bgColor theme="0" tint="-0.34998626667073579"/>
        </patternFill>
      </fill>
    </dxf>
  </dxfs>
  <tableStyles count="0" defaultTableStyle="TableStyleMedium2" defaultPivotStyle="PivotStyleLight16"/>
  <colors>
    <mruColors>
      <color rgb="FFCC3300"/>
      <color rgb="FF00FF00"/>
      <color rgb="FFFFFF00"/>
      <color rgb="FF00FFFF"/>
      <color rgb="FF66FFCC"/>
      <color rgb="FF008080"/>
      <color rgb="FF339933"/>
      <color rgb="FF660066"/>
      <color rgb="FFFFFF66"/>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1009650</xdr:colOff>
          <xdr:row>0</xdr:row>
          <xdr:rowOff>400050</xdr:rowOff>
        </xdr:from>
        <xdr:to>
          <xdr:col>2</xdr:col>
          <xdr:colOff>1085850</xdr:colOff>
          <xdr:row>2</xdr:row>
          <xdr:rowOff>238125</xdr:rowOff>
        </xdr:to>
        <xdr:sp macro="" textlink="">
          <xdr:nvSpPr>
            <xdr:cNvPr id="1042" name="Object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81642</xdr:colOff>
      <xdr:row>0</xdr:row>
      <xdr:rowOff>1047757</xdr:rowOff>
    </xdr:from>
    <xdr:to>
      <xdr:col>0</xdr:col>
      <xdr:colOff>1755319</xdr:colOff>
      <xdr:row>6</xdr:row>
      <xdr:rowOff>299446</xdr:rowOff>
    </xdr:to>
    <xdr:grpSp>
      <xdr:nvGrpSpPr>
        <xdr:cNvPr id="190" name="35 Grupo"/>
        <xdr:cNvGrpSpPr/>
      </xdr:nvGrpSpPr>
      <xdr:grpSpPr>
        <a:xfrm>
          <a:off x="81642" y="533407"/>
          <a:ext cx="1673677" cy="2766414"/>
          <a:chOff x="3059832" y="1556792"/>
          <a:chExt cx="1512168" cy="1728192"/>
        </a:xfrm>
      </xdr:grpSpPr>
      <xdr:grpSp>
        <xdr:nvGrpSpPr>
          <xdr:cNvPr id="191" name="22 Grupo"/>
          <xdr:cNvGrpSpPr/>
        </xdr:nvGrpSpPr>
        <xdr:grpSpPr>
          <a:xfrm>
            <a:off x="3059832" y="1556792"/>
            <a:ext cx="720080" cy="1728192"/>
            <a:chOff x="2987824" y="1556792"/>
            <a:chExt cx="720080" cy="1728192"/>
          </a:xfrm>
        </xdr:grpSpPr>
        <xdr:sp macro="[0]!Mostrar_R1" textlink="">
          <xdr:nvSpPr>
            <xdr:cNvPr id="204" name="6 Rectángulo redondeado"/>
            <xdr:cNvSpPr/>
          </xdr:nvSpPr>
          <xdr:spPr>
            <a:xfrm>
              <a:off x="2987824" y="1844824"/>
              <a:ext cx="360040" cy="288032"/>
            </a:xfrm>
            <a:prstGeom prst="roundRect">
              <a:avLst/>
            </a:prstGeom>
            <a:solidFill>
              <a:srgbClr val="FFFF00"/>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1</a:t>
              </a:r>
              <a:endParaRPr lang="es-CO" sz="1300" b="1"/>
            </a:p>
          </xdr:txBody>
        </xdr:sp>
        <xdr:sp macro="[0]!Mostrar_R3" textlink="">
          <xdr:nvSpPr>
            <xdr:cNvPr id="205" name="12 Rectángulo redondeado"/>
            <xdr:cNvSpPr/>
          </xdr:nvSpPr>
          <xdr:spPr>
            <a:xfrm>
              <a:off x="2987824" y="2132856"/>
              <a:ext cx="360040" cy="288032"/>
            </a:xfrm>
            <a:prstGeom prst="roundRect">
              <a:avLst/>
            </a:prstGeom>
            <a:solidFill>
              <a:schemeClr val="accent6">
                <a:lumMod val="75000"/>
              </a:schemeClr>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3</a:t>
              </a:r>
              <a:endParaRPr lang="es-CO" sz="1300" b="1"/>
            </a:p>
          </xdr:txBody>
        </xdr:sp>
        <xdr:sp macro="[0]!Mostrar_R5" textlink="">
          <xdr:nvSpPr>
            <xdr:cNvPr id="206" name="13 Rectángulo redondeado"/>
            <xdr:cNvSpPr/>
          </xdr:nvSpPr>
          <xdr:spPr>
            <a:xfrm>
              <a:off x="2987824" y="2420888"/>
              <a:ext cx="360040" cy="288032"/>
            </a:xfrm>
            <a:prstGeom prst="roundRect">
              <a:avLst/>
            </a:prstGeom>
            <a:solidFill>
              <a:srgbClr val="FF0066"/>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5</a:t>
              </a:r>
              <a:endParaRPr lang="es-CO" sz="1300" b="1"/>
            </a:p>
          </xdr:txBody>
        </xdr:sp>
        <xdr:sp macro="[0]!Mostrar_R7" textlink="">
          <xdr:nvSpPr>
            <xdr:cNvPr id="207" name="14 Rectángulo redondeado"/>
            <xdr:cNvSpPr/>
          </xdr:nvSpPr>
          <xdr:spPr>
            <a:xfrm>
              <a:off x="2987824" y="2708920"/>
              <a:ext cx="360040" cy="288032"/>
            </a:xfrm>
            <a:prstGeom prst="roundRect">
              <a:avLst/>
            </a:prstGeom>
            <a:solidFill>
              <a:srgbClr val="0066FF"/>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7</a:t>
              </a:r>
              <a:endParaRPr lang="es-CO" sz="1300" b="1"/>
            </a:p>
          </xdr:txBody>
        </xdr:sp>
        <xdr:sp macro="[0]!Mostrar_R9" textlink="">
          <xdr:nvSpPr>
            <xdr:cNvPr id="208" name="15 Rectángulo redondeado"/>
            <xdr:cNvSpPr/>
          </xdr:nvSpPr>
          <xdr:spPr>
            <a:xfrm>
              <a:off x="2987824" y="2996952"/>
              <a:ext cx="360040" cy="288032"/>
            </a:xfrm>
            <a:prstGeom prst="roundRect">
              <a:avLst/>
            </a:prstGeom>
            <a:solidFill>
              <a:srgbClr val="FF66FF"/>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9</a:t>
              </a:r>
              <a:endParaRPr lang="es-CO" sz="1300" b="1"/>
            </a:p>
          </xdr:txBody>
        </xdr:sp>
        <xdr:sp macro="[0]!Mostrar_R2" textlink="">
          <xdr:nvSpPr>
            <xdr:cNvPr id="209" name="16 Rectángulo redondeado"/>
            <xdr:cNvSpPr/>
          </xdr:nvSpPr>
          <xdr:spPr>
            <a:xfrm>
              <a:off x="3347864" y="1844824"/>
              <a:ext cx="360040" cy="288032"/>
            </a:xfrm>
            <a:prstGeom prst="roundRect">
              <a:avLst/>
            </a:prstGeom>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2</a:t>
              </a:r>
              <a:endParaRPr lang="es-CO" sz="1300" b="1"/>
            </a:p>
          </xdr:txBody>
        </xdr:sp>
        <xdr:sp macro="[0]!Mostrar_R4" textlink="">
          <xdr:nvSpPr>
            <xdr:cNvPr id="210" name="17 Rectángulo redondeado"/>
            <xdr:cNvSpPr/>
          </xdr:nvSpPr>
          <xdr:spPr>
            <a:xfrm>
              <a:off x="3347864" y="2132856"/>
              <a:ext cx="360040" cy="288032"/>
            </a:xfrm>
            <a:prstGeom prst="roundRect">
              <a:avLst/>
            </a:prstGeom>
            <a:solidFill>
              <a:srgbClr val="00B050"/>
            </a:solidFill>
          </xdr:spPr>
          <xdr:style>
            <a:lnRef idx="0">
              <a:schemeClr val="accent6"/>
            </a:lnRef>
            <a:fillRef idx="3">
              <a:schemeClr val="accent6"/>
            </a:fillRef>
            <a:effectRef idx="3">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4</a:t>
              </a:r>
              <a:endParaRPr lang="es-CO" sz="1300" b="1"/>
            </a:p>
          </xdr:txBody>
        </xdr:sp>
        <xdr:sp macro="[0]!Mostrar_R6" textlink="">
          <xdr:nvSpPr>
            <xdr:cNvPr id="211" name="18 Rectángulo redondeado"/>
            <xdr:cNvSpPr/>
          </xdr:nvSpPr>
          <xdr:spPr>
            <a:xfrm>
              <a:off x="3347864" y="2420888"/>
              <a:ext cx="360040" cy="288032"/>
            </a:xfrm>
            <a:prstGeom prst="roundRect">
              <a:avLst/>
            </a:prstGeom>
            <a:solidFill>
              <a:srgbClr val="66FF33"/>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6</a:t>
              </a:r>
              <a:endParaRPr lang="es-CO" sz="1300" b="1"/>
            </a:p>
          </xdr:txBody>
        </xdr:sp>
        <xdr:sp macro="[0]!Mostrar_R8" textlink="">
          <xdr:nvSpPr>
            <xdr:cNvPr id="212" name="19 Rectángulo redondeado"/>
            <xdr:cNvSpPr/>
          </xdr:nvSpPr>
          <xdr:spPr>
            <a:xfrm>
              <a:off x="3347864" y="2708920"/>
              <a:ext cx="360040" cy="288032"/>
            </a:xfrm>
            <a:prstGeom prst="roundRect">
              <a:avLst/>
            </a:prstGeom>
            <a:solidFill>
              <a:srgbClr val="00FFFF"/>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t>8</a:t>
              </a:r>
              <a:endParaRPr lang="es-CO" sz="1300" b="1"/>
            </a:p>
          </xdr:txBody>
        </xdr:sp>
        <xdr:sp macro="[0]!Mostrar_R10" textlink="">
          <xdr:nvSpPr>
            <xdr:cNvPr id="213" name="20 Rectángulo redondeado"/>
            <xdr:cNvSpPr/>
          </xdr:nvSpPr>
          <xdr:spPr>
            <a:xfrm>
              <a:off x="3347864" y="2996952"/>
              <a:ext cx="360040" cy="288032"/>
            </a:xfrm>
            <a:prstGeom prst="roundRect">
              <a:avLst/>
            </a:prstGeom>
            <a:solidFill>
              <a:srgbClr val="FFFF00"/>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100" b="1"/>
                <a:t>10</a:t>
              </a:r>
              <a:endParaRPr lang="es-CO" sz="1100" b="1"/>
            </a:p>
          </xdr:txBody>
        </xdr:sp>
        <xdr:sp macro="[0]!Mostrar_Todos" textlink="">
          <xdr:nvSpPr>
            <xdr:cNvPr id="214" name="21 Rectángulo redondeado"/>
            <xdr:cNvSpPr/>
          </xdr:nvSpPr>
          <xdr:spPr>
            <a:xfrm>
              <a:off x="2987824" y="1556792"/>
              <a:ext cx="720080" cy="288032"/>
            </a:xfrm>
            <a:prstGeom prst="roundRect">
              <a:avLst/>
            </a:prstGeom>
            <a:solidFill>
              <a:srgbClr val="00FF00"/>
            </a:solidFill>
          </xdr:spPr>
          <xdr:style>
            <a:lnRef idx="0">
              <a:schemeClr val="accent3"/>
            </a:lnRef>
            <a:fillRef idx="3">
              <a:schemeClr val="accent3"/>
            </a:fillRef>
            <a:effectRef idx="3">
              <a:schemeClr val="accent3"/>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200" b="1"/>
                <a:t>Mostrar</a:t>
              </a:r>
            </a:p>
            <a:p>
              <a:pPr algn="ctr"/>
              <a:r>
                <a:rPr lang="es-ES" sz="1200" b="1"/>
                <a:t>Todos</a:t>
              </a:r>
              <a:endParaRPr lang="es-CO" sz="1200" b="1"/>
            </a:p>
          </xdr:txBody>
        </xdr:sp>
      </xdr:grpSp>
      <xdr:grpSp>
        <xdr:nvGrpSpPr>
          <xdr:cNvPr id="192" name="23 Grupo"/>
          <xdr:cNvGrpSpPr/>
        </xdr:nvGrpSpPr>
        <xdr:grpSpPr>
          <a:xfrm>
            <a:off x="3851920" y="1556792"/>
            <a:ext cx="720080" cy="1728192"/>
            <a:chOff x="2987824" y="1556792"/>
            <a:chExt cx="720080" cy="1728192"/>
          </a:xfrm>
        </xdr:grpSpPr>
        <xdr:sp macro="[0]!Ocultar_R1" textlink="">
          <xdr:nvSpPr>
            <xdr:cNvPr id="193" name="24 Rectángulo redondeado"/>
            <xdr:cNvSpPr/>
          </xdr:nvSpPr>
          <xdr:spPr>
            <a:xfrm>
              <a:off x="2987824" y="1844824"/>
              <a:ext cx="360040" cy="288032"/>
            </a:xfrm>
            <a:prstGeom prst="roundRect">
              <a:avLst/>
            </a:prstGeom>
            <a:solidFill>
              <a:schemeClr val="accent2">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1</a:t>
              </a:r>
              <a:endParaRPr lang="es-CO" sz="1300" b="1">
                <a:solidFill>
                  <a:schemeClr val="bg1"/>
                </a:solidFill>
              </a:endParaRPr>
            </a:p>
          </xdr:txBody>
        </xdr:sp>
        <xdr:sp macro="[0]!Ocultar_R3" textlink="">
          <xdr:nvSpPr>
            <xdr:cNvPr id="194" name="25 Rectángulo redondeado"/>
            <xdr:cNvSpPr/>
          </xdr:nvSpPr>
          <xdr:spPr>
            <a:xfrm>
              <a:off x="2987824" y="2132856"/>
              <a:ext cx="360040" cy="288032"/>
            </a:xfrm>
            <a:prstGeom prst="roundRect">
              <a:avLst/>
            </a:prstGeom>
            <a:solidFill>
              <a:schemeClr val="accent3">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3</a:t>
              </a:r>
              <a:endParaRPr lang="es-CO" sz="1300" b="1">
                <a:solidFill>
                  <a:schemeClr val="bg1"/>
                </a:solidFill>
              </a:endParaRPr>
            </a:p>
          </xdr:txBody>
        </xdr:sp>
        <xdr:sp macro="[0]!Ocultar_R5" textlink="">
          <xdr:nvSpPr>
            <xdr:cNvPr id="195" name="26 Rectángulo redondeado"/>
            <xdr:cNvSpPr/>
          </xdr:nvSpPr>
          <xdr:spPr>
            <a:xfrm>
              <a:off x="2987824" y="2420888"/>
              <a:ext cx="360040" cy="288032"/>
            </a:xfrm>
            <a:prstGeom prst="roundRect">
              <a:avLst/>
            </a:prstGeom>
            <a:solidFill>
              <a:schemeClr val="accent5">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5</a:t>
              </a:r>
              <a:endParaRPr lang="es-CO" sz="1300" b="1">
                <a:solidFill>
                  <a:schemeClr val="bg1"/>
                </a:solidFill>
              </a:endParaRPr>
            </a:p>
          </xdr:txBody>
        </xdr:sp>
        <xdr:sp macro="[0]!Ocultar_R7" textlink="">
          <xdr:nvSpPr>
            <xdr:cNvPr id="196" name="27 Rectángulo redondeado"/>
            <xdr:cNvSpPr/>
          </xdr:nvSpPr>
          <xdr:spPr>
            <a:xfrm>
              <a:off x="2987824" y="2708920"/>
              <a:ext cx="360040" cy="288032"/>
            </a:xfrm>
            <a:prstGeom prst="roundRect">
              <a:avLst/>
            </a:prstGeom>
            <a:solidFill>
              <a:srgbClr val="660066"/>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7</a:t>
              </a:r>
              <a:endParaRPr lang="es-CO" sz="1300" b="1">
                <a:solidFill>
                  <a:schemeClr val="bg1"/>
                </a:solidFill>
              </a:endParaRPr>
            </a:p>
          </xdr:txBody>
        </xdr:sp>
        <xdr:sp macro="[0]!Ocultar_R9" textlink="">
          <xdr:nvSpPr>
            <xdr:cNvPr id="197" name="28 Rectángulo redondeado"/>
            <xdr:cNvSpPr/>
          </xdr:nvSpPr>
          <xdr:spPr>
            <a:xfrm>
              <a:off x="2987824" y="2996952"/>
              <a:ext cx="360040" cy="288032"/>
            </a:xfrm>
            <a:prstGeom prst="roundRect">
              <a:avLst/>
            </a:prstGeom>
            <a:solidFill>
              <a:srgbClr val="339933"/>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9</a:t>
              </a:r>
              <a:endParaRPr lang="es-CO" sz="1300" b="1">
                <a:solidFill>
                  <a:schemeClr val="bg1"/>
                </a:solidFill>
              </a:endParaRPr>
            </a:p>
          </xdr:txBody>
        </xdr:sp>
        <xdr:sp macro="[0]!Ocultar_R2" textlink="">
          <xdr:nvSpPr>
            <xdr:cNvPr id="198" name="29 Rectángulo redondeado"/>
            <xdr:cNvSpPr/>
          </xdr:nvSpPr>
          <xdr:spPr>
            <a:xfrm>
              <a:off x="3347864" y="1844824"/>
              <a:ext cx="360040" cy="288032"/>
            </a:xfrm>
            <a:prstGeom prst="roundRect">
              <a:avLst/>
            </a:prstGeom>
            <a:solidFill>
              <a:schemeClr val="tx2">
                <a:lumMod val="75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2</a:t>
              </a:r>
              <a:endParaRPr lang="es-CO" sz="1300" b="1">
                <a:solidFill>
                  <a:schemeClr val="bg1"/>
                </a:solidFill>
              </a:endParaRPr>
            </a:p>
          </xdr:txBody>
        </xdr:sp>
        <xdr:sp macro="[0]!Ocultar_R4" textlink="">
          <xdr:nvSpPr>
            <xdr:cNvPr id="199" name="30 Rectángulo redondeado"/>
            <xdr:cNvSpPr/>
          </xdr:nvSpPr>
          <xdr:spPr>
            <a:xfrm>
              <a:off x="3347864" y="2132856"/>
              <a:ext cx="360040" cy="288032"/>
            </a:xfrm>
            <a:prstGeom prst="roundRect">
              <a:avLst/>
            </a:prstGeom>
            <a:solidFill>
              <a:schemeClr val="accent4">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4</a:t>
              </a:r>
              <a:endParaRPr lang="es-CO" sz="1300" b="1">
                <a:solidFill>
                  <a:schemeClr val="bg1"/>
                </a:solidFill>
              </a:endParaRPr>
            </a:p>
          </xdr:txBody>
        </xdr:sp>
        <xdr:sp macro="[0]!Ocultar_R6" textlink="">
          <xdr:nvSpPr>
            <xdr:cNvPr id="200" name="31 Rectángulo redondeado"/>
            <xdr:cNvSpPr/>
          </xdr:nvSpPr>
          <xdr:spPr>
            <a:xfrm>
              <a:off x="3347864" y="2420888"/>
              <a:ext cx="360040" cy="288032"/>
            </a:xfrm>
            <a:prstGeom prst="roundRect">
              <a:avLst/>
            </a:prstGeom>
            <a:solidFill>
              <a:schemeClr val="accent6">
                <a:lumMod val="50000"/>
              </a:schemeClr>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6</a:t>
              </a:r>
              <a:endParaRPr lang="es-CO" sz="1300" b="1">
                <a:solidFill>
                  <a:schemeClr val="bg1"/>
                </a:solidFill>
              </a:endParaRPr>
            </a:p>
          </xdr:txBody>
        </xdr:sp>
        <xdr:sp macro="[0]!Ocultar_R8" textlink="">
          <xdr:nvSpPr>
            <xdr:cNvPr id="201" name="32 Rectángulo redondeado"/>
            <xdr:cNvSpPr/>
          </xdr:nvSpPr>
          <xdr:spPr>
            <a:xfrm>
              <a:off x="3347864" y="2708920"/>
              <a:ext cx="360040" cy="288032"/>
            </a:xfrm>
            <a:prstGeom prst="roundRect">
              <a:avLst/>
            </a:prstGeom>
            <a:solidFill>
              <a:srgbClr val="CC3300"/>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300" b="1">
                  <a:solidFill>
                    <a:schemeClr val="bg1"/>
                  </a:solidFill>
                </a:rPr>
                <a:t>8</a:t>
              </a:r>
              <a:endParaRPr lang="es-CO" sz="1300" b="1">
                <a:solidFill>
                  <a:schemeClr val="bg1"/>
                </a:solidFill>
              </a:endParaRPr>
            </a:p>
          </xdr:txBody>
        </xdr:sp>
        <xdr:sp macro="[0]!Ocultar_R10" textlink="">
          <xdr:nvSpPr>
            <xdr:cNvPr id="202" name="33 Rectángulo redondeado"/>
            <xdr:cNvSpPr/>
          </xdr:nvSpPr>
          <xdr:spPr>
            <a:xfrm>
              <a:off x="3347864" y="2996952"/>
              <a:ext cx="360040" cy="288032"/>
            </a:xfrm>
            <a:prstGeom prst="roundRect">
              <a:avLst/>
            </a:prstGeom>
            <a:solidFill>
              <a:srgbClr val="008080"/>
            </a:solidFill>
          </xdr:spPr>
          <xdr:style>
            <a:lnRef idx="0">
              <a:schemeClr val="accent5"/>
            </a:lnRef>
            <a:fillRef idx="3">
              <a:schemeClr val="accent5"/>
            </a:fillRef>
            <a:effectRef idx="3">
              <a:schemeClr val="accent5"/>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100" b="1">
                  <a:solidFill>
                    <a:schemeClr val="bg1"/>
                  </a:solidFill>
                </a:rPr>
                <a:t>10</a:t>
              </a:r>
              <a:endParaRPr lang="es-CO" sz="1100" b="1">
                <a:solidFill>
                  <a:schemeClr val="bg1"/>
                </a:solidFill>
              </a:endParaRPr>
            </a:p>
          </xdr:txBody>
        </xdr:sp>
        <xdr:sp macro="[0]!Ocultar_TR" textlink="">
          <xdr:nvSpPr>
            <xdr:cNvPr id="203" name="34 Rectángulo redondeado"/>
            <xdr:cNvSpPr/>
          </xdr:nvSpPr>
          <xdr:spPr>
            <a:xfrm>
              <a:off x="2987824" y="1556792"/>
              <a:ext cx="720080" cy="288032"/>
            </a:xfrm>
            <a:prstGeom prst="roundRect">
              <a:avLst/>
            </a:prstGeom>
          </xdr:spPr>
          <xdr:style>
            <a:lnRef idx="0">
              <a:schemeClr val="dk1"/>
            </a:lnRef>
            <a:fillRef idx="3">
              <a:schemeClr val="dk1"/>
            </a:fillRef>
            <a:effectRef idx="3">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200" b="1">
                  <a:solidFill>
                    <a:schemeClr val="bg1"/>
                  </a:solidFill>
                </a:rPr>
                <a:t>Ocultar</a:t>
              </a:r>
            </a:p>
            <a:p>
              <a:pPr algn="ctr"/>
              <a:r>
                <a:rPr lang="es-ES" sz="1200" b="1">
                  <a:solidFill>
                    <a:schemeClr val="bg1"/>
                  </a:solidFill>
                </a:rPr>
                <a:t>Todos</a:t>
              </a:r>
              <a:endParaRPr lang="es-CO" sz="1200" b="1">
                <a:solidFill>
                  <a:schemeClr val="bg1"/>
                </a:solidFill>
              </a:endParaRPr>
            </a:p>
          </xdr:txBody>
        </xdr:sp>
      </xdr:grpSp>
    </xdr:grpSp>
    <xdr:clientData/>
  </xdr:twoCellAnchor>
  <xdr:twoCellAnchor>
    <xdr:from>
      <xdr:col>23</xdr:col>
      <xdr:colOff>489857</xdr:colOff>
      <xdr:row>4</xdr:row>
      <xdr:rowOff>54429</xdr:rowOff>
    </xdr:from>
    <xdr:to>
      <xdr:col>24</xdr:col>
      <xdr:colOff>1578429</xdr:colOff>
      <xdr:row>5</xdr:row>
      <xdr:rowOff>483096</xdr:rowOff>
    </xdr:to>
    <xdr:grpSp>
      <xdr:nvGrpSpPr>
        <xdr:cNvPr id="96" name="1 Grupo"/>
        <xdr:cNvGrpSpPr/>
      </xdr:nvGrpSpPr>
      <xdr:grpSpPr>
        <a:xfrm>
          <a:off x="41279082" y="1705429"/>
          <a:ext cx="1574347" cy="1174792"/>
          <a:chOff x="5724128" y="2132856"/>
          <a:chExt cx="2592287" cy="864096"/>
        </a:xfrm>
      </xdr:grpSpPr>
      <xdr:grpSp>
        <xdr:nvGrpSpPr>
          <xdr:cNvPr id="97" name="63 Grupo"/>
          <xdr:cNvGrpSpPr/>
        </xdr:nvGrpSpPr>
        <xdr:grpSpPr>
          <a:xfrm>
            <a:off x="5789198" y="2132856"/>
            <a:ext cx="2527217" cy="864096"/>
            <a:chOff x="5839584" y="2060848"/>
            <a:chExt cx="2332816" cy="648072"/>
          </a:xfrm>
        </xdr:grpSpPr>
        <xdr:grpSp>
          <xdr:nvGrpSpPr>
            <xdr:cNvPr id="99" name="55 Grupo"/>
            <xdr:cNvGrpSpPr/>
          </xdr:nvGrpSpPr>
          <xdr:grpSpPr>
            <a:xfrm>
              <a:off x="5839584" y="2060848"/>
              <a:ext cx="1457640" cy="648072"/>
              <a:chOff x="5724128" y="2060848"/>
              <a:chExt cx="1457640" cy="648072"/>
            </a:xfrm>
          </xdr:grpSpPr>
          <xdr:sp macro="" textlink="">
            <xdr:nvSpPr>
              <xdr:cNvPr id="105" name="46 Rectángulo redondeado"/>
              <xdr:cNvSpPr/>
            </xdr:nvSpPr>
            <xdr:spPr>
              <a:xfrm>
                <a:off x="5724128" y="2060848"/>
                <a:ext cx="1457640" cy="288032"/>
              </a:xfrm>
              <a:prstGeom prst="roundRect">
                <a:avLst/>
              </a:prstGeom>
              <a:solidFill>
                <a:srgbClr val="56EA04"/>
              </a:solidFill>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1"/>
                    </a:solidFill>
                  </a:rPr>
                  <a:t>Mostrar</a:t>
                </a:r>
                <a:endParaRPr lang="es-CO" b="1">
                  <a:solidFill>
                    <a:schemeClr val="tx1"/>
                  </a:solidFill>
                </a:endParaRPr>
              </a:p>
            </xdr:txBody>
          </xdr:sp>
          <xdr:sp macro="[0]!Ver_C2" textlink="">
            <xdr:nvSpPr>
              <xdr:cNvPr id="106" name="51 Elipse"/>
              <xdr:cNvSpPr/>
            </xdr:nvSpPr>
            <xdr:spPr>
              <a:xfrm>
                <a:off x="5863467" y="2420888"/>
                <a:ext cx="187464" cy="288032"/>
              </a:xfrm>
              <a:prstGeom prst="ellipse">
                <a:avLst/>
              </a:prstGeom>
              <a:solidFill>
                <a:schemeClr val="accent6">
                  <a:lumMod val="75000"/>
                </a:schemeClr>
              </a:soli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2</a:t>
                </a:r>
              </a:p>
            </xdr:txBody>
          </xdr:sp>
          <xdr:sp macro="[0]!Ver_C3" textlink="">
            <xdr:nvSpPr>
              <xdr:cNvPr id="107" name="52 Elipse"/>
              <xdr:cNvSpPr/>
            </xdr:nvSpPr>
            <xdr:spPr>
              <a:xfrm>
                <a:off x="6062874" y="2420888"/>
                <a:ext cx="187464" cy="288032"/>
              </a:xfrm>
              <a:prstGeom prst="ellipse">
                <a:avLst/>
              </a:prstGeom>
              <a:solidFill>
                <a:srgbClr val="FF000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3</a:t>
                </a:r>
              </a:p>
            </xdr:txBody>
          </xdr:sp>
          <xdr:sp macro="[0]!Ver_C4" textlink="">
            <xdr:nvSpPr>
              <xdr:cNvPr id="108" name="53 Elipse"/>
              <xdr:cNvSpPr/>
            </xdr:nvSpPr>
            <xdr:spPr>
              <a:xfrm>
                <a:off x="6262281" y="2420888"/>
                <a:ext cx="187464" cy="288032"/>
              </a:xfrm>
              <a:prstGeom prst="ellipse">
                <a:avLst/>
              </a:prstGeom>
              <a:solidFill>
                <a:srgbClr val="C00000"/>
              </a:soli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4</a:t>
                </a:r>
              </a:p>
            </xdr:txBody>
          </xdr:sp>
          <xdr:sp macro="[0]!Ver_TC" textlink="">
            <xdr:nvSpPr>
              <xdr:cNvPr id="109" name="54 Elipse"/>
              <xdr:cNvSpPr/>
            </xdr:nvSpPr>
            <xdr:spPr>
              <a:xfrm>
                <a:off x="6461687" y="2420888"/>
                <a:ext cx="720081" cy="288032"/>
              </a:xfrm>
              <a:prstGeom prst="ellipse">
                <a:avLst/>
              </a:prstGeom>
              <a:solidFill>
                <a:srgbClr val="56EA04"/>
              </a:solidFill>
            </xdr:spPr>
            <xdr:style>
              <a:lnRef idx="0">
                <a:schemeClr val="accent4"/>
              </a:lnRef>
              <a:fillRef idx="3">
                <a:schemeClr val="accent4"/>
              </a:fillRef>
              <a:effectRef idx="3">
                <a:schemeClr val="accent4"/>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sz="1500" b="1">
                    <a:solidFill>
                      <a:schemeClr val="tx2">
                        <a:lumMod val="50000"/>
                      </a:schemeClr>
                    </a:solidFill>
                  </a:rPr>
                  <a:t>Todo</a:t>
                </a:r>
              </a:p>
            </xdr:txBody>
          </xdr:sp>
        </xdr:grpSp>
        <xdr:grpSp>
          <xdr:nvGrpSpPr>
            <xdr:cNvPr id="100" name="56 Grupo"/>
            <xdr:cNvGrpSpPr/>
          </xdr:nvGrpSpPr>
          <xdr:grpSpPr>
            <a:xfrm>
              <a:off x="7297224" y="2060848"/>
              <a:ext cx="875176" cy="648072"/>
              <a:chOff x="5871344" y="2060848"/>
              <a:chExt cx="875176" cy="648072"/>
            </a:xfrm>
          </xdr:grpSpPr>
          <xdr:sp macro="" textlink="">
            <xdr:nvSpPr>
              <xdr:cNvPr id="101" name="57 Rectángulo redondeado"/>
              <xdr:cNvSpPr/>
            </xdr:nvSpPr>
            <xdr:spPr>
              <a:xfrm>
                <a:off x="5871344" y="2060848"/>
                <a:ext cx="875176" cy="288032"/>
              </a:xfrm>
              <a:prstGeom prst="roundRect">
                <a:avLst/>
              </a:prstGeom>
            </xdr:spPr>
            <xdr:style>
              <a:lnRef idx="0">
                <a:schemeClr val="dk1"/>
              </a:lnRef>
              <a:fillRef idx="3">
                <a:schemeClr val="dk1"/>
              </a:fillRef>
              <a:effectRef idx="3">
                <a:schemeClr val="dk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Ocultar</a:t>
                </a:r>
                <a:endParaRPr lang="es-CO" b="1">
                  <a:solidFill>
                    <a:schemeClr val="bg1"/>
                  </a:solidFill>
                </a:endParaRPr>
              </a:p>
            </xdr:txBody>
          </xdr:sp>
          <xdr:sp macro="[0]!Ocultar_C2" textlink="">
            <xdr:nvSpPr>
              <xdr:cNvPr id="102" name="59 Elipse"/>
              <xdr:cNvSpPr/>
            </xdr:nvSpPr>
            <xdr:spPr>
              <a:xfrm>
                <a:off x="6015360" y="2420888"/>
                <a:ext cx="187464" cy="288032"/>
              </a:xfrm>
              <a:prstGeom prst="ellipse">
                <a:avLst/>
              </a:prstGeom>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2</a:t>
                </a:r>
              </a:p>
            </xdr:txBody>
          </xdr:sp>
          <xdr:sp macro="[0]!Ocultar_C3" textlink="">
            <xdr:nvSpPr>
              <xdr:cNvPr id="103" name="60 Elipse"/>
              <xdr:cNvSpPr/>
            </xdr:nvSpPr>
            <xdr:spPr>
              <a:xfrm>
                <a:off x="6226709" y="2420888"/>
                <a:ext cx="187464" cy="288032"/>
              </a:xfrm>
              <a:prstGeom prst="ellipse">
                <a:avLst/>
              </a:prstGeom>
              <a:solidFill>
                <a:schemeClr val="accent5">
                  <a:lumMod val="75000"/>
                </a:schemeClr>
              </a:solidFill>
            </xdr:spPr>
            <xdr:style>
              <a:lnRef idx="0">
                <a:schemeClr val="accent6"/>
              </a:lnRef>
              <a:fillRef idx="3">
                <a:schemeClr val="accent6"/>
              </a:fillRef>
              <a:effectRef idx="3">
                <a:schemeClr val="accent6"/>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3</a:t>
                </a:r>
              </a:p>
            </xdr:txBody>
          </xdr:sp>
          <xdr:sp macro="[0]!Ocultar_C4" textlink="">
            <xdr:nvSpPr>
              <xdr:cNvPr id="104" name="61 Elipse"/>
              <xdr:cNvSpPr/>
            </xdr:nvSpPr>
            <xdr:spPr>
              <a:xfrm>
                <a:off x="6426116" y="2420888"/>
                <a:ext cx="187464" cy="288032"/>
              </a:xfrm>
              <a:prstGeom prst="ellipse">
                <a:avLst/>
              </a:prstGeom>
              <a:solidFill>
                <a:schemeClr val="accent5">
                  <a:lumMod val="50000"/>
                </a:schemeClr>
              </a:solidFill>
            </xdr:spPr>
            <xdr:style>
              <a:lnRef idx="0">
                <a:schemeClr val="accent3"/>
              </a:lnRef>
              <a:fillRef idx="3">
                <a:schemeClr val="accent3"/>
              </a:fillRef>
              <a:effectRef idx="3">
                <a:schemeClr val="accent3"/>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bg1"/>
                    </a:solidFill>
                  </a:rPr>
                  <a:t>4</a:t>
                </a:r>
              </a:p>
            </xdr:txBody>
          </xdr:sp>
        </xdr:grpSp>
      </xdr:grpSp>
      <xdr:sp macro="[0]!Ver_C1" textlink="">
        <xdr:nvSpPr>
          <xdr:cNvPr id="98" name="49 Elipse"/>
          <xdr:cNvSpPr/>
        </xdr:nvSpPr>
        <xdr:spPr>
          <a:xfrm>
            <a:off x="5724128" y="2612909"/>
            <a:ext cx="203086" cy="384043"/>
          </a:xfrm>
          <a:prstGeom prst="ellipse">
            <a:avLst/>
          </a:prstGeom>
          <a:solidFill>
            <a:srgbClr val="FFC000"/>
          </a:solidFill>
        </xdr:spPr>
        <xdr:style>
          <a:lnRef idx="0">
            <a:schemeClr val="accent1"/>
          </a:lnRef>
          <a:fillRef idx="3">
            <a:schemeClr val="accent1"/>
          </a:fillRef>
          <a:effectRef idx="3">
            <a:schemeClr val="accent1"/>
          </a:effectRef>
          <a:fontRef idx="minor">
            <a:schemeClr val="lt1"/>
          </a:fontRef>
        </xdr:style>
        <xdr:txBody>
          <a:bodyPr wrap="square" rtlCol="0" anchor="ctr"/>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ES" b="1">
                <a:solidFill>
                  <a:schemeClr val="tx2">
                    <a:lumMod val="50000"/>
                  </a:schemeClr>
                </a:solidFill>
              </a:rPr>
              <a:t>1</a:t>
            </a:r>
          </a:p>
        </xdr:txBody>
      </xdr:sp>
    </xdr:grpSp>
    <xdr:clientData/>
  </xdr:twoCellAnchor>
  <mc:AlternateContent xmlns:mc="http://schemas.openxmlformats.org/markup-compatibility/2006">
    <mc:Choice xmlns:a14="http://schemas.microsoft.com/office/drawing/2010/main" Requires="a14">
      <xdr:twoCellAnchor>
        <xdr:from>
          <xdr:col>6</xdr:col>
          <xdr:colOff>590550</xdr:colOff>
          <xdr:row>0</xdr:row>
          <xdr:rowOff>428625</xdr:rowOff>
        </xdr:from>
        <xdr:to>
          <xdr:col>8</xdr:col>
          <xdr:colOff>209550</xdr:colOff>
          <xdr:row>2</xdr:row>
          <xdr:rowOff>180975</xdr:rowOff>
        </xdr:to>
        <xdr:sp macro="" textlink="">
          <xdr:nvSpPr>
            <xdr:cNvPr id="2726" name="Object 678" hidden="1">
              <a:extLst>
                <a:ext uri="{63B3BB69-23CF-44E3-9099-C40C66FF867C}">
                  <a14:compatExt spid="_x0000_s2726"/>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corredor/AppData/Local/Microsoft/Windows/Temporary%20Internet%20Files/Content.Outlook/0BCK50NM/10%20Monitoreo%20III%20Gesti&#243;n%20de%20Contrataci&#243;n%20Enero-octub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de Riesgos"/>
      <sheetName val="Mapa de Riesgos Integrado"/>
      <sheetName val="Hoja1"/>
    </sheetNames>
    <sheetDataSet>
      <sheetData sheetId="0">
        <row r="9">
          <cell r="F9" t="str">
            <v>Coordinador del Grupo de Contratos</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B1:N150"/>
  <sheetViews>
    <sheetView showGridLines="0" topLeftCell="E1" zoomScale="80" zoomScaleNormal="80" workbookViewId="0">
      <selection activeCell="J9" sqref="J9"/>
    </sheetView>
  </sheetViews>
  <sheetFormatPr baseColWidth="10" defaultColWidth="10.7109375" defaultRowHeight="15" x14ac:dyDescent="0.25"/>
  <cols>
    <col min="1" max="1" width="4.7109375" style="1" customWidth="1"/>
    <col min="2" max="2" width="29.5703125" style="1" customWidth="1"/>
    <col min="3" max="3" width="35.140625" style="1" customWidth="1"/>
    <col min="4" max="5" width="44.42578125" style="1" customWidth="1"/>
    <col min="6" max="6" width="44.42578125" style="2" customWidth="1"/>
    <col min="7" max="10" width="20.28515625" style="1" customWidth="1"/>
    <col min="11" max="12" width="10.140625" style="1" customWidth="1"/>
    <col min="13" max="13" width="15.140625" style="1" customWidth="1"/>
    <col min="14" max="14" width="11" style="1" customWidth="1"/>
    <col min="15" max="16384" width="10.7109375" style="1"/>
  </cols>
  <sheetData>
    <row r="1" spans="2:14" ht="55.5" customHeight="1" x14ac:dyDescent="0.25">
      <c r="B1" s="264"/>
      <c r="C1" s="265"/>
      <c r="D1" s="270" t="s">
        <v>399</v>
      </c>
      <c r="E1" s="271"/>
      <c r="F1" s="271"/>
      <c r="G1" s="271"/>
      <c r="H1" s="271"/>
      <c r="I1" s="271"/>
      <c r="J1" s="271"/>
      <c r="K1" s="271"/>
      <c r="L1" s="272"/>
      <c r="M1" s="279" t="s">
        <v>400</v>
      </c>
      <c r="N1" s="279"/>
    </row>
    <row r="2" spans="2:14" ht="41.25" customHeight="1" x14ac:dyDescent="0.25">
      <c r="B2" s="266"/>
      <c r="C2" s="267"/>
      <c r="D2" s="273"/>
      <c r="E2" s="274"/>
      <c r="F2" s="274"/>
      <c r="G2" s="274"/>
      <c r="H2" s="274"/>
      <c r="I2" s="274"/>
      <c r="J2" s="274"/>
      <c r="K2" s="274"/>
      <c r="L2" s="275"/>
      <c r="M2" s="279" t="s">
        <v>401</v>
      </c>
      <c r="N2" s="279"/>
    </row>
    <row r="3" spans="2:14" ht="43.5" customHeight="1" x14ac:dyDescent="0.25">
      <c r="B3" s="268"/>
      <c r="C3" s="269"/>
      <c r="D3" s="276"/>
      <c r="E3" s="277"/>
      <c r="F3" s="277"/>
      <c r="G3" s="277"/>
      <c r="H3" s="277"/>
      <c r="I3" s="277"/>
      <c r="J3" s="277"/>
      <c r="K3" s="277"/>
      <c r="L3" s="278"/>
      <c r="M3" s="279" t="s">
        <v>402</v>
      </c>
      <c r="N3" s="279"/>
    </row>
    <row r="4" spans="2:14" ht="26.25" customHeight="1" x14ac:dyDescent="0.25">
      <c r="B4" s="283" t="s">
        <v>0</v>
      </c>
      <c r="C4" s="284"/>
      <c r="D4" s="283" t="s">
        <v>1</v>
      </c>
      <c r="E4" s="285"/>
      <c r="F4" s="284"/>
      <c r="G4" s="283" t="s">
        <v>2</v>
      </c>
      <c r="H4" s="285"/>
      <c r="I4" s="285"/>
      <c r="J4" s="284"/>
      <c r="K4" s="283" t="s">
        <v>3</v>
      </c>
      <c r="L4" s="285"/>
      <c r="M4" s="285"/>
      <c r="N4" s="285"/>
    </row>
    <row r="5" spans="2:14" ht="15" customHeight="1" x14ac:dyDescent="0.25">
      <c r="B5" s="3" t="s">
        <v>4</v>
      </c>
      <c r="C5" s="3" t="s">
        <v>5</v>
      </c>
      <c r="D5" s="4" t="s">
        <v>6</v>
      </c>
      <c r="E5" s="4" t="s">
        <v>7</v>
      </c>
      <c r="F5" s="4" t="s">
        <v>8</v>
      </c>
      <c r="G5" s="5" t="s">
        <v>9</v>
      </c>
      <c r="H5" s="5" t="s">
        <v>10</v>
      </c>
      <c r="I5" s="5" t="s">
        <v>11</v>
      </c>
      <c r="J5" s="5" t="s">
        <v>12</v>
      </c>
      <c r="K5" s="5" t="s">
        <v>13</v>
      </c>
      <c r="L5" s="5" t="s">
        <v>14</v>
      </c>
      <c r="M5" s="5" t="s">
        <v>15</v>
      </c>
      <c r="N5" s="5" t="s">
        <v>16</v>
      </c>
    </row>
    <row r="6" spans="2:14" ht="33" customHeight="1" x14ac:dyDescent="0.25">
      <c r="B6" s="286" t="s">
        <v>150</v>
      </c>
      <c r="C6" s="287" t="str">
        <f>IF(B6="Ninguno","Seleccione un Proceso",IF($B$6=C129,E129,IF($B$6=C130,E130,IF($B$6=C131,E131,IF($B$6=C132,E132,IF($B$6=C133,E133,IF($B$6=C134,E134,IF($B$6=C135,E135,IF($B$6=C136,E136,IF($B$6=C137,E137,IF($B$6=C138,E138,IF($B$6=C139,E139,IF($B$6=C140,E140,IF($B$6=C141,E141,IF($B$6=C142,E142,IF($B$6=C143,E143,IF($B$6=C144,E144,IF($B$6=C145,E145,IF($B$6=C146,E146,IF($B$6=C147,E147,IF($B$6=C148,E148,IF($B$6=C149,E149))))))))))))))))))))))</f>
        <v xml:space="preserve">Contratar los bienes o servicios requeridos de acuerdo con la normatividad vigente aplicable, mediante contratación directa y procesos contractuales transparentes y ágiles, para el cumplimiento de los objetivos institucionales   </v>
      </c>
      <c r="D6" s="6" t="s">
        <v>18</v>
      </c>
      <c r="E6" s="6" t="s">
        <v>19</v>
      </c>
      <c r="F6" s="7" t="s">
        <v>20</v>
      </c>
      <c r="G6" s="175" t="s">
        <v>368</v>
      </c>
      <c r="H6" s="175" t="s">
        <v>369</v>
      </c>
      <c r="I6" s="175" t="s">
        <v>293</v>
      </c>
      <c r="J6" s="175" t="s">
        <v>370</v>
      </c>
      <c r="K6" s="176" t="s">
        <v>294</v>
      </c>
      <c r="L6" s="176" t="s">
        <v>294</v>
      </c>
      <c r="M6" s="176" t="s">
        <v>294</v>
      </c>
      <c r="N6" s="176" t="s">
        <v>294</v>
      </c>
    </row>
    <row r="7" spans="2:14" ht="21" customHeight="1" x14ac:dyDescent="0.25">
      <c r="B7" s="286"/>
      <c r="C7" s="287"/>
      <c r="D7" s="288" t="s">
        <v>367</v>
      </c>
      <c r="E7" s="288" t="s">
        <v>289</v>
      </c>
      <c r="F7" s="9" t="str">
        <f>IF(B6="Ninguno","Seleccione un Proceso",IF($B$6=C129,F129,IF($B$6=C130,F130,IF($B$6=C131,F131,IF($B$6=C132,F132,IF($B$6=C133,F133,IF($B$6=C134,F134,IF($B$6=C135,F135,IF($B$6=C136,F136,IF($B$6=C137,F137,IF($B$6=C138,F138,IF($B$6=C139,F139,IF($B$6=C140,F140,IF($B$6=C141,F141,IF($B$6=C142,F142,IF($B$6=C143,F143,IF($B$6=C144,F144,IF($B$6=C145,F145,IF($B$6=C146,F146,IF($B$6=C147,F147,IF($B$6=C148,F148,IF($B$6=C149,F149))))))))))))))))))))))</f>
        <v>Inicia con la solicitud de necesidad de contratación, continúa con las etapas precontractual, contractual y post contractual y termina con la liquidación de los contratos y convenios, si aplica.</v>
      </c>
      <c r="G7" s="175" t="s">
        <v>296</v>
      </c>
      <c r="H7" s="175" t="s">
        <v>295</v>
      </c>
      <c r="I7" s="175" t="s">
        <v>345</v>
      </c>
      <c r="J7" s="175" t="s">
        <v>315</v>
      </c>
      <c r="K7" s="176" t="s">
        <v>294</v>
      </c>
      <c r="L7" s="176" t="s">
        <v>294</v>
      </c>
      <c r="M7" s="177"/>
      <c r="N7" s="177"/>
    </row>
    <row r="8" spans="2:14" ht="22.5" customHeight="1" x14ac:dyDescent="0.25">
      <c r="B8" s="286"/>
      <c r="C8" s="287"/>
      <c r="D8" s="289"/>
      <c r="E8" s="289"/>
      <c r="F8" s="10" t="s">
        <v>21</v>
      </c>
      <c r="G8" s="175" t="s">
        <v>297</v>
      </c>
      <c r="H8" s="175" t="s">
        <v>298</v>
      </c>
      <c r="I8" s="175" t="s">
        <v>299</v>
      </c>
      <c r="J8" s="175" t="s">
        <v>316</v>
      </c>
      <c r="K8" s="176" t="s">
        <v>294</v>
      </c>
      <c r="L8" s="176" t="s">
        <v>294</v>
      </c>
      <c r="M8" s="177"/>
      <c r="N8" s="177"/>
    </row>
    <row r="9" spans="2:14" ht="264" customHeight="1" x14ac:dyDescent="0.25">
      <c r="B9" s="286"/>
      <c r="C9" s="287"/>
      <c r="D9" s="290"/>
      <c r="E9" s="290"/>
      <c r="F9" s="12" t="s">
        <v>292</v>
      </c>
      <c r="G9" s="175" t="s">
        <v>300</v>
      </c>
      <c r="H9" s="175" t="s">
        <v>317</v>
      </c>
      <c r="I9" s="175" t="s">
        <v>301</v>
      </c>
      <c r="J9" s="175" t="s">
        <v>371</v>
      </c>
      <c r="K9" s="176" t="s">
        <v>294</v>
      </c>
      <c r="L9" s="176" t="s">
        <v>294</v>
      </c>
      <c r="M9" s="177"/>
      <c r="N9" s="177"/>
    </row>
    <row r="10" spans="2:14" x14ac:dyDescent="0.25">
      <c r="B10" s="286"/>
      <c r="C10" s="287"/>
      <c r="D10" s="188" t="s">
        <v>22</v>
      </c>
      <c r="E10" s="188" t="s">
        <v>23</v>
      </c>
      <c r="F10" s="10" t="s">
        <v>24</v>
      </c>
      <c r="G10" s="11" t="s">
        <v>25</v>
      </c>
      <c r="H10" s="11" t="s">
        <v>26</v>
      </c>
      <c r="I10" s="11" t="s">
        <v>27</v>
      </c>
      <c r="J10" s="11" t="s">
        <v>28</v>
      </c>
      <c r="K10" s="8"/>
      <c r="L10" s="8"/>
      <c r="M10" s="8"/>
      <c r="N10" s="8"/>
    </row>
    <row r="11" spans="2:14" ht="15" customHeight="1" x14ac:dyDescent="0.25">
      <c r="B11" s="286"/>
      <c r="C11" s="287"/>
      <c r="D11" s="288" t="s">
        <v>290</v>
      </c>
      <c r="E11" s="288" t="s">
        <v>291</v>
      </c>
      <c r="F11" s="13" t="s">
        <v>29</v>
      </c>
      <c r="G11" s="11" t="s">
        <v>30</v>
      </c>
      <c r="H11" s="11" t="s">
        <v>31</v>
      </c>
      <c r="I11" s="11" t="s">
        <v>32</v>
      </c>
      <c r="J11" s="11" t="s">
        <v>33</v>
      </c>
      <c r="K11" s="11"/>
      <c r="L11" s="11"/>
      <c r="M11" s="11"/>
      <c r="N11" s="11"/>
    </row>
    <row r="12" spans="2:14" x14ac:dyDescent="0.25">
      <c r="B12" s="286"/>
      <c r="C12" s="287"/>
      <c r="D12" s="289"/>
      <c r="E12" s="289"/>
      <c r="F12" s="14" t="s">
        <v>34</v>
      </c>
      <c r="G12" s="11" t="s">
        <v>35</v>
      </c>
      <c r="H12" s="11" t="s">
        <v>36</v>
      </c>
      <c r="I12" s="11" t="s">
        <v>37</v>
      </c>
      <c r="J12" s="11" t="s">
        <v>38</v>
      </c>
      <c r="K12" s="11"/>
      <c r="L12" s="11"/>
      <c r="M12" s="11"/>
      <c r="N12" s="11"/>
    </row>
    <row r="13" spans="2:14" x14ac:dyDescent="0.25">
      <c r="B13" s="286"/>
      <c r="C13" s="287"/>
      <c r="D13" s="289"/>
      <c r="E13" s="289"/>
      <c r="F13" s="280" t="s">
        <v>29</v>
      </c>
      <c r="G13" s="11" t="s">
        <v>39</v>
      </c>
      <c r="H13" s="11" t="s">
        <v>40</v>
      </c>
      <c r="I13" s="11" t="s">
        <v>41</v>
      </c>
      <c r="J13" s="11" t="s">
        <v>42</v>
      </c>
      <c r="K13" s="11"/>
      <c r="L13" s="11"/>
      <c r="M13" s="11"/>
      <c r="N13" s="11"/>
    </row>
    <row r="14" spans="2:14" x14ac:dyDescent="0.25">
      <c r="B14" s="286"/>
      <c r="C14" s="287"/>
      <c r="D14" s="289"/>
      <c r="E14" s="289"/>
      <c r="F14" s="281"/>
      <c r="G14" s="11" t="s">
        <v>43</v>
      </c>
      <c r="H14" s="11" t="s">
        <v>44</v>
      </c>
      <c r="I14" s="11" t="s">
        <v>45</v>
      </c>
      <c r="J14" s="11" t="s">
        <v>46</v>
      </c>
      <c r="K14" s="11"/>
      <c r="L14" s="11"/>
      <c r="M14" s="11"/>
      <c r="N14" s="11"/>
    </row>
    <row r="15" spans="2:14" ht="48" customHeight="1" x14ac:dyDescent="0.25">
      <c r="B15" s="286"/>
      <c r="C15" s="287"/>
      <c r="D15" s="290"/>
      <c r="E15" s="290"/>
      <c r="F15" s="282"/>
      <c r="G15" s="11" t="s">
        <v>47</v>
      </c>
      <c r="H15" s="11" t="s">
        <v>48</v>
      </c>
      <c r="I15" s="11" t="s">
        <v>49</v>
      </c>
      <c r="J15" s="11" t="s">
        <v>50</v>
      </c>
      <c r="K15" s="11"/>
      <c r="L15" s="11"/>
      <c r="M15" s="11"/>
      <c r="N15" s="11"/>
    </row>
    <row r="17" spans="4:6" ht="21" x14ac:dyDescent="0.25">
      <c r="D17" s="15" t="s">
        <v>51</v>
      </c>
      <c r="E17" s="16" t="s">
        <v>52</v>
      </c>
    </row>
    <row r="18" spans="4:6" ht="45" x14ac:dyDescent="0.25">
      <c r="D18" s="17" t="s">
        <v>53</v>
      </c>
      <c r="E18" s="18" t="s">
        <v>54</v>
      </c>
    </row>
    <row r="19" spans="4:6" ht="45" x14ac:dyDescent="0.25">
      <c r="D19" s="17" t="s">
        <v>55</v>
      </c>
      <c r="E19" s="18" t="s">
        <v>56</v>
      </c>
      <c r="F19" s="1"/>
    </row>
    <row r="20" spans="4:6" ht="30" x14ac:dyDescent="0.25">
      <c r="D20" s="17" t="s">
        <v>57</v>
      </c>
      <c r="E20" s="18" t="s">
        <v>58</v>
      </c>
      <c r="F20" s="1"/>
    </row>
    <row r="21" spans="4:6" ht="30" x14ac:dyDescent="0.25">
      <c r="D21" s="17" t="s">
        <v>59</v>
      </c>
      <c r="E21" s="18" t="s">
        <v>60</v>
      </c>
      <c r="F21" s="1"/>
    </row>
    <row r="22" spans="4:6" ht="30" x14ac:dyDescent="0.25">
      <c r="D22" s="17" t="s">
        <v>61</v>
      </c>
      <c r="E22" s="18" t="s">
        <v>62</v>
      </c>
      <c r="F22" s="1"/>
    </row>
    <row r="23" spans="4:6" x14ac:dyDescent="0.25">
      <c r="D23" s="17" t="s">
        <v>63</v>
      </c>
      <c r="E23" s="18" t="s">
        <v>64</v>
      </c>
      <c r="F23" s="1"/>
    </row>
    <row r="24" spans="4:6" ht="30" x14ac:dyDescent="0.25">
      <c r="D24" s="17" t="s">
        <v>65</v>
      </c>
      <c r="E24" s="18" t="s">
        <v>66</v>
      </c>
      <c r="F24" s="1"/>
    </row>
    <row r="25" spans="4:6" x14ac:dyDescent="0.25">
      <c r="D25" s="17" t="s">
        <v>67</v>
      </c>
      <c r="E25" s="18" t="s">
        <v>68</v>
      </c>
      <c r="F25" s="1"/>
    </row>
    <row r="26" spans="4:6" ht="30" x14ac:dyDescent="0.25">
      <c r="D26" s="17" t="s">
        <v>69</v>
      </c>
      <c r="E26" s="18" t="s">
        <v>70</v>
      </c>
      <c r="F26" s="1"/>
    </row>
    <row r="27" spans="4:6" ht="30" x14ac:dyDescent="0.25">
      <c r="D27" s="17" t="s">
        <v>71</v>
      </c>
      <c r="E27" s="18"/>
      <c r="F27" s="1"/>
    </row>
    <row r="28" spans="4:6" ht="30" x14ac:dyDescent="0.25">
      <c r="D28" s="17" t="s">
        <v>72</v>
      </c>
      <c r="E28" s="18"/>
      <c r="F28" s="1"/>
    </row>
    <row r="29" spans="4:6" ht="30" x14ac:dyDescent="0.25">
      <c r="D29" s="17" t="s">
        <v>73</v>
      </c>
      <c r="E29" s="18"/>
      <c r="F29" s="1"/>
    </row>
    <row r="30" spans="4:6" x14ac:dyDescent="0.25">
      <c r="D30" s="19"/>
      <c r="E30" s="19"/>
      <c r="F30" s="1"/>
    </row>
    <row r="31" spans="4:6" ht="21" x14ac:dyDescent="0.25">
      <c r="D31" s="16" t="s">
        <v>74</v>
      </c>
      <c r="E31" s="16" t="s">
        <v>75</v>
      </c>
      <c r="F31" s="1"/>
    </row>
    <row r="32" spans="4:6" ht="30" x14ac:dyDescent="0.25">
      <c r="D32" s="20" t="s">
        <v>76</v>
      </c>
      <c r="E32" s="21" t="s">
        <v>77</v>
      </c>
      <c r="F32" s="1"/>
    </row>
    <row r="33" spans="4:6" ht="30" x14ac:dyDescent="0.25">
      <c r="D33" s="20" t="s">
        <v>78</v>
      </c>
      <c r="E33" s="21" t="s">
        <v>79</v>
      </c>
      <c r="F33" s="1"/>
    </row>
    <row r="34" spans="4:6" ht="30" x14ac:dyDescent="0.25">
      <c r="D34" s="20" t="s">
        <v>80</v>
      </c>
      <c r="E34" s="21" t="s">
        <v>81</v>
      </c>
      <c r="F34" s="1"/>
    </row>
    <row r="35" spans="4:6" ht="30" x14ac:dyDescent="0.25">
      <c r="D35" s="20" t="s">
        <v>82</v>
      </c>
      <c r="E35" s="21" t="s">
        <v>83</v>
      </c>
      <c r="F35" s="1"/>
    </row>
    <row r="36" spans="4:6" x14ac:dyDescent="0.25">
      <c r="D36" s="20" t="s">
        <v>84</v>
      </c>
      <c r="E36" s="21" t="s">
        <v>85</v>
      </c>
      <c r="F36" s="1"/>
    </row>
    <row r="37" spans="4:6" ht="30" x14ac:dyDescent="0.25">
      <c r="D37" s="20" t="s">
        <v>86</v>
      </c>
      <c r="E37" s="21" t="s">
        <v>87</v>
      </c>
      <c r="F37" s="1"/>
    </row>
    <row r="38" spans="4:6" ht="45" x14ac:dyDescent="0.25">
      <c r="D38" s="20" t="s">
        <v>88</v>
      </c>
      <c r="E38" s="21" t="s">
        <v>89</v>
      </c>
      <c r="F38" s="1"/>
    </row>
    <row r="39" spans="4:6" x14ac:dyDescent="0.25">
      <c r="D39" s="20" t="s">
        <v>90</v>
      </c>
      <c r="E39" s="21" t="s">
        <v>91</v>
      </c>
      <c r="F39" s="1"/>
    </row>
    <row r="40" spans="4:6" ht="30" x14ac:dyDescent="0.25">
      <c r="D40" s="20" t="s">
        <v>92</v>
      </c>
      <c r="E40" s="21" t="s">
        <v>93</v>
      </c>
      <c r="F40" s="1"/>
    </row>
    <row r="41" spans="4:6" x14ac:dyDescent="0.25">
      <c r="D41" s="20" t="s">
        <v>94</v>
      </c>
      <c r="E41" s="21" t="s">
        <v>95</v>
      </c>
      <c r="F41" s="1"/>
    </row>
    <row r="42" spans="4:6" ht="30" x14ac:dyDescent="0.25">
      <c r="D42" s="20" t="s">
        <v>96</v>
      </c>
      <c r="E42" s="21" t="s">
        <v>97</v>
      </c>
      <c r="F42" s="1"/>
    </row>
    <row r="43" spans="4:6" ht="45" x14ac:dyDescent="0.25">
      <c r="D43" s="20" t="s">
        <v>98</v>
      </c>
      <c r="E43" s="21" t="s">
        <v>99</v>
      </c>
      <c r="F43" s="1"/>
    </row>
    <row r="44" spans="4:6" ht="30" x14ac:dyDescent="0.25">
      <c r="D44" s="20" t="s">
        <v>100</v>
      </c>
      <c r="E44" s="21" t="s">
        <v>101</v>
      </c>
      <c r="F44" s="1"/>
    </row>
    <row r="45" spans="4:6" ht="30" x14ac:dyDescent="0.25">
      <c r="D45" s="20" t="s">
        <v>102</v>
      </c>
      <c r="E45" s="21"/>
      <c r="F45" s="1"/>
    </row>
    <row r="46" spans="4:6" ht="30" x14ac:dyDescent="0.25">
      <c r="D46" s="20" t="s">
        <v>103</v>
      </c>
      <c r="E46" s="21"/>
      <c r="F46" s="1"/>
    </row>
    <row r="47" spans="4:6" x14ac:dyDescent="0.25">
      <c r="D47" s="20" t="s">
        <v>104</v>
      </c>
      <c r="E47" s="21"/>
      <c r="F47" s="1"/>
    </row>
    <row r="50" spans="2:6" x14ac:dyDescent="0.25">
      <c r="B50" s="259" t="s">
        <v>403</v>
      </c>
      <c r="C50" s="259"/>
      <c r="D50" s="259"/>
      <c r="E50" s="259"/>
      <c r="F50" s="259"/>
    </row>
    <row r="51" spans="2:6" x14ac:dyDescent="0.25">
      <c r="B51" s="189" t="s">
        <v>404</v>
      </c>
      <c r="C51" s="190" t="s">
        <v>405</v>
      </c>
      <c r="D51" s="260" t="s">
        <v>406</v>
      </c>
      <c r="E51" s="260"/>
      <c r="F51" s="260"/>
    </row>
    <row r="52" spans="2:6" x14ac:dyDescent="0.25">
      <c r="B52" s="191"/>
      <c r="C52" s="192"/>
      <c r="D52" s="261"/>
      <c r="E52" s="262"/>
      <c r="F52" s="263"/>
    </row>
    <row r="125" spans="2:6" ht="30" x14ac:dyDescent="0.25">
      <c r="B125" s="22" t="s">
        <v>105</v>
      </c>
      <c r="C125" s="22"/>
      <c r="D125" s="22"/>
      <c r="E125" s="22"/>
      <c r="F125" s="22"/>
    </row>
    <row r="126" spans="2:6" ht="30" x14ac:dyDescent="0.25">
      <c r="B126" s="22" t="s">
        <v>106</v>
      </c>
      <c r="C126" s="22"/>
      <c r="D126" s="22"/>
      <c r="E126" s="22"/>
      <c r="F126" s="22"/>
    </row>
    <row r="127" spans="2:6" x14ac:dyDescent="0.25">
      <c r="F127" s="1"/>
    </row>
    <row r="128" spans="2:6" x14ac:dyDescent="0.25">
      <c r="B128" s="23" t="s">
        <v>107</v>
      </c>
      <c r="C128" s="23" t="s">
        <v>108</v>
      </c>
      <c r="D128" s="23" t="s">
        <v>109</v>
      </c>
      <c r="E128" s="23" t="s">
        <v>110</v>
      </c>
      <c r="F128" s="23" t="s">
        <v>111</v>
      </c>
    </row>
    <row r="129" spans="2:6" s="26" customFormat="1" x14ac:dyDescent="0.25">
      <c r="B129" s="24">
        <v>1</v>
      </c>
      <c r="C129" s="25" t="s">
        <v>112</v>
      </c>
      <c r="D129" s="25" t="s">
        <v>113</v>
      </c>
      <c r="E129" s="24" t="s">
        <v>114</v>
      </c>
      <c r="F129" s="24" t="s">
        <v>115</v>
      </c>
    </row>
    <row r="130" spans="2:6" s="26" customFormat="1" x14ac:dyDescent="0.25">
      <c r="B130" s="24">
        <v>2</v>
      </c>
      <c r="C130" s="25" t="s">
        <v>116</v>
      </c>
      <c r="D130" s="25" t="s">
        <v>113</v>
      </c>
      <c r="E130" s="24" t="s">
        <v>342</v>
      </c>
      <c r="F130" s="24" t="s">
        <v>117</v>
      </c>
    </row>
    <row r="131" spans="2:6" s="26" customFormat="1" x14ac:dyDescent="0.25">
      <c r="B131" s="24">
        <v>3</v>
      </c>
      <c r="C131" s="25" t="s">
        <v>118</v>
      </c>
      <c r="D131" s="25" t="s">
        <v>113</v>
      </c>
      <c r="E131" s="24" t="s">
        <v>119</v>
      </c>
      <c r="F131" s="24" t="s">
        <v>120</v>
      </c>
    </row>
    <row r="132" spans="2:6" s="26" customFormat="1" x14ac:dyDescent="0.25">
      <c r="B132" s="24">
        <v>4</v>
      </c>
      <c r="C132" s="25" t="s">
        <v>121</v>
      </c>
      <c r="D132" s="25" t="s">
        <v>113</v>
      </c>
      <c r="E132" s="24" t="s">
        <v>122</v>
      </c>
      <c r="F132" s="24" t="s">
        <v>123</v>
      </c>
    </row>
    <row r="133" spans="2:6" s="26" customFormat="1" x14ac:dyDescent="0.25">
      <c r="B133" s="24">
        <v>5</v>
      </c>
      <c r="C133" s="25" t="s">
        <v>124</v>
      </c>
      <c r="D133" s="25" t="s">
        <v>125</v>
      </c>
      <c r="E133" s="24" t="s">
        <v>126</v>
      </c>
      <c r="F133" s="24" t="s">
        <v>127</v>
      </c>
    </row>
    <row r="134" spans="2:6" s="26" customFormat="1" x14ac:dyDescent="0.25">
      <c r="B134" s="24">
        <v>6</v>
      </c>
      <c r="C134" s="25" t="s">
        <v>128</v>
      </c>
      <c r="D134" s="25" t="s">
        <v>125</v>
      </c>
      <c r="E134" s="24" t="s">
        <v>129</v>
      </c>
      <c r="F134" s="24" t="s">
        <v>130</v>
      </c>
    </row>
    <row r="135" spans="2:6" s="26" customFormat="1" x14ac:dyDescent="0.25">
      <c r="B135" s="24">
        <v>7</v>
      </c>
      <c r="C135" s="25" t="s">
        <v>131</v>
      </c>
      <c r="D135" s="25" t="s">
        <v>125</v>
      </c>
      <c r="E135" s="24" t="s">
        <v>132</v>
      </c>
      <c r="F135" s="24" t="s">
        <v>133</v>
      </c>
    </row>
    <row r="136" spans="2:6" s="26" customFormat="1" ht="330" x14ac:dyDescent="0.25">
      <c r="B136" s="24">
        <v>8</v>
      </c>
      <c r="C136" s="25" t="s">
        <v>134</v>
      </c>
      <c r="D136" s="25" t="s">
        <v>125</v>
      </c>
      <c r="E136" s="24" t="s">
        <v>135</v>
      </c>
      <c r="F136" s="168" t="s">
        <v>372</v>
      </c>
    </row>
    <row r="137" spans="2:6" s="26" customFormat="1" x14ac:dyDescent="0.25">
      <c r="B137" s="24">
        <v>9</v>
      </c>
      <c r="C137" s="25" t="s">
        <v>136</v>
      </c>
      <c r="D137" s="25" t="s">
        <v>125</v>
      </c>
      <c r="E137" s="24" t="s">
        <v>137</v>
      </c>
      <c r="F137" s="24" t="s">
        <v>138</v>
      </c>
    </row>
    <row r="138" spans="2:6" s="26" customFormat="1" x14ac:dyDescent="0.25">
      <c r="B138" s="24">
        <v>10</v>
      </c>
      <c r="C138" s="25" t="s">
        <v>139</v>
      </c>
      <c r="D138" s="25" t="s">
        <v>140</v>
      </c>
      <c r="E138" s="24" t="s">
        <v>343</v>
      </c>
      <c r="F138" s="24" t="s">
        <v>141</v>
      </c>
    </row>
    <row r="139" spans="2:6" s="26" customFormat="1" x14ac:dyDescent="0.25">
      <c r="B139" s="24">
        <v>11</v>
      </c>
      <c r="C139" s="25" t="s">
        <v>142</v>
      </c>
      <c r="D139" s="25" t="s">
        <v>140</v>
      </c>
      <c r="E139" s="24" t="s">
        <v>344</v>
      </c>
      <c r="F139" s="24" t="s">
        <v>143</v>
      </c>
    </row>
    <row r="140" spans="2:6" s="26" customFormat="1" x14ac:dyDescent="0.25">
      <c r="B140" s="24">
        <v>12</v>
      </c>
      <c r="C140" s="25" t="s">
        <v>144</v>
      </c>
      <c r="D140" s="25" t="s">
        <v>140</v>
      </c>
      <c r="E140" s="24" t="s">
        <v>145</v>
      </c>
      <c r="F140" s="24" t="s">
        <v>146</v>
      </c>
    </row>
    <row r="141" spans="2:6" s="26" customFormat="1" x14ac:dyDescent="0.25">
      <c r="B141" s="24">
        <v>13</v>
      </c>
      <c r="C141" s="25" t="s">
        <v>147</v>
      </c>
      <c r="D141" s="25" t="s">
        <v>140</v>
      </c>
      <c r="E141" s="24" t="s">
        <v>148</v>
      </c>
      <c r="F141" s="24" t="s">
        <v>149</v>
      </c>
    </row>
    <row r="142" spans="2:6" s="26" customFormat="1" x14ac:dyDescent="0.25">
      <c r="B142" s="24">
        <v>14</v>
      </c>
      <c r="C142" s="25" t="s">
        <v>150</v>
      </c>
      <c r="D142" s="25" t="s">
        <v>140</v>
      </c>
      <c r="E142" t="s">
        <v>437</v>
      </c>
      <c r="F142" s="24" t="s">
        <v>151</v>
      </c>
    </row>
    <row r="143" spans="2:6" s="26" customFormat="1" x14ac:dyDescent="0.25">
      <c r="B143" s="24">
        <v>15</v>
      </c>
      <c r="C143" s="25" t="s">
        <v>152</v>
      </c>
      <c r="D143" s="25" t="s">
        <v>140</v>
      </c>
      <c r="E143" s="24" t="s">
        <v>153</v>
      </c>
      <c r="F143" s="24" t="s">
        <v>154</v>
      </c>
    </row>
    <row r="144" spans="2:6" s="26" customFormat="1" x14ac:dyDescent="0.25">
      <c r="B144" s="24">
        <v>16</v>
      </c>
      <c r="C144" s="25" t="s">
        <v>155</v>
      </c>
      <c r="D144" s="25" t="s">
        <v>140</v>
      </c>
      <c r="E144" s="24" t="s">
        <v>156</v>
      </c>
      <c r="F144" s="24" t="s">
        <v>157</v>
      </c>
    </row>
    <row r="145" spans="2:6" s="26" customFormat="1" x14ac:dyDescent="0.25">
      <c r="B145" s="24">
        <v>17</v>
      </c>
      <c r="C145" s="25" t="s">
        <v>158</v>
      </c>
      <c r="D145" s="25" t="s">
        <v>140</v>
      </c>
      <c r="E145" s="24" t="s">
        <v>159</v>
      </c>
      <c r="F145" s="24" t="s">
        <v>160</v>
      </c>
    </row>
    <row r="146" spans="2:6" s="26" customFormat="1" x14ac:dyDescent="0.25">
      <c r="B146" s="24">
        <v>18</v>
      </c>
      <c r="C146" s="25" t="s">
        <v>161</v>
      </c>
      <c r="D146" s="25" t="s">
        <v>140</v>
      </c>
      <c r="E146" s="24" t="s">
        <v>162</v>
      </c>
      <c r="F146" s="24" t="s">
        <v>163</v>
      </c>
    </row>
    <row r="147" spans="2:6" s="26" customFormat="1" x14ac:dyDescent="0.25">
      <c r="B147" s="24">
        <v>19</v>
      </c>
      <c r="C147" s="25" t="s">
        <v>164</v>
      </c>
      <c r="D147" s="25" t="s">
        <v>140</v>
      </c>
      <c r="E147" s="24" t="s">
        <v>165</v>
      </c>
      <c r="F147" s="24" t="s">
        <v>166</v>
      </c>
    </row>
    <row r="148" spans="2:6" s="26" customFormat="1" x14ac:dyDescent="0.25">
      <c r="B148" s="24">
        <v>20</v>
      </c>
      <c r="C148" s="25" t="s">
        <v>167</v>
      </c>
      <c r="D148" s="25" t="s">
        <v>125</v>
      </c>
      <c r="E148" s="24" t="s">
        <v>168</v>
      </c>
      <c r="F148" s="24" t="s">
        <v>169</v>
      </c>
    </row>
    <row r="149" spans="2:6" s="26" customFormat="1" x14ac:dyDescent="0.25">
      <c r="B149" s="24">
        <v>21</v>
      </c>
      <c r="C149" s="25" t="s">
        <v>170</v>
      </c>
      <c r="D149" s="25" t="s">
        <v>171</v>
      </c>
      <c r="E149" s="24" t="s">
        <v>172</v>
      </c>
      <c r="F149" s="24" t="s">
        <v>173</v>
      </c>
    </row>
    <row r="150" spans="2:6" x14ac:dyDescent="0.25">
      <c r="C150" s="27" t="s">
        <v>17</v>
      </c>
    </row>
  </sheetData>
  <mergeCells count="19">
    <mergeCell ref="M1:N1"/>
    <mergeCell ref="M2:N2"/>
    <mergeCell ref="M3:N3"/>
    <mergeCell ref="F13:F15"/>
    <mergeCell ref="B4:C4"/>
    <mergeCell ref="D4:F4"/>
    <mergeCell ref="G4:J4"/>
    <mergeCell ref="K4:N4"/>
    <mergeCell ref="B6:B15"/>
    <mergeCell ref="C6:C15"/>
    <mergeCell ref="D7:D9"/>
    <mergeCell ref="E7:E9"/>
    <mergeCell ref="D11:D15"/>
    <mergeCell ref="E11:E15"/>
    <mergeCell ref="B50:F50"/>
    <mergeCell ref="D51:F51"/>
    <mergeCell ref="D52:F52"/>
    <mergeCell ref="B1:C3"/>
    <mergeCell ref="D1:L3"/>
  </mergeCells>
  <dataValidations count="1">
    <dataValidation type="list" allowBlank="1" showInputMessage="1" showErrorMessage="1" sqref="B6:B15">
      <formula1>$C$129:$C$150</formula1>
    </dataValidation>
  </dataValidations>
  <pageMargins left="0.7" right="0.7" top="0.75" bottom="0.75" header="0.3" footer="0.3"/>
  <pageSetup orientation="portrait" r:id="rId1"/>
  <drawing r:id="rId2"/>
  <legacyDrawing r:id="rId3"/>
  <oleObjects>
    <mc:AlternateContent xmlns:mc="http://schemas.openxmlformats.org/markup-compatibility/2006">
      <mc:Choice Requires="x14">
        <oleObject progId="PBrush" shapeId="1042" r:id="rId4">
          <objectPr defaultSize="0" autoPict="0" r:id="rId5">
            <anchor moveWithCells="1" sizeWithCells="1">
              <from>
                <xdr:col>1</xdr:col>
                <xdr:colOff>1009650</xdr:colOff>
                <xdr:row>0</xdr:row>
                <xdr:rowOff>400050</xdr:rowOff>
              </from>
              <to>
                <xdr:col>2</xdr:col>
                <xdr:colOff>1085850</xdr:colOff>
                <xdr:row>2</xdr:row>
                <xdr:rowOff>238125</xdr:rowOff>
              </to>
            </anchor>
          </objectPr>
        </oleObject>
      </mc:Choice>
      <mc:Fallback>
        <oleObject progId="PBrush" shapeId="1042"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BN1430"/>
  <sheetViews>
    <sheetView showGridLines="0" tabSelected="1" zoomScale="60" zoomScaleNormal="60" workbookViewId="0">
      <selection activeCell="J11" sqref="J11:J25"/>
    </sheetView>
  </sheetViews>
  <sheetFormatPr baseColWidth="10" defaultColWidth="11.85546875" defaultRowHeight="15" x14ac:dyDescent="0.25"/>
  <cols>
    <col min="1" max="1" width="30.42578125" style="35" customWidth="1"/>
    <col min="2" max="6" width="0" style="35" hidden="1" customWidth="1"/>
    <col min="7" max="7" width="23.7109375" style="35" customWidth="1"/>
    <col min="8" max="8" width="32.85546875" style="35" customWidth="1"/>
    <col min="9" max="9" width="38" style="35" customWidth="1"/>
    <col min="10" max="10" width="40.5703125" style="35" customWidth="1"/>
    <col min="11" max="11" width="55.28515625" style="35" customWidth="1"/>
    <col min="12" max="13" width="16.85546875" style="35" customWidth="1"/>
    <col min="14" max="14" width="37.28515625" style="35" customWidth="1"/>
    <col min="15" max="15" width="9" style="35" bestFit="1" customWidth="1"/>
    <col min="16" max="16" width="71.5703125" style="35" bestFit="1" customWidth="1"/>
    <col min="17" max="17" width="11.28515625" style="35" bestFit="1" customWidth="1"/>
    <col min="18" max="18" width="9" style="35" bestFit="1" customWidth="1"/>
    <col min="19" max="19" width="88.28515625" style="35" customWidth="1"/>
    <col min="20" max="20" width="57" style="42" customWidth="1"/>
    <col min="21" max="21" width="9" style="35" bestFit="1" customWidth="1"/>
    <col min="22" max="22" width="20.140625" style="35" customWidth="1"/>
    <col min="23" max="23" width="47.140625" style="43" bestFit="1" customWidth="1"/>
    <col min="24" max="24" width="4.28515625" style="43" customWidth="1"/>
    <col min="25" max="25" width="35.7109375" style="43" customWidth="1"/>
    <col min="26" max="26" width="5.28515625" style="43" customWidth="1"/>
    <col min="27" max="27" width="4.140625" style="43" bestFit="1" customWidth="1"/>
    <col min="28" max="28" width="23.140625" style="43" customWidth="1"/>
    <col min="29" max="29" width="11.7109375" style="43" customWidth="1"/>
    <col min="30" max="30" width="20" style="43" customWidth="1"/>
    <col min="31" max="31" width="10" style="43" customWidth="1"/>
    <col min="32" max="32" width="4.140625" style="43" bestFit="1" customWidth="1"/>
    <col min="33" max="33" width="35.7109375" style="43" customWidth="1"/>
    <col min="34" max="34" width="12.140625" style="43" customWidth="1"/>
    <col min="35" max="35" width="30.5703125" style="43" customWidth="1"/>
    <col min="36" max="36" width="5.140625" style="43" customWidth="1"/>
    <col min="37" max="37" width="4.140625" style="43" bestFit="1" customWidth="1"/>
    <col min="38" max="38" width="10.42578125" style="43" customWidth="1"/>
    <col min="39" max="39" width="12.140625" style="43" customWidth="1"/>
    <col min="40" max="40" width="35.7109375" style="43" customWidth="1"/>
    <col min="41" max="41" width="4.5703125" style="43" customWidth="1"/>
    <col min="42" max="42" width="4.140625" style="43" bestFit="1" customWidth="1"/>
    <col min="43" max="46" width="11.85546875" style="42" customWidth="1"/>
    <col min="47" max="47" width="29.42578125" style="42" customWidth="1"/>
    <col min="48" max="54" width="11.85546875" style="42" customWidth="1"/>
    <col min="55" max="55" width="48.28515625" style="35" customWidth="1"/>
    <col min="56" max="56" width="59.5703125" style="35" customWidth="1"/>
    <col min="57" max="57" width="62.140625" style="35" customWidth="1"/>
    <col min="58" max="58" width="89.140625" style="35" customWidth="1"/>
    <col min="59" max="59" width="58.5703125" style="35" customWidth="1"/>
    <col min="60" max="60" width="58.42578125" style="35" customWidth="1"/>
    <col min="61" max="61" width="88.42578125" style="35" customWidth="1"/>
    <col min="62" max="62" width="88.5703125" style="35" customWidth="1"/>
    <col min="63" max="63" width="70.7109375" style="35" customWidth="1"/>
    <col min="64" max="64" width="71.140625" style="35" customWidth="1"/>
    <col min="65" max="65" width="81.85546875" style="35" customWidth="1"/>
    <col min="66" max="66" width="69.42578125" style="35" customWidth="1"/>
    <col min="67" max="16384" width="11.85546875" style="35"/>
  </cols>
  <sheetData>
    <row r="1" spans="3:66" s="28" customFormat="1" ht="42" customHeight="1" x14ac:dyDescent="0.25">
      <c r="G1" s="291"/>
      <c r="H1" s="292"/>
      <c r="I1" s="293"/>
      <c r="J1" s="300" t="s">
        <v>410</v>
      </c>
      <c r="K1" s="301"/>
      <c r="L1" s="301"/>
      <c r="M1" s="301"/>
      <c r="N1" s="301"/>
      <c r="O1" s="306" t="s">
        <v>407</v>
      </c>
      <c r="P1" s="306"/>
      <c r="Q1" s="306"/>
      <c r="R1" s="306"/>
      <c r="S1" s="306"/>
      <c r="T1" s="306"/>
      <c r="U1" s="306"/>
      <c r="V1" s="306"/>
      <c r="W1" s="306"/>
      <c r="X1" s="306"/>
      <c r="Y1" s="306"/>
      <c r="Z1" s="306"/>
      <c r="AA1" s="306"/>
      <c r="AB1" s="306"/>
      <c r="AC1" s="306"/>
      <c r="AD1" s="306"/>
      <c r="AE1" s="306"/>
      <c r="AF1" s="306"/>
      <c r="AG1" s="306"/>
      <c r="AH1" s="306"/>
      <c r="AI1" s="306"/>
      <c r="AJ1" s="306"/>
      <c r="AK1" s="306"/>
      <c r="AL1" s="306"/>
      <c r="AM1" s="306"/>
      <c r="AN1" s="306"/>
      <c r="AO1" s="306"/>
      <c r="AP1" s="306"/>
      <c r="AQ1" s="306"/>
      <c r="AR1" s="306"/>
      <c r="AS1" s="306"/>
      <c r="AT1" s="306"/>
      <c r="AU1" s="306"/>
      <c r="AV1" s="306"/>
      <c r="AW1" s="306"/>
      <c r="AX1" s="306"/>
      <c r="AY1" s="306"/>
      <c r="AZ1" s="306"/>
      <c r="BA1" s="306"/>
      <c r="BB1" s="306"/>
    </row>
    <row r="2" spans="3:66" s="28" customFormat="1" ht="43.5" customHeight="1" x14ac:dyDescent="0.25">
      <c r="G2" s="294"/>
      <c r="H2" s="295"/>
      <c r="I2" s="296"/>
      <c r="J2" s="302"/>
      <c r="K2" s="303"/>
      <c r="L2" s="303"/>
      <c r="M2" s="303"/>
      <c r="N2" s="303"/>
      <c r="O2" s="306" t="s">
        <v>408</v>
      </c>
      <c r="P2" s="306"/>
      <c r="Q2" s="306"/>
      <c r="R2" s="306"/>
      <c r="S2" s="306"/>
      <c r="T2" s="306"/>
      <c r="U2" s="306"/>
      <c r="V2" s="306"/>
      <c r="W2" s="306"/>
      <c r="X2" s="306"/>
      <c r="Y2" s="306"/>
      <c r="Z2" s="306"/>
      <c r="AA2" s="306"/>
      <c r="AB2" s="306"/>
      <c r="AC2" s="306"/>
      <c r="AD2" s="306"/>
      <c r="AE2" s="306"/>
      <c r="AF2" s="306"/>
      <c r="AG2" s="306"/>
      <c r="AH2" s="306"/>
      <c r="AI2" s="306"/>
      <c r="AJ2" s="306"/>
      <c r="AK2" s="306"/>
      <c r="AL2" s="306"/>
      <c r="AM2" s="306"/>
      <c r="AN2" s="306"/>
      <c r="AO2" s="306"/>
      <c r="AP2" s="306"/>
      <c r="AQ2" s="306"/>
      <c r="AR2" s="306"/>
      <c r="AS2" s="306"/>
      <c r="AT2" s="306"/>
      <c r="AU2" s="306"/>
      <c r="AV2" s="306"/>
      <c r="AW2" s="306"/>
      <c r="AX2" s="306"/>
      <c r="AY2" s="306"/>
      <c r="AZ2" s="306"/>
      <c r="BA2" s="306"/>
      <c r="BB2" s="306"/>
    </row>
    <row r="3" spans="3:66" s="28" customFormat="1" ht="20.25" customHeight="1" thickBot="1" x14ac:dyDescent="0.3">
      <c r="G3" s="297"/>
      <c r="H3" s="298"/>
      <c r="I3" s="299"/>
      <c r="J3" s="304"/>
      <c r="K3" s="305"/>
      <c r="L3" s="305"/>
      <c r="M3" s="305"/>
      <c r="N3" s="305"/>
      <c r="O3" s="306" t="s">
        <v>409</v>
      </c>
      <c r="P3" s="306"/>
      <c r="Q3" s="306"/>
      <c r="R3" s="306"/>
      <c r="S3" s="306"/>
      <c r="T3" s="306"/>
      <c r="U3" s="306"/>
      <c r="V3" s="306"/>
      <c r="W3" s="306"/>
      <c r="X3" s="306"/>
      <c r="Y3" s="306"/>
      <c r="Z3" s="306"/>
      <c r="AA3" s="306"/>
      <c r="AB3" s="306"/>
      <c r="AC3" s="306"/>
      <c r="AD3" s="306"/>
      <c r="AE3" s="306"/>
      <c r="AF3" s="306"/>
      <c r="AG3" s="306"/>
      <c r="AH3" s="306"/>
      <c r="AI3" s="306"/>
      <c r="AJ3" s="306"/>
      <c r="AK3" s="306"/>
      <c r="AL3" s="306"/>
      <c r="AM3" s="306"/>
      <c r="AN3" s="306"/>
      <c r="AO3" s="306"/>
      <c r="AP3" s="306"/>
      <c r="AQ3" s="306"/>
      <c r="AR3" s="306"/>
      <c r="AS3" s="306"/>
      <c r="AT3" s="306"/>
      <c r="AU3" s="306"/>
      <c r="AV3" s="306"/>
      <c r="AW3" s="306"/>
      <c r="AX3" s="306"/>
      <c r="AY3" s="306"/>
      <c r="AZ3" s="306"/>
      <c r="BA3" s="306"/>
      <c r="BB3" s="306"/>
    </row>
    <row r="4" spans="3:66" s="28" customFormat="1" ht="23.25" customHeight="1" thickBot="1" x14ac:dyDescent="0.3">
      <c r="G4" s="807" t="s">
        <v>174</v>
      </c>
      <c r="H4" s="810" t="s">
        <v>175</v>
      </c>
      <c r="I4" s="812" t="s">
        <v>176</v>
      </c>
      <c r="J4" s="813"/>
      <c r="K4" s="813"/>
      <c r="L4" s="813"/>
      <c r="M4" s="814"/>
      <c r="N4" s="818" t="s">
        <v>177</v>
      </c>
      <c r="O4" s="819"/>
      <c r="P4" s="819"/>
      <c r="Q4" s="819"/>
      <c r="R4" s="819"/>
      <c r="S4" s="819"/>
      <c r="T4" s="819"/>
      <c r="U4" s="819"/>
      <c r="V4" s="819"/>
      <c r="W4" s="156" t="s">
        <v>178</v>
      </c>
      <c r="X4" s="29"/>
      <c r="Y4" s="29"/>
      <c r="Z4" s="153"/>
      <c r="AA4" s="29"/>
      <c r="AB4" s="29"/>
      <c r="AC4" s="29"/>
      <c r="AD4" s="29"/>
      <c r="AE4" s="153"/>
      <c r="AF4" s="29"/>
      <c r="AG4" s="29"/>
      <c r="AH4" s="29"/>
      <c r="AI4" s="29"/>
      <c r="AJ4" s="153"/>
      <c r="AK4" s="29"/>
      <c r="AL4" s="29"/>
      <c r="AM4" s="29"/>
      <c r="AN4" s="29"/>
      <c r="AO4" s="153"/>
      <c r="AP4" s="30"/>
      <c r="AQ4" s="788" t="s">
        <v>179</v>
      </c>
      <c r="AR4" s="789"/>
      <c r="AS4" s="789"/>
      <c r="AT4" s="790"/>
      <c r="AU4" s="791" t="s">
        <v>180</v>
      </c>
      <c r="AV4" s="791"/>
      <c r="AW4" s="791"/>
      <c r="AX4" s="773" t="s">
        <v>181</v>
      </c>
      <c r="AY4" s="774" t="s">
        <v>182</v>
      </c>
      <c r="AZ4" s="784" t="s">
        <v>183</v>
      </c>
      <c r="BA4" s="785"/>
      <c r="BB4" s="785"/>
      <c r="BC4" s="786"/>
      <c r="BD4" s="786"/>
      <c r="BE4" s="786"/>
      <c r="BF4" s="786"/>
      <c r="BG4" s="786"/>
      <c r="BH4" s="786"/>
      <c r="BI4" s="786"/>
      <c r="BJ4" s="786"/>
      <c r="BK4" s="786"/>
      <c r="BL4" s="786"/>
      <c r="BM4" s="786"/>
      <c r="BN4" s="787"/>
    </row>
    <row r="5" spans="3:66" s="28" customFormat="1" ht="59.25" customHeight="1" thickBot="1" x14ac:dyDescent="0.3">
      <c r="G5" s="808"/>
      <c r="H5" s="792"/>
      <c r="I5" s="815"/>
      <c r="J5" s="816"/>
      <c r="K5" s="816"/>
      <c r="L5" s="816"/>
      <c r="M5" s="817"/>
      <c r="N5" s="775" t="s">
        <v>184</v>
      </c>
      <c r="O5" s="775"/>
      <c r="P5" s="777" t="s">
        <v>185</v>
      </c>
      <c r="Q5" s="777"/>
      <c r="R5" s="777"/>
      <c r="S5" s="777" t="s">
        <v>186</v>
      </c>
      <c r="T5" s="777"/>
      <c r="U5" s="777"/>
      <c r="V5" s="778" t="s">
        <v>187</v>
      </c>
      <c r="W5" s="31"/>
      <c r="X5" s="31"/>
      <c r="Y5" s="31"/>
      <c r="Z5" s="154"/>
      <c r="AA5" s="31"/>
      <c r="AB5" s="31"/>
      <c r="AC5" s="31"/>
      <c r="AD5" s="31"/>
      <c r="AE5" s="154"/>
      <c r="AF5" s="31"/>
      <c r="AG5" s="31"/>
      <c r="AH5" s="31"/>
      <c r="AI5" s="31"/>
      <c r="AJ5" s="154"/>
      <c r="AK5" s="31"/>
      <c r="AL5" s="31"/>
      <c r="AM5" s="31"/>
      <c r="AN5" s="31"/>
      <c r="AO5" s="154"/>
      <c r="AP5" s="29"/>
      <c r="AQ5" s="781" t="s">
        <v>188</v>
      </c>
      <c r="AR5" s="781" t="s">
        <v>189</v>
      </c>
      <c r="AS5" s="781" t="s">
        <v>190</v>
      </c>
      <c r="AT5" s="781" t="s">
        <v>191</v>
      </c>
      <c r="AU5" s="792"/>
      <c r="AV5" s="792"/>
      <c r="AW5" s="792"/>
      <c r="AX5" s="773"/>
      <c r="AY5" s="775"/>
      <c r="AZ5" s="767" t="s">
        <v>192</v>
      </c>
      <c r="BA5" s="768" t="s">
        <v>193</v>
      </c>
      <c r="BB5" s="769" t="s">
        <v>194</v>
      </c>
      <c r="BC5" s="311" t="s">
        <v>355</v>
      </c>
      <c r="BD5" s="311" t="s">
        <v>356</v>
      </c>
      <c r="BE5" s="311" t="s">
        <v>357</v>
      </c>
      <c r="BF5" s="313" t="s">
        <v>358</v>
      </c>
      <c r="BG5" s="311" t="s">
        <v>359</v>
      </c>
      <c r="BH5" s="311" t="s">
        <v>360</v>
      </c>
      <c r="BI5" s="311" t="s">
        <v>361</v>
      </c>
      <c r="BJ5" s="313" t="s">
        <v>363</v>
      </c>
      <c r="BK5" s="311" t="s">
        <v>364</v>
      </c>
      <c r="BL5" s="311" t="s">
        <v>374</v>
      </c>
      <c r="BM5" s="311" t="s">
        <v>375</v>
      </c>
      <c r="BN5" s="311" t="s">
        <v>376</v>
      </c>
    </row>
    <row r="6" spans="3:66" s="28" customFormat="1" ht="47.25" customHeight="1" thickBot="1" x14ac:dyDescent="0.3">
      <c r="G6" s="809"/>
      <c r="H6" s="811"/>
      <c r="I6" s="770" t="s">
        <v>195</v>
      </c>
      <c r="J6" s="770" t="s">
        <v>196</v>
      </c>
      <c r="K6" s="770" t="s">
        <v>197</v>
      </c>
      <c r="L6" s="770" t="s">
        <v>198</v>
      </c>
      <c r="M6" s="770" t="s">
        <v>199</v>
      </c>
      <c r="N6" s="776"/>
      <c r="O6" s="776"/>
      <c r="P6" s="770" t="s">
        <v>200</v>
      </c>
      <c r="Q6" s="771" t="s">
        <v>201</v>
      </c>
      <c r="R6" s="782" t="s">
        <v>189</v>
      </c>
      <c r="S6" s="770" t="s">
        <v>202</v>
      </c>
      <c r="T6" s="771" t="s">
        <v>203</v>
      </c>
      <c r="U6" s="782" t="s">
        <v>189</v>
      </c>
      <c r="V6" s="779"/>
      <c r="W6" s="31"/>
      <c r="X6" s="31"/>
      <c r="Y6" s="31"/>
      <c r="Z6" s="154"/>
      <c r="AA6" s="31"/>
      <c r="AB6" s="31"/>
      <c r="AC6" s="31"/>
      <c r="AD6" s="31"/>
      <c r="AE6" s="154"/>
      <c r="AF6" s="31"/>
      <c r="AG6" s="31"/>
      <c r="AH6" s="31"/>
      <c r="AI6" s="31"/>
      <c r="AJ6" s="154"/>
      <c r="AK6" s="31"/>
      <c r="AL6" s="31"/>
      <c r="AM6" s="31"/>
      <c r="AN6" s="31"/>
      <c r="AO6" s="154"/>
      <c r="AP6" s="29"/>
      <c r="AQ6" s="782"/>
      <c r="AR6" s="782"/>
      <c r="AS6" s="782"/>
      <c r="AT6" s="782"/>
      <c r="AU6" s="770" t="s">
        <v>204</v>
      </c>
      <c r="AV6" s="770" t="s">
        <v>205</v>
      </c>
      <c r="AW6" s="770" t="s">
        <v>206</v>
      </c>
      <c r="AX6" s="773"/>
      <c r="AY6" s="776"/>
      <c r="AZ6" s="767"/>
      <c r="BA6" s="768"/>
      <c r="BB6" s="769"/>
      <c r="BC6" s="311"/>
      <c r="BD6" s="311"/>
      <c r="BE6" s="311"/>
      <c r="BF6" s="313"/>
      <c r="BG6" s="311"/>
      <c r="BH6" s="311"/>
      <c r="BI6" s="311"/>
      <c r="BJ6" s="313"/>
      <c r="BK6" s="311"/>
      <c r="BL6" s="311"/>
      <c r="BM6" s="311"/>
      <c r="BN6" s="311"/>
    </row>
    <row r="7" spans="3:66" s="28" customFormat="1" ht="27.75" thickBot="1" x14ac:dyDescent="0.3">
      <c r="G7" s="809"/>
      <c r="H7" s="811"/>
      <c r="I7" s="768"/>
      <c r="J7" s="768"/>
      <c r="K7" s="768"/>
      <c r="L7" s="768"/>
      <c r="M7" s="768"/>
      <c r="N7" s="776"/>
      <c r="O7" s="776"/>
      <c r="P7" s="768"/>
      <c r="Q7" s="772"/>
      <c r="R7" s="767"/>
      <c r="S7" s="768"/>
      <c r="T7" s="772"/>
      <c r="U7" s="767"/>
      <c r="V7" s="780"/>
      <c r="W7" s="793" t="s">
        <v>207</v>
      </c>
      <c r="X7" s="794"/>
      <c r="Y7" s="794"/>
      <c r="Z7" s="795"/>
      <c r="AA7" s="157"/>
      <c r="AB7" s="793" t="s">
        <v>208</v>
      </c>
      <c r="AC7" s="794"/>
      <c r="AD7" s="794"/>
      <c r="AE7" s="795"/>
      <c r="AF7" s="157"/>
      <c r="AG7" s="793" t="s">
        <v>209</v>
      </c>
      <c r="AH7" s="794"/>
      <c r="AI7" s="794"/>
      <c r="AJ7" s="795"/>
      <c r="AK7" s="157"/>
      <c r="AL7" s="793" t="s">
        <v>210</v>
      </c>
      <c r="AM7" s="794"/>
      <c r="AN7" s="794"/>
      <c r="AO7" s="795"/>
      <c r="AP7" s="32"/>
      <c r="AQ7" s="782"/>
      <c r="AR7" s="782"/>
      <c r="AS7" s="783"/>
      <c r="AT7" s="782"/>
      <c r="AU7" s="768"/>
      <c r="AV7" s="768"/>
      <c r="AW7" s="768"/>
      <c r="AX7" s="773"/>
      <c r="AY7" s="776"/>
      <c r="AZ7" s="767"/>
      <c r="BA7" s="768"/>
      <c r="BB7" s="769"/>
      <c r="BC7" s="312"/>
      <c r="BD7" s="312"/>
      <c r="BE7" s="312"/>
      <c r="BF7" s="314"/>
      <c r="BG7" s="312"/>
      <c r="BH7" s="312"/>
      <c r="BI7" s="312"/>
      <c r="BJ7" s="314"/>
      <c r="BK7" s="312"/>
      <c r="BL7" s="312"/>
      <c r="BM7" s="312"/>
      <c r="BN7" s="312"/>
    </row>
    <row r="8" spans="3:66" s="41" customFormat="1" ht="24" customHeight="1" x14ac:dyDescent="0.25">
      <c r="F8" s="315"/>
      <c r="G8" s="827" t="str">
        <f>+'Identificación de Riesgos'!$B$6</f>
        <v>Gestión de Contratación</v>
      </c>
      <c r="H8" s="828" t="str">
        <f>+'Identificación de Riesgos'!$C$6</f>
        <v xml:space="preserve">Contratar los bienes o servicios requeridos de acuerdo con la normatividad vigente aplicable, mediante contratación directa y procesos contractuales transparentes y ágiles, para el cumplimiento de los objetivos institucionales   </v>
      </c>
      <c r="I8" s="829" t="str">
        <f>+'Identificación de Riesgos'!G6</f>
        <v>Celebración de contratos sin el cumplimiento de requisitos legales</v>
      </c>
      <c r="J8" s="829" t="str">
        <f>+'Identificación de Riesgos'!H6</f>
        <v xml:space="preserve">1. Entrega de información y/o documentación falsa por parte del contratista.
2. Exigencias de directivos para tramitar contratos sin cumplimiento de requisitos.
3. Inadecuada definición de perfiles por parte de las dependencias que requieren la contratación.
</v>
      </c>
      <c r="K8" s="829" t="str">
        <f>+'Identificación de Riesgos'!J6</f>
        <v>1. Sanciones
2.Pérdidas económicas
3. Pérdida de imagen institucional
4. Pérdida de credibilidad institucional
5. Productos de calidad deficiente para el Ministerio.</v>
      </c>
      <c r="L8" s="830" t="s">
        <v>104</v>
      </c>
      <c r="M8" s="798" t="s">
        <v>259</v>
      </c>
      <c r="N8" s="801" t="s">
        <v>263</v>
      </c>
      <c r="O8" s="498" t="str">
        <f>+E662</f>
        <v>Improbable</v>
      </c>
      <c r="P8" s="150" t="s">
        <v>212</v>
      </c>
      <c r="Q8" s="155" t="s">
        <v>260</v>
      </c>
      <c r="R8" s="498" t="str">
        <f>+E673</f>
        <v>Catastrófico</v>
      </c>
      <c r="S8" s="151" t="s">
        <v>265</v>
      </c>
      <c r="T8" s="151" t="s">
        <v>211</v>
      </c>
      <c r="U8" s="498" t="str">
        <f>+E686</f>
        <v>No Aplica</v>
      </c>
      <c r="V8" s="797" t="str">
        <f>+E697</f>
        <v>Alta</v>
      </c>
      <c r="W8" s="766" t="s">
        <v>213</v>
      </c>
      <c r="X8" s="766"/>
      <c r="Y8" s="766" t="s">
        <v>214</v>
      </c>
      <c r="Z8" s="766"/>
      <c r="AA8" s="152"/>
      <c r="AB8" s="766" t="s">
        <v>213</v>
      </c>
      <c r="AC8" s="766"/>
      <c r="AD8" s="766" t="s">
        <v>214</v>
      </c>
      <c r="AE8" s="766"/>
      <c r="AF8" s="152"/>
      <c r="AG8" s="766" t="s">
        <v>213</v>
      </c>
      <c r="AH8" s="766"/>
      <c r="AI8" s="766" t="s">
        <v>214</v>
      </c>
      <c r="AJ8" s="766"/>
      <c r="AK8" s="152"/>
      <c r="AL8" s="766" t="s">
        <v>213</v>
      </c>
      <c r="AM8" s="766"/>
      <c r="AN8" s="766" t="s">
        <v>214</v>
      </c>
      <c r="AO8" s="766"/>
      <c r="AP8" s="152"/>
      <c r="AQ8" s="498" t="str">
        <f>+E664</f>
        <v>Rara vez</v>
      </c>
      <c r="AR8" s="498" t="str">
        <f>+E699</f>
        <v>Moderado</v>
      </c>
      <c r="AS8" s="760" t="str">
        <f>+E700</f>
        <v>Baja</v>
      </c>
      <c r="AT8" s="498" t="str">
        <f>+E701</f>
        <v>Evitar / Transferir</v>
      </c>
      <c r="AU8" s="761" t="str">
        <f>IF(AT8="No Aplica","No Aplica",IF(AT8="Asumir","No requiere Acciones Adicionales","Debe definir Acciones Complementarias"))</f>
        <v>Debe definir Acciones Complementarias</v>
      </c>
      <c r="AV8" s="762" t="s">
        <v>373</v>
      </c>
      <c r="AW8" s="741" t="s">
        <v>313</v>
      </c>
      <c r="AX8" s="741" t="s">
        <v>352</v>
      </c>
      <c r="AY8" s="741" t="s">
        <v>312</v>
      </c>
      <c r="AZ8" s="489" t="str">
        <f>+E702</f>
        <v>Monitoreo permanente y se deja registro mensual</v>
      </c>
      <c r="BA8" s="741" t="s">
        <v>314</v>
      </c>
      <c r="BB8" s="741" t="str">
        <f>+E703</f>
        <v>Coordinador del Grupo de Contratos</v>
      </c>
      <c r="BC8" s="309" t="s">
        <v>411</v>
      </c>
      <c r="BD8" s="309" t="s">
        <v>412</v>
      </c>
      <c r="BE8" s="309" t="s">
        <v>413</v>
      </c>
      <c r="BF8" s="307" t="s">
        <v>414</v>
      </c>
      <c r="BG8" s="307" t="s">
        <v>395</v>
      </c>
      <c r="BH8" s="307" t="s">
        <v>415</v>
      </c>
      <c r="BI8" s="307" t="s">
        <v>433</v>
      </c>
      <c r="BJ8" s="307" t="s">
        <v>416</v>
      </c>
      <c r="BK8" s="307" t="s">
        <v>539</v>
      </c>
      <c r="BL8" s="307" t="s">
        <v>540</v>
      </c>
      <c r="BM8" s="307" t="s">
        <v>541</v>
      </c>
      <c r="BN8" s="307" t="s">
        <v>542</v>
      </c>
    </row>
    <row r="9" spans="3:66" s="33" customFormat="1" ht="28.5" customHeight="1" x14ac:dyDescent="0.25">
      <c r="C9" s="40"/>
      <c r="D9" s="40"/>
      <c r="F9" s="315"/>
      <c r="G9" s="470"/>
      <c r="H9" s="473"/>
      <c r="I9" s="476"/>
      <c r="J9" s="476"/>
      <c r="K9" s="476"/>
      <c r="L9" s="461"/>
      <c r="M9" s="799"/>
      <c r="N9" s="464"/>
      <c r="O9" s="467"/>
      <c r="P9" s="89" t="s">
        <v>215</v>
      </c>
      <c r="Q9" s="90" t="s">
        <v>260</v>
      </c>
      <c r="R9" s="467"/>
      <c r="S9" s="93" t="s">
        <v>266</v>
      </c>
      <c r="T9" s="95" t="s">
        <v>211</v>
      </c>
      <c r="U9" s="467"/>
      <c r="V9" s="482"/>
      <c r="W9" s="744" t="s">
        <v>304</v>
      </c>
      <c r="X9" s="745"/>
      <c r="Y9" s="750" t="s">
        <v>305</v>
      </c>
      <c r="Z9" s="751"/>
      <c r="AA9" s="183"/>
      <c r="AB9" s="738" t="s">
        <v>307</v>
      </c>
      <c r="AC9" s="739"/>
      <c r="AD9" s="738" t="s">
        <v>308</v>
      </c>
      <c r="AE9" s="739"/>
      <c r="AF9" s="183"/>
      <c r="AG9" s="738" t="s">
        <v>388</v>
      </c>
      <c r="AH9" s="739"/>
      <c r="AI9" s="738" t="s">
        <v>389</v>
      </c>
      <c r="AJ9" s="739"/>
      <c r="AK9" s="92"/>
      <c r="AL9" s="485"/>
      <c r="AM9" s="485"/>
      <c r="AN9" s="485"/>
      <c r="AO9" s="485"/>
      <c r="AP9" s="92"/>
      <c r="AQ9" s="467"/>
      <c r="AR9" s="467"/>
      <c r="AS9" s="496"/>
      <c r="AT9" s="467"/>
      <c r="AU9" s="500"/>
      <c r="AV9" s="763"/>
      <c r="AW9" s="742"/>
      <c r="AX9" s="742"/>
      <c r="AY9" s="742"/>
      <c r="AZ9" s="490"/>
      <c r="BA9" s="742"/>
      <c r="BB9" s="742"/>
      <c r="BC9" s="309"/>
      <c r="BD9" s="309"/>
      <c r="BE9" s="309"/>
      <c r="BF9" s="307"/>
      <c r="BG9" s="307"/>
      <c r="BH9" s="307"/>
      <c r="BI9" s="307"/>
      <c r="BJ9" s="307"/>
      <c r="BK9" s="307"/>
      <c r="BL9" s="307"/>
      <c r="BM9" s="307"/>
      <c r="BN9" s="307"/>
    </row>
    <row r="10" spans="3:66" s="33" customFormat="1" ht="15" customHeight="1" x14ac:dyDescent="0.25">
      <c r="C10" s="40"/>
      <c r="D10" s="40"/>
      <c r="F10" s="315"/>
      <c r="G10" s="470"/>
      <c r="H10" s="473"/>
      <c r="I10" s="476"/>
      <c r="J10" s="476"/>
      <c r="K10" s="476"/>
      <c r="L10" s="461"/>
      <c r="M10" s="799"/>
      <c r="N10" s="464"/>
      <c r="O10" s="467"/>
      <c r="P10" s="89" t="s">
        <v>216</v>
      </c>
      <c r="Q10" s="90" t="s">
        <v>260</v>
      </c>
      <c r="R10" s="467"/>
      <c r="S10" s="323" t="s">
        <v>267</v>
      </c>
      <c r="T10" s="796" t="s">
        <v>211</v>
      </c>
      <c r="U10" s="467"/>
      <c r="V10" s="482"/>
      <c r="W10" s="746"/>
      <c r="X10" s="747"/>
      <c r="Y10" s="752"/>
      <c r="Z10" s="753"/>
      <c r="AA10" s="183"/>
      <c r="AB10" s="756"/>
      <c r="AC10" s="757"/>
      <c r="AD10" s="756"/>
      <c r="AE10" s="757"/>
      <c r="AF10" s="183"/>
      <c r="AG10" s="756"/>
      <c r="AH10" s="757"/>
      <c r="AI10" s="756"/>
      <c r="AJ10" s="757"/>
      <c r="AK10" s="92"/>
      <c r="AL10" s="485"/>
      <c r="AM10" s="485"/>
      <c r="AN10" s="485"/>
      <c r="AO10" s="485"/>
      <c r="AP10" s="92"/>
      <c r="AQ10" s="467"/>
      <c r="AR10" s="467"/>
      <c r="AS10" s="496"/>
      <c r="AT10" s="467"/>
      <c r="AU10" s="765" t="s">
        <v>311</v>
      </c>
      <c r="AV10" s="763"/>
      <c r="AW10" s="742"/>
      <c r="AX10" s="742"/>
      <c r="AY10" s="742"/>
      <c r="AZ10" s="490"/>
      <c r="BA10" s="742"/>
      <c r="BB10" s="742"/>
      <c r="BC10" s="309"/>
      <c r="BD10" s="309"/>
      <c r="BE10" s="309"/>
      <c r="BF10" s="307"/>
      <c r="BG10" s="307"/>
      <c r="BH10" s="307"/>
      <c r="BI10" s="307"/>
      <c r="BJ10" s="307"/>
      <c r="BK10" s="307"/>
      <c r="BL10" s="307"/>
      <c r="BM10" s="307"/>
      <c r="BN10" s="307"/>
    </row>
    <row r="11" spans="3:66" s="33" customFormat="1" ht="28.5" customHeight="1" x14ac:dyDescent="0.25">
      <c r="C11" s="40"/>
      <c r="D11" s="40"/>
      <c r="F11" s="315"/>
      <c r="G11" s="470"/>
      <c r="H11" s="473"/>
      <c r="I11" s="178" t="s">
        <v>217</v>
      </c>
      <c r="J11" s="802" t="s">
        <v>302</v>
      </c>
      <c r="K11" s="802" t="s">
        <v>303</v>
      </c>
      <c r="L11" s="461"/>
      <c r="M11" s="799"/>
      <c r="N11" s="464"/>
      <c r="O11" s="467"/>
      <c r="P11" s="89" t="s">
        <v>220</v>
      </c>
      <c r="Q11" s="90" t="s">
        <v>260</v>
      </c>
      <c r="R11" s="467"/>
      <c r="S11" s="323"/>
      <c r="T11" s="796"/>
      <c r="U11" s="467"/>
      <c r="V11" s="482"/>
      <c r="W11" s="746"/>
      <c r="X11" s="747"/>
      <c r="Y11" s="752"/>
      <c r="Z11" s="753"/>
      <c r="AA11" s="183"/>
      <c r="AB11" s="756"/>
      <c r="AC11" s="757"/>
      <c r="AD11" s="756"/>
      <c r="AE11" s="757"/>
      <c r="AF11" s="183"/>
      <c r="AG11" s="756"/>
      <c r="AH11" s="757"/>
      <c r="AI11" s="756"/>
      <c r="AJ11" s="757"/>
      <c r="AK11" s="92"/>
      <c r="AL11" s="485"/>
      <c r="AM11" s="485"/>
      <c r="AN11" s="485"/>
      <c r="AO11" s="485"/>
      <c r="AP11" s="92"/>
      <c r="AQ11" s="467"/>
      <c r="AR11" s="467"/>
      <c r="AS11" s="496"/>
      <c r="AT11" s="467"/>
      <c r="AU11" s="742"/>
      <c r="AV11" s="763"/>
      <c r="AW11" s="742"/>
      <c r="AX11" s="742"/>
      <c r="AY11" s="742"/>
      <c r="AZ11" s="490"/>
      <c r="BA11" s="742"/>
      <c r="BB11" s="742"/>
      <c r="BC11" s="309"/>
      <c r="BD11" s="309"/>
      <c r="BE11" s="309"/>
      <c r="BF11" s="307"/>
      <c r="BG11" s="307"/>
      <c r="BH11" s="307"/>
      <c r="BI11" s="307"/>
      <c r="BJ11" s="307"/>
      <c r="BK11" s="307"/>
      <c r="BL11" s="307"/>
      <c r="BM11" s="307"/>
      <c r="BN11" s="307"/>
    </row>
    <row r="12" spans="3:66" s="33" customFormat="1" ht="28.5" x14ac:dyDescent="0.25">
      <c r="C12" s="40"/>
      <c r="D12" s="40"/>
      <c r="F12" s="315"/>
      <c r="G12" s="470"/>
      <c r="H12" s="473"/>
      <c r="I12" s="805" t="s">
        <v>366</v>
      </c>
      <c r="J12" s="803"/>
      <c r="K12" s="803"/>
      <c r="L12" s="461"/>
      <c r="M12" s="799"/>
      <c r="N12" s="464"/>
      <c r="O12" s="467"/>
      <c r="P12" s="89" t="s">
        <v>222</v>
      </c>
      <c r="Q12" s="90" t="s">
        <v>260</v>
      </c>
      <c r="R12" s="467"/>
      <c r="S12" s="323" t="s">
        <v>268</v>
      </c>
      <c r="T12" s="796" t="s">
        <v>211</v>
      </c>
      <c r="U12" s="467"/>
      <c r="V12" s="482"/>
      <c r="W12" s="746"/>
      <c r="X12" s="747"/>
      <c r="Y12" s="752"/>
      <c r="Z12" s="753"/>
      <c r="AA12" s="183"/>
      <c r="AB12" s="756"/>
      <c r="AC12" s="757"/>
      <c r="AD12" s="756"/>
      <c r="AE12" s="757"/>
      <c r="AF12" s="183"/>
      <c r="AG12" s="756"/>
      <c r="AH12" s="757"/>
      <c r="AI12" s="756"/>
      <c r="AJ12" s="757"/>
      <c r="AK12" s="92"/>
      <c r="AL12" s="485"/>
      <c r="AM12" s="485"/>
      <c r="AN12" s="485"/>
      <c r="AO12" s="485"/>
      <c r="AP12" s="92"/>
      <c r="AQ12" s="467"/>
      <c r="AR12" s="467"/>
      <c r="AS12" s="496"/>
      <c r="AT12" s="467"/>
      <c r="AU12" s="742"/>
      <c r="AV12" s="763"/>
      <c r="AW12" s="742"/>
      <c r="AX12" s="742"/>
      <c r="AY12" s="742"/>
      <c r="AZ12" s="490"/>
      <c r="BA12" s="742"/>
      <c r="BB12" s="742"/>
      <c r="BC12" s="309"/>
      <c r="BD12" s="309"/>
      <c r="BE12" s="309"/>
      <c r="BF12" s="307"/>
      <c r="BG12" s="307"/>
      <c r="BH12" s="307"/>
      <c r="BI12" s="307"/>
      <c r="BJ12" s="307"/>
      <c r="BK12" s="307"/>
      <c r="BL12" s="307"/>
      <c r="BM12" s="307"/>
      <c r="BN12" s="307"/>
    </row>
    <row r="13" spans="3:66" s="33" customFormat="1" ht="15" customHeight="1" x14ac:dyDescent="0.25">
      <c r="C13" s="40"/>
      <c r="D13" s="40"/>
      <c r="F13" s="315"/>
      <c r="G13" s="470"/>
      <c r="H13" s="473"/>
      <c r="I13" s="805"/>
      <c r="J13" s="803"/>
      <c r="K13" s="803"/>
      <c r="L13" s="461"/>
      <c r="M13" s="799"/>
      <c r="N13" s="464"/>
      <c r="O13" s="467"/>
      <c r="P13" s="89" t="s">
        <v>223</v>
      </c>
      <c r="Q13" s="90" t="s">
        <v>260</v>
      </c>
      <c r="R13" s="467"/>
      <c r="S13" s="323"/>
      <c r="T13" s="796"/>
      <c r="U13" s="467"/>
      <c r="V13" s="482"/>
      <c r="W13" s="748"/>
      <c r="X13" s="749"/>
      <c r="Y13" s="754"/>
      <c r="Z13" s="755"/>
      <c r="AA13" s="183"/>
      <c r="AB13" s="758"/>
      <c r="AC13" s="759"/>
      <c r="AD13" s="758"/>
      <c r="AE13" s="759"/>
      <c r="AF13" s="183"/>
      <c r="AG13" s="758"/>
      <c r="AH13" s="759"/>
      <c r="AI13" s="758"/>
      <c r="AJ13" s="759"/>
      <c r="AK13" s="92"/>
      <c r="AL13" s="485"/>
      <c r="AM13" s="485"/>
      <c r="AN13" s="485"/>
      <c r="AO13" s="485"/>
      <c r="AP13" s="92"/>
      <c r="AQ13" s="467"/>
      <c r="AR13" s="467"/>
      <c r="AS13" s="496"/>
      <c r="AT13" s="467"/>
      <c r="AU13" s="742"/>
      <c r="AV13" s="763"/>
      <c r="AW13" s="742"/>
      <c r="AX13" s="742"/>
      <c r="AY13" s="742"/>
      <c r="AZ13" s="490"/>
      <c r="BA13" s="742"/>
      <c r="BB13" s="742"/>
      <c r="BC13" s="309"/>
      <c r="BD13" s="309"/>
      <c r="BE13" s="309"/>
      <c r="BF13" s="307"/>
      <c r="BG13" s="307"/>
      <c r="BH13" s="307"/>
      <c r="BI13" s="307"/>
      <c r="BJ13" s="307"/>
      <c r="BK13" s="307"/>
      <c r="BL13" s="307"/>
      <c r="BM13" s="307"/>
      <c r="BN13" s="307"/>
    </row>
    <row r="14" spans="3:66" s="33" customFormat="1" ht="37.5" customHeight="1" x14ac:dyDescent="0.25">
      <c r="C14" s="40"/>
      <c r="D14" s="40"/>
      <c r="F14" s="315"/>
      <c r="G14" s="470"/>
      <c r="H14" s="473"/>
      <c r="I14" s="805"/>
      <c r="J14" s="803"/>
      <c r="K14" s="803"/>
      <c r="L14" s="461"/>
      <c r="M14" s="799"/>
      <c r="N14" s="464"/>
      <c r="O14" s="467"/>
      <c r="P14" s="89" t="s">
        <v>224</v>
      </c>
      <c r="Q14" s="90" t="s">
        <v>260</v>
      </c>
      <c r="R14" s="467"/>
      <c r="S14" s="323"/>
      <c r="T14" s="796"/>
      <c r="U14" s="467"/>
      <c r="V14" s="482"/>
      <c r="W14" s="740" t="s">
        <v>225</v>
      </c>
      <c r="X14" s="740"/>
      <c r="Y14" s="740" t="s">
        <v>226</v>
      </c>
      <c r="Z14" s="740"/>
      <c r="AA14" s="183"/>
      <c r="AB14" s="740" t="s">
        <v>225</v>
      </c>
      <c r="AC14" s="740"/>
      <c r="AD14" s="740" t="s">
        <v>226</v>
      </c>
      <c r="AE14" s="740"/>
      <c r="AF14" s="183"/>
      <c r="AG14" s="740" t="s">
        <v>225</v>
      </c>
      <c r="AH14" s="740"/>
      <c r="AI14" s="740" t="s">
        <v>226</v>
      </c>
      <c r="AJ14" s="740"/>
      <c r="AK14" s="92"/>
      <c r="AL14" s="484" t="s">
        <v>225</v>
      </c>
      <c r="AM14" s="484"/>
      <c r="AN14" s="484" t="s">
        <v>226</v>
      </c>
      <c r="AO14" s="484"/>
      <c r="AP14" s="92"/>
      <c r="AQ14" s="467"/>
      <c r="AR14" s="467"/>
      <c r="AS14" s="496"/>
      <c r="AT14" s="467"/>
      <c r="AU14" s="742"/>
      <c r="AV14" s="763"/>
      <c r="AW14" s="742"/>
      <c r="AX14" s="742"/>
      <c r="AY14" s="742"/>
      <c r="AZ14" s="490"/>
      <c r="BA14" s="742"/>
      <c r="BB14" s="742"/>
      <c r="BC14" s="309"/>
      <c r="BD14" s="309"/>
      <c r="BE14" s="309"/>
      <c r="BF14" s="307"/>
      <c r="BG14" s="307"/>
      <c r="BH14" s="307"/>
      <c r="BI14" s="307"/>
      <c r="BJ14" s="307"/>
      <c r="BK14" s="307"/>
      <c r="BL14" s="307"/>
      <c r="BM14" s="307"/>
      <c r="BN14" s="307"/>
    </row>
    <row r="15" spans="3:66" s="33" customFormat="1" ht="35.25" customHeight="1" x14ac:dyDescent="0.25">
      <c r="C15" s="40"/>
      <c r="D15" s="40"/>
      <c r="F15" s="315"/>
      <c r="G15" s="470"/>
      <c r="H15" s="473"/>
      <c r="I15" s="805"/>
      <c r="J15" s="803"/>
      <c r="K15" s="803"/>
      <c r="L15" s="461"/>
      <c r="M15" s="799"/>
      <c r="N15" s="464"/>
      <c r="O15" s="467"/>
      <c r="P15" s="89" t="s">
        <v>227</v>
      </c>
      <c r="Q15" s="90" t="s">
        <v>264</v>
      </c>
      <c r="R15" s="467"/>
      <c r="S15" s="323" t="s">
        <v>269</v>
      </c>
      <c r="T15" s="324" t="s">
        <v>211</v>
      </c>
      <c r="U15" s="467"/>
      <c r="V15" s="482"/>
      <c r="W15" s="738" t="s">
        <v>346</v>
      </c>
      <c r="X15" s="739"/>
      <c r="Y15" s="738" t="s">
        <v>306</v>
      </c>
      <c r="Z15" s="739"/>
      <c r="AA15" s="183"/>
      <c r="AB15" s="738" t="s">
        <v>309</v>
      </c>
      <c r="AC15" s="739"/>
      <c r="AD15" s="738" t="s">
        <v>310</v>
      </c>
      <c r="AE15" s="739"/>
      <c r="AF15" s="183"/>
      <c r="AG15" s="738" t="s">
        <v>309</v>
      </c>
      <c r="AH15" s="739"/>
      <c r="AI15" s="738" t="s">
        <v>362</v>
      </c>
      <c r="AJ15" s="739"/>
      <c r="AK15" s="92"/>
      <c r="AL15" s="485"/>
      <c r="AM15" s="485"/>
      <c r="AN15" s="485"/>
      <c r="AO15" s="485"/>
      <c r="AP15" s="92"/>
      <c r="AQ15" s="467"/>
      <c r="AR15" s="467"/>
      <c r="AS15" s="496"/>
      <c r="AT15" s="467"/>
      <c r="AU15" s="742"/>
      <c r="AV15" s="763"/>
      <c r="AW15" s="742"/>
      <c r="AX15" s="742"/>
      <c r="AY15" s="742"/>
      <c r="AZ15" s="490"/>
      <c r="BA15" s="742"/>
      <c r="BB15" s="742"/>
      <c r="BC15" s="309"/>
      <c r="BD15" s="309"/>
      <c r="BE15" s="309"/>
      <c r="BF15" s="307"/>
      <c r="BG15" s="307"/>
      <c r="BH15" s="307"/>
      <c r="BI15" s="307"/>
      <c r="BJ15" s="307"/>
      <c r="BK15" s="307"/>
      <c r="BL15" s="307"/>
      <c r="BM15" s="307"/>
      <c r="BN15" s="307"/>
    </row>
    <row r="16" spans="3:66" s="33" customFormat="1" x14ac:dyDescent="0.25">
      <c r="C16" s="40"/>
      <c r="D16" s="40"/>
      <c r="F16" s="315"/>
      <c r="G16" s="470"/>
      <c r="H16" s="473"/>
      <c r="I16" s="805"/>
      <c r="J16" s="803"/>
      <c r="K16" s="803"/>
      <c r="L16" s="461"/>
      <c r="M16" s="799"/>
      <c r="N16" s="464"/>
      <c r="O16" s="467"/>
      <c r="P16" s="89" t="s">
        <v>228</v>
      </c>
      <c r="Q16" s="90" t="s">
        <v>264</v>
      </c>
      <c r="R16" s="467"/>
      <c r="S16" s="323"/>
      <c r="T16" s="324"/>
      <c r="U16" s="467"/>
      <c r="V16" s="482"/>
      <c r="W16" s="479" t="s">
        <v>229</v>
      </c>
      <c r="X16" s="479"/>
      <c r="Y16" s="479" t="s">
        <v>230</v>
      </c>
      <c r="Z16" s="479"/>
      <c r="AA16" s="92"/>
      <c r="AB16" s="479" t="s">
        <v>229</v>
      </c>
      <c r="AC16" s="479"/>
      <c r="AD16" s="479" t="s">
        <v>230</v>
      </c>
      <c r="AE16" s="479"/>
      <c r="AF16" s="92"/>
      <c r="AG16" s="479" t="s">
        <v>229</v>
      </c>
      <c r="AH16" s="479"/>
      <c r="AI16" s="479" t="s">
        <v>230</v>
      </c>
      <c r="AJ16" s="479"/>
      <c r="AK16" s="92"/>
      <c r="AL16" s="479" t="s">
        <v>229</v>
      </c>
      <c r="AM16" s="479"/>
      <c r="AN16" s="479" t="s">
        <v>230</v>
      </c>
      <c r="AO16" s="479"/>
      <c r="AP16" s="92"/>
      <c r="AQ16" s="467"/>
      <c r="AR16" s="467"/>
      <c r="AS16" s="496"/>
      <c r="AT16" s="467"/>
      <c r="AU16" s="742"/>
      <c r="AV16" s="763"/>
      <c r="AW16" s="742"/>
      <c r="AX16" s="742"/>
      <c r="AY16" s="742"/>
      <c r="AZ16" s="490"/>
      <c r="BA16" s="742"/>
      <c r="BB16" s="742"/>
      <c r="BC16" s="309"/>
      <c r="BD16" s="309"/>
      <c r="BE16" s="309"/>
      <c r="BF16" s="307"/>
      <c r="BG16" s="307"/>
      <c r="BH16" s="307"/>
      <c r="BI16" s="307"/>
      <c r="BJ16" s="307"/>
      <c r="BK16" s="307"/>
      <c r="BL16" s="307"/>
      <c r="BM16" s="307"/>
      <c r="BN16" s="307"/>
    </row>
    <row r="17" spans="3:66" s="33" customFormat="1" ht="28.5" x14ac:dyDescent="0.25">
      <c r="C17" s="40"/>
      <c r="D17" s="40"/>
      <c r="F17" s="315"/>
      <c r="G17" s="470"/>
      <c r="H17" s="473"/>
      <c r="I17" s="805"/>
      <c r="J17" s="803"/>
      <c r="K17" s="803"/>
      <c r="L17" s="461"/>
      <c r="M17" s="799"/>
      <c r="N17" s="464"/>
      <c r="O17" s="467"/>
      <c r="P17" s="89" t="s">
        <v>231</v>
      </c>
      <c r="Q17" s="90" t="s">
        <v>260</v>
      </c>
      <c r="R17" s="467"/>
      <c r="S17" s="323" t="s">
        <v>270</v>
      </c>
      <c r="T17" s="324" t="s">
        <v>211</v>
      </c>
      <c r="U17" s="467"/>
      <c r="V17" s="482"/>
      <c r="W17" s="480" t="s">
        <v>281</v>
      </c>
      <c r="X17" s="480"/>
      <c r="Y17" s="480" t="s">
        <v>288</v>
      </c>
      <c r="Z17" s="480"/>
      <c r="AA17" s="92"/>
      <c r="AB17" s="480" t="s">
        <v>282</v>
      </c>
      <c r="AC17" s="480"/>
      <c r="AD17" s="480" t="s">
        <v>288</v>
      </c>
      <c r="AE17" s="480"/>
      <c r="AF17" s="92"/>
      <c r="AG17" s="480" t="s">
        <v>281</v>
      </c>
      <c r="AH17" s="480"/>
      <c r="AI17" s="480" t="s">
        <v>286</v>
      </c>
      <c r="AJ17" s="480"/>
      <c r="AK17" s="92"/>
      <c r="AL17" s="480" t="s">
        <v>211</v>
      </c>
      <c r="AM17" s="480"/>
      <c r="AN17" s="480" t="s">
        <v>211</v>
      </c>
      <c r="AO17" s="480"/>
      <c r="AP17" s="92"/>
      <c r="AQ17" s="467"/>
      <c r="AR17" s="467"/>
      <c r="AS17" s="496"/>
      <c r="AT17" s="467"/>
      <c r="AU17" s="742"/>
      <c r="AV17" s="763"/>
      <c r="AW17" s="742"/>
      <c r="AX17" s="742"/>
      <c r="AY17" s="742"/>
      <c r="AZ17" s="490"/>
      <c r="BA17" s="742"/>
      <c r="BB17" s="742"/>
      <c r="BC17" s="309"/>
      <c r="BD17" s="309"/>
      <c r="BE17" s="309"/>
      <c r="BF17" s="307"/>
      <c r="BG17" s="307"/>
      <c r="BH17" s="307"/>
      <c r="BI17" s="307"/>
      <c r="BJ17" s="307"/>
      <c r="BK17" s="307"/>
      <c r="BL17" s="307"/>
      <c r="BM17" s="307"/>
      <c r="BN17" s="307"/>
    </row>
    <row r="18" spans="3:66" s="33" customFormat="1" ht="87.75" customHeight="1" x14ac:dyDescent="0.25">
      <c r="C18" s="40"/>
      <c r="D18" s="40"/>
      <c r="F18" s="315"/>
      <c r="G18" s="470"/>
      <c r="H18" s="473"/>
      <c r="I18" s="805"/>
      <c r="J18" s="803"/>
      <c r="K18" s="803"/>
      <c r="L18" s="461"/>
      <c r="M18" s="799"/>
      <c r="N18" s="464"/>
      <c r="O18" s="467"/>
      <c r="P18" s="89" t="s">
        <v>232</v>
      </c>
      <c r="Q18" s="90" t="s">
        <v>260</v>
      </c>
      <c r="R18" s="467"/>
      <c r="S18" s="323"/>
      <c r="T18" s="324"/>
      <c r="U18" s="467"/>
      <c r="V18" s="482"/>
      <c r="W18" s="477" t="s">
        <v>233</v>
      </c>
      <c r="X18" s="477"/>
      <c r="Y18" s="477"/>
      <c r="Z18" s="96">
        <f>+SUM(AA19:AA25)</f>
        <v>85</v>
      </c>
      <c r="AA18" s="97"/>
      <c r="AB18" s="477" t="s">
        <v>233</v>
      </c>
      <c r="AC18" s="477"/>
      <c r="AD18" s="477"/>
      <c r="AE18" s="96">
        <f>+SUM(AF19:AF25)</f>
        <v>85</v>
      </c>
      <c r="AF18" s="97"/>
      <c r="AG18" s="477" t="s">
        <v>233</v>
      </c>
      <c r="AH18" s="477"/>
      <c r="AI18" s="477"/>
      <c r="AJ18" s="96">
        <f>+SUM(AK19:AK25)</f>
        <v>85</v>
      </c>
      <c r="AK18" s="97"/>
      <c r="AL18" s="477" t="s">
        <v>233</v>
      </c>
      <c r="AM18" s="477"/>
      <c r="AN18" s="477"/>
      <c r="AO18" s="96">
        <f>+SUM(AP19:AP25)</f>
        <v>0</v>
      </c>
      <c r="AP18" s="97"/>
      <c r="AQ18" s="467"/>
      <c r="AR18" s="467"/>
      <c r="AS18" s="496"/>
      <c r="AT18" s="467"/>
      <c r="AU18" s="742"/>
      <c r="AV18" s="763"/>
      <c r="AW18" s="742"/>
      <c r="AX18" s="742"/>
      <c r="AY18" s="742"/>
      <c r="AZ18" s="490"/>
      <c r="BA18" s="742"/>
      <c r="BB18" s="742"/>
      <c r="BC18" s="309"/>
      <c r="BD18" s="309"/>
      <c r="BE18" s="309"/>
      <c r="BF18" s="307"/>
      <c r="BG18" s="307"/>
      <c r="BH18" s="307"/>
      <c r="BI18" s="307"/>
      <c r="BJ18" s="307"/>
      <c r="BK18" s="307"/>
      <c r="BL18" s="307"/>
      <c r="BM18" s="307"/>
      <c r="BN18" s="307"/>
    </row>
    <row r="19" spans="3:66" s="33" customFormat="1" ht="33" customHeight="1" x14ac:dyDescent="0.25">
      <c r="C19" s="40"/>
      <c r="D19" s="40"/>
      <c r="F19" s="315"/>
      <c r="G19" s="470"/>
      <c r="H19" s="473"/>
      <c r="I19" s="805"/>
      <c r="J19" s="803"/>
      <c r="K19" s="803"/>
      <c r="L19" s="461"/>
      <c r="M19" s="799"/>
      <c r="N19" s="464"/>
      <c r="O19" s="467"/>
      <c r="P19" s="89" t="s">
        <v>234</v>
      </c>
      <c r="Q19" s="90" t="s">
        <v>260</v>
      </c>
      <c r="R19" s="467"/>
      <c r="S19" s="323" t="s">
        <v>271</v>
      </c>
      <c r="T19" s="324" t="s">
        <v>211</v>
      </c>
      <c r="U19" s="467"/>
      <c r="V19" s="482"/>
      <c r="W19" s="459" t="s">
        <v>235</v>
      </c>
      <c r="X19" s="459"/>
      <c r="Y19" s="459"/>
      <c r="Z19" s="90" t="s">
        <v>260</v>
      </c>
      <c r="AA19" s="97">
        <f>+IF(Z19="Si",15,0)</f>
        <v>15</v>
      </c>
      <c r="AB19" s="459" t="s">
        <v>235</v>
      </c>
      <c r="AC19" s="459"/>
      <c r="AD19" s="459"/>
      <c r="AE19" s="90" t="s">
        <v>260</v>
      </c>
      <c r="AF19" s="97">
        <f>+IF(AE19="Si",15,0)</f>
        <v>15</v>
      </c>
      <c r="AG19" s="459" t="s">
        <v>235</v>
      </c>
      <c r="AH19" s="459"/>
      <c r="AI19" s="459"/>
      <c r="AJ19" s="90" t="s">
        <v>260</v>
      </c>
      <c r="AK19" s="97">
        <f>+IF(AJ19="Si",15,0)</f>
        <v>15</v>
      </c>
      <c r="AL19" s="459" t="s">
        <v>235</v>
      </c>
      <c r="AM19" s="459"/>
      <c r="AN19" s="459"/>
      <c r="AO19" s="90" t="s">
        <v>211</v>
      </c>
      <c r="AP19" s="97">
        <f>+IF(AO19="Si",15,0)</f>
        <v>0</v>
      </c>
      <c r="AQ19" s="467"/>
      <c r="AR19" s="467"/>
      <c r="AS19" s="496"/>
      <c r="AT19" s="467"/>
      <c r="AU19" s="742"/>
      <c r="AV19" s="763"/>
      <c r="AW19" s="742"/>
      <c r="AX19" s="742"/>
      <c r="AY19" s="742"/>
      <c r="AZ19" s="490"/>
      <c r="BA19" s="742"/>
      <c r="BB19" s="742"/>
      <c r="BC19" s="309"/>
      <c r="BD19" s="309"/>
      <c r="BE19" s="309"/>
      <c r="BF19" s="307"/>
      <c r="BG19" s="307"/>
      <c r="BH19" s="307"/>
      <c r="BI19" s="307"/>
      <c r="BJ19" s="307"/>
      <c r="BK19" s="307"/>
      <c r="BL19" s="307"/>
      <c r="BM19" s="307"/>
      <c r="BN19" s="307"/>
    </row>
    <row r="20" spans="3:66" s="33" customFormat="1" ht="27.75" customHeight="1" x14ac:dyDescent="0.25">
      <c r="F20" s="315"/>
      <c r="G20" s="470"/>
      <c r="H20" s="473"/>
      <c r="I20" s="805"/>
      <c r="J20" s="803"/>
      <c r="K20" s="803"/>
      <c r="L20" s="461"/>
      <c r="M20" s="799"/>
      <c r="N20" s="464"/>
      <c r="O20" s="467"/>
      <c r="P20" s="89" t="s">
        <v>236</v>
      </c>
      <c r="Q20" s="90" t="s">
        <v>260</v>
      </c>
      <c r="R20" s="467"/>
      <c r="S20" s="323"/>
      <c r="T20" s="324"/>
      <c r="U20" s="467"/>
      <c r="V20" s="482"/>
      <c r="W20" s="459" t="s">
        <v>237</v>
      </c>
      <c r="X20" s="459"/>
      <c r="Y20" s="459"/>
      <c r="Z20" s="90" t="s">
        <v>260</v>
      </c>
      <c r="AA20" s="97">
        <f>+IF(Z20="Si",5,0)</f>
        <v>5</v>
      </c>
      <c r="AB20" s="459" t="s">
        <v>237</v>
      </c>
      <c r="AC20" s="459"/>
      <c r="AD20" s="459"/>
      <c r="AE20" s="90" t="s">
        <v>260</v>
      </c>
      <c r="AF20" s="97">
        <f>+IF(AE20="Si",5,0)</f>
        <v>5</v>
      </c>
      <c r="AG20" s="459" t="s">
        <v>237</v>
      </c>
      <c r="AH20" s="459"/>
      <c r="AI20" s="459"/>
      <c r="AJ20" s="90" t="s">
        <v>260</v>
      </c>
      <c r="AK20" s="97">
        <f>+IF(AJ20="Si",5,0)</f>
        <v>5</v>
      </c>
      <c r="AL20" s="459" t="s">
        <v>237</v>
      </c>
      <c r="AM20" s="459"/>
      <c r="AN20" s="459"/>
      <c r="AO20" s="90" t="s">
        <v>211</v>
      </c>
      <c r="AP20" s="97">
        <f>+IF(AO20="Si",5,0)</f>
        <v>0</v>
      </c>
      <c r="AQ20" s="467"/>
      <c r="AR20" s="467"/>
      <c r="AS20" s="496"/>
      <c r="AT20" s="467"/>
      <c r="AU20" s="742"/>
      <c r="AV20" s="763"/>
      <c r="AW20" s="742"/>
      <c r="AX20" s="742"/>
      <c r="AY20" s="742"/>
      <c r="AZ20" s="490"/>
      <c r="BA20" s="742"/>
      <c r="BB20" s="742"/>
      <c r="BC20" s="309"/>
      <c r="BD20" s="309"/>
      <c r="BE20" s="309"/>
      <c r="BF20" s="307"/>
      <c r="BG20" s="307"/>
      <c r="BH20" s="307"/>
      <c r="BI20" s="307"/>
      <c r="BJ20" s="307"/>
      <c r="BK20" s="307"/>
      <c r="BL20" s="307"/>
      <c r="BM20" s="307"/>
      <c r="BN20" s="307"/>
    </row>
    <row r="21" spans="3:66" s="33" customFormat="1" ht="23.25" customHeight="1" x14ac:dyDescent="0.25">
      <c r="F21" s="315"/>
      <c r="G21" s="470"/>
      <c r="H21" s="473"/>
      <c r="I21" s="805"/>
      <c r="J21" s="803"/>
      <c r="K21" s="803"/>
      <c r="L21" s="461"/>
      <c r="M21" s="799"/>
      <c r="N21" s="464"/>
      <c r="O21" s="467"/>
      <c r="P21" s="89" t="s">
        <v>238</v>
      </c>
      <c r="Q21" s="90" t="s">
        <v>260</v>
      </c>
      <c r="R21" s="467"/>
      <c r="S21" s="323" t="s">
        <v>272</v>
      </c>
      <c r="T21" s="324" t="s">
        <v>211</v>
      </c>
      <c r="U21" s="467"/>
      <c r="V21" s="482"/>
      <c r="W21" s="459" t="s">
        <v>239</v>
      </c>
      <c r="X21" s="459"/>
      <c r="Y21" s="459"/>
      <c r="Z21" s="90" t="s">
        <v>264</v>
      </c>
      <c r="AA21" s="97">
        <f>+IF(Z21="Si",15,0)</f>
        <v>0</v>
      </c>
      <c r="AB21" s="459" t="s">
        <v>239</v>
      </c>
      <c r="AC21" s="459"/>
      <c r="AD21" s="459"/>
      <c r="AE21" s="90" t="s">
        <v>264</v>
      </c>
      <c r="AF21" s="97">
        <f>+IF(AE21="Si",15,0)</f>
        <v>0</v>
      </c>
      <c r="AG21" s="459" t="s">
        <v>239</v>
      </c>
      <c r="AH21" s="459"/>
      <c r="AI21" s="459"/>
      <c r="AJ21" s="90" t="s">
        <v>264</v>
      </c>
      <c r="AK21" s="97">
        <f>+IF(AJ21="Si",15,0)</f>
        <v>0</v>
      </c>
      <c r="AL21" s="459" t="s">
        <v>239</v>
      </c>
      <c r="AM21" s="459"/>
      <c r="AN21" s="459"/>
      <c r="AO21" s="90" t="s">
        <v>211</v>
      </c>
      <c r="AP21" s="97">
        <f>+IF(AO21="Si",15,0)</f>
        <v>0</v>
      </c>
      <c r="AQ21" s="467"/>
      <c r="AR21" s="467"/>
      <c r="AS21" s="496"/>
      <c r="AT21" s="467"/>
      <c r="AU21" s="742"/>
      <c r="AV21" s="763"/>
      <c r="AW21" s="742"/>
      <c r="AX21" s="742"/>
      <c r="AY21" s="742"/>
      <c r="AZ21" s="490"/>
      <c r="BA21" s="742"/>
      <c r="BB21" s="742"/>
      <c r="BC21" s="309"/>
      <c r="BD21" s="309"/>
      <c r="BE21" s="309"/>
      <c r="BF21" s="307"/>
      <c r="BG21" s="307"/>
      <c r="BH21" s="307"/>
      <c r="BI21" s="307"/>
      <c r="BJ21" s="307"/>
      <c r="BK21" s="307"/>
      <c r="BL21" s="307"/>
      <c r="BM21" s="307"/>
      <c r="BN21" s="307"/>
    </row>
    <row r="22" spans="3:66" s="33" customFormat="1" x14ac:dyDescent="0.25">
      <c r="F22" s="315"/>
      <c r="G22" s="470"/>
      <c r="H22" s="473"/>
      <c r="I22" s="805"/>
      <c r="J22" s="803"/>
      <c r="K22" s="803"/>
      <c r="L22" s="461"/>
      <c r="M22" s="799"/>
      <c r="N22" s="464"/>
      <c r="O22" s="467"/>
      <c r="P22" s="89" t="s">
        <v>240</v>
      </c>
      <c r="Q22" s="90" t="s">
        <v>264</v>
      </c>
      <c r="R22" s="467"/>
      <c r="S22" s="323"/>
      <c r="T22" s="324"/>
      <c r="U22" s="467"/>
      <c r="V22" s="482"/>
      <c r="W22" s="459" t="s">
        <v>241</v>
      </c>
      <c r="X22" s="459"/>
      <c r="Y22" s="459"/>
      <c r="Z22" s="90" t="s">
        <v>260</v>
      </c>
      <c r="AA22" s="97">
        <f>+IF(Z22="Si",10,0)</f>
        <v>10</v>
      </c>
      <c r="AB22" s="459" t="s">
        <v>241</v>
      </c>
      <c r="AC22" s="459"/>
      <c r="AD22" s="459"/>
      <c r="AE22" s="90" t="s">
        <v>260</v>
      </c>
      <c r="AF22" s="97">
        <f>+IF(AE22="Si",10,0)</f>
        <v>10</v>
      </c>
      <c r="AG22" s="459" t="s">
        <v>241</v>
      </c>
      <c r="AH22" s="459"/>
      <c r="AI22" s="459"/>
      <c r="AJ22" s="90" t="s">
        <v>260</v>
      </c>
      <c r="AK22" s="97">
        <f>+IF(AJ22="Si",10,0)</f>
        <v>10</v>
      </c>
      <c r="AL22" s="459" t="s">
        <v>241</v>
      </c>
      <c r="AM22" s="459"/>
      <c r="AN22" s="459"/>
      <c r="AO22" s="90" t="s">
        <v>211</v>
      </c>
      <c r="AP22" s="97">
        <f>+IF(AO22="Si",10,0)</f>
        <v>0</v>
      </c>
      <c r="AQ22" s="467"/>
      <c r="AR22" s="467"/>
      <c r="AS22" s="496"/>
      <c r="AT22" s="467"/>
      <c r="AU22" s="742"/>
      <c r="AV22" s="763"/>
      <c r="AW22" s="742"/>
      <c r="AX22" s="742"/>
      <c r="AY22" s="742"/>
      <c r="AZ22" s="490"/>
      <c r="BA22" s="742"/>
      <c r="BB22" s="742"/>
      <c r="BC22" s="309"/>
      <c r="BD22" s="309"/>
      <c r="BE22" s="309"/>
      <c r="BF22" s="307"/>
      <c r="BG22" s="307"/>
      <c r="BH22" s="307"/>
      <c r="BI22" s="307"/>
      <c r="BJ22" s="307"/>
      <c r="BK22" s="307"/>
      <c r="BL22" s="307"/>
      <c r="BM22" s="307"/>
      <c r="BN22" s="307"/>
    </row>
    <row r="23" spans="3:66" s="33" customFormat="1" ht="27.75" customHeight="1" x14ac:dyDescent="0.25">
      <c r="F23" s="315"/>
      <c r="G23" s="470"/>
      <c r="H23" s="473"/>
      <c r="I23" s="805"/>
      <c r="J23" s="803"/>
      <c r="K23" s="803"/>
      <c r="L23" s="461"/>
      <c r="M23" s="799"/>
      <c r="N23" s="464"/>
      <c r="O23" s="467"/>
      <c r="P23" s="89" t="s">
        <v>242</v>
      </c>
      <c r="Q23" s="90" t="s">
        <v>264</v>
      </c>
      <c r="R23" s="467"/>
      <c r="S23" s="842"/>
      <c r="T23" s="842"/>
      <c r="U23" s="467"/>
      <c r="V23" s="482"/>
      <c r="W23" s="459" t="s">
        <v>243</v>
      </c>
      <c r="X23" s="459"/>
      <c r="Y23" s="459"/>
      <c r="Z23" s="90" t="s">
        <v>260</v>
      </c>
      <c r="AA23" s="97">
        <f>+IF(Z23="Si",15,0)</f>
        <v>15</v>
      </c>
      <c r="AB23" s="459" t="s">
        <v>243</v>
      </c>
      <c r="AC23" s="459"/>
      <c r="AD23" s="459"/>
      <c r="AE23" s="90" t="s">
        <v>260</v>
      </c>
      <c r="AF23" s="97">
        <f>+IF(AE23="Si",15,0)</f>
        <v>15</v>
      </c>
      <c r="AG23" s="459" t="s">
        <v>243</v>
      </c>
      <c r="AH23" s="459"/>
      <c r="AI23" s="459"/>
      <c r="AJ23" s="90" t="s">
        <v>260</v>
      </c>
      <c r="AK23" s="97">
        <f>+IF(AJ23="Si",15,0)</f>
        <v>15</v>
      </c>
      <c r="AL23" s="459" t="s">
        <v>243</v>
      </c>
      <c r="AM23" s="459"/>
      <c r="AN23" s="459"/>
      <c r="AO23" s="90" t="s">
        <v>211</v>
      </c>
      <c r="AP23" s="97">
        <f>+IF(AO23="Si",15,0)</f>
        <v>0</v>
      </c>
      <c r="AQ23" s="467"/>
      <c r="AR23" s="467"/>
      <c r="AS23" s="496"/>
      <c r="AT23" s="467"/>
      <c r="AU23" s="742"/>
      <c r="AV23" s="763"/>
      <c r="AW23" s="742"/>
      <c r="AX23" s="742"/>
      <c r="AY23" s="742"/>
      <c r="AZ23" s="490"/>
      <c r="BA23" s="742"/>
      <c r="BB23" s="742"/>
      <c r="BC23" s="309"/>
      <c r="BD23" s="309"/>
      <c r="BE23" s="309"/>
      <c r="BF23" s="307"/>
      <c r="BG23" s="307"/>
      <c r="BH23" s="307"/>
      <c r="BI23" s="307"/>
      <c r="BJ23" s="307"/>
      <c r="BK23" s="307"/>
      <c r="BL23" s="307"/>
      <c r="BM23" s="307"/>
      <c r="BN23" s="307"/>
    </row>
    <row r="24" spans="3:66" s="33" customFormat="1" ht="65.099999999999994" customHeight="1" x14ac:dyDescent="0.25">
      <c r="F24" s="315"/>
      <c r="G24" s="470"/>
      <c r="H24" s="473"/>
      <c r="I24" s="805"/>
      <c r="J24" s="803"/>
      <c r="K24" s="803"/>
      <c r="L24" s="461"/>
      <c r="M24" s="799"/>
      <c r="N24" s="464"/>
      <c r="O24" s="467"/>
      <c r="P24" s="89" t="s">
        <v>244</v>
      </c>
      <c r="Q24" s="90" t="s">
        <v>264</v>
      </c>
      <c r="R24" s="467"/>
      <c r="S24" s="842"/>
      <c r="T24" s="842"/>
      <c r="U24" s="467"/>
      <c r="V24" s="482"/>
      <c r="W24" s="459" t="s">
        <v>245</v>
      </c>
      <c r="X24" s="459"/>
      <c r="Y24" s="459"/>
      <c r="Z24" s="90" t="s">
        <v>260</v>
      </c>
      <c r="AA24" s="97">
        <f>+IF(Z24="Si",10,0)</f>
        <v>10</v>
      </c>
      <c r="AB24" s="459" t="s">
        <v>245</v>
      </c>
      <c r="AC24" s="459"/>
      <c r="AD24" s="459"/>
      <c r="AE24" s="90" t="s">
        <v>260</v>
      </c>
      <c r="AF24" s="97">
        <f>+IF(AE24="Si",10,0)</f>
        <v>10</v>
      </c>
      <c r="AG24" s="459" t="s">
        <v>245</v>
      </c>
      <c r="AH24" s="459"/>
      <c r="AI24" s="459"/>
      <c r="AJ24" s="90" t="s">
        <v>260</v>
      </c>
      <c r="AK24" s="97">
        <f>+IF(AJ24="Si",10,0)</f>
        <v>10</v>
      </c>
      <c r="AL24" s="459" t="s">
        <v>245</v>
      </c>
      <c r="AM24" s="459"/>
      <c r="AN24" s="459"/>
      <c r="AO24" s="90" t="s">
        <v>211</v>
      </c>
      <c r="AP24" s="97">
        <f>+IF(AO24="Si",10,0)</f>
        <v>0</v>
      </c>
      <c r="AQ24" s="467"/>
      <c r="AR24" s="467"/>
      <c r="AS24" s="496"/>
      <c r="AT24" s="467"/>
      <c r="AU24" s="742"/>
      <c r="AV24" s="763"/>
      <c r="AW24" s="742"/>
      <c r="AX24" s="742"/>
      <c r="AY24" s="742"/>
      <c r="AZ24" s="490"/>
      <c r="BA24" s="742"/>
      <c r="BB24" s="742"/>
      <c r="BC24" s="309"/>
      <c r="BD24" s="309"/>
      <c r="BE24" s="309"/>
      <c r="BF24" s="307"/>
      <c r="BG24" s="307"/>
      <c r="BH24" s="307"/>
      <c r="BI24" s="307"/>
      <c r="BJ24" s="307"/>
      <c r="BK24" s="307"/>
      <c r="BL24" s="307"/>
      <c r="BM24" s="307"/>
      <c r="BN24" s="307"/>
    </row>
    <row r="25" spans="3:66" s="33" customFormat="1" ht="351" customHeight="1" thickBot="1" x14ac:dyDescent="0.3">
      <c r="F25" s="315"/>
      <c r="G25" s="471"/>
      <c r="H25" s="474"/>
      <c r="I25" s="806"/>
      <c r="J25" s="804"/>
      <c r="K25" s="804"/>
      <c r="L25" s="462"/>
      <c r="M25" s="800"/>
      <c r="N25" s="465"/>
      <c r="O25" s="468"/>
      <c r="P25" s="98" t="s">
        <v>246</v>
      </c>
      <c r="Q25" s="99" t="s">
        <v>260</v>
      </c>
      <c r="R25" s="468"/>
      <c r="S25" s="843"/>
      <c r="T25" s="843"/>
      <c r="U25" s="468"/>
      <c r="V25" s="483"/>
      <c r="W25" s="478" t="s">
        <v>247</v>
      </c>
      <c r="X25" s="478"/>
      <c r="Y25" s="478"/>
      <c r="Z25" s="99" t="s">
        <v>260</v>
      </c>
      <c r="AA25" s="100">
        <f>+IF(Z25="Si",30,0)</f>
        <v>30</v>
      </c>
      <c r="AB25" s="478" t="s">
        <v>247</v>
      </c>
      <c r="AC25" s="478"/>
      <c r="AD25" s="478"/>
      <c r="AE25" s="99" t="s">
        <v>260</v>
      </c>
      <c r="AF25" s="100">
        <f>+IF(AE25="Si",30,0)</f>
        <v>30</v>
      </c>
      <c r="AG25" s="478" t="s">
        <v>247</v>
      </c>
      <c r="AH25" s="478"/>
      <c r="AI25" s="478"/>
      <c r="AJ25" s="99" t="s">
        <v>260</v>
      </c>
      <c r="AK25" s="100">
        <f>+IF(AJ25="Si",30,0)</f>
        <v>30</v>
      </c>
      <c r="AL25" s="478" t="s">
        <v>247</v>
      </c>
      <c r="AM25" s="478"/>
      <c r="AN25" s="478"/>
      <c r="AO25" s="99" t="s">
        <v>211</v>
      </c>
      <c r="AP25" s="100">
        <f>+IF(AO25="Si",30,0)</f>
        <v>0</v>
      </c>
      <c r="AQ25" s="468"/>
      <c r="AR25" s="468"/>
      <c r="AS25" s="497"/>
      <c r="AT25" s="468"/>
      <c r="AU25" s="743"/>
      <c r="AV25" s="764"/>
      <c r="AW25" s="743"/>
      <c r="AX25" s="743"/>
      <c r="AY25" s="743"/>
      <c r="AZ25" s="491"/>
      <c r="BA25" s="743"/>
      <c r="BB25" s="743"/>
      <c r="BC25" s="310"/>
      <c r="BD25" s="310"/>
      <c r="BE25" s="310"/>
      <c r="BF25" s="308"/>
      <c r="BG25" s="308"/>
      <c r="BH25" s="308"/>
      <c r="BI25" s="308"/>
      <c r="BJ25" s="308"/>
      <c r="BK25" s="308"/>
      <c r="BL25" s="308"/>
      <c r="BM25" s="308"/>
      <c r="BN25" s="308"/>
    </row>
    <row r="26" spans="3:66" s="33" customFormat="1" ht="15" customHeight="1" x14ac:dyDescent="0.25">
      <c r="G26" s="375" t="str">
        <f>+'Identificación de Riesgos'!$B$6</f>
        <v>Gestión de Contratación</v>
      </c>
      <c r="H26" s="378" t="str">
        <f>+'Identificación de Riesgos'!$C$6</f>
        <v xml:space="preserve">Contratar los bienes o servicios requeridos de acuerdo con la normatividad vigente aplicable, mediante contratación directa y procesos contractuales transparentes y ágiles, para el cumplimiento de los objetivos institucionales   </v>
      </c>
      <c r="I26" s="381" t="str">
        <f>+'Identificación de Riesgos'!G7</f>
        <v>Retrasos en el inicio de ejecución de los contratos</v>
      </c>
      <c r="J26" s="381" t="str">
        <f>+'Identificación de Riesgos'!H7</f>
        <v>1.Inadecuada planeación de necesidades de contratación por parte de las dependencias del Ministerio. 
2. Entrega de documentación incompleta o incorrecta
3. Entrega de información extemporánea
4. Respuesta inoportuna por parte de las dependencias frente a solicitud de ajustes o documentación faltante</v>
      </c>
      <c r="K26" s="381" t="str">
        <f>+'Identificación de Riesgos'!J7</f>
        <v>Falsas expectativas para los beneficiarios de contratos y/o convenios que no se pueden iniciar en el momento previsto</v>
      </c>
      <c r="L26" s="351" t="s">
        <v>257</v>
      </c>
      <c r="M26" s="351" t="s">
        <v>258</v>
      </c>
      <c r="N26" s="354" t="s">
        <v>261</v>
      </c>
      <c r="O26" s="344" t="str">
        <f>+F662</f>
        <v>Casi seguro</v>
      </c>
      <c r="P26" s="44" t="s">
        <v>212</v>
      </c>
      <c r="Q26" s="45" t="s">
        <v>211</v>
      </c>
      <c r="R26" s="344" t="str">
        <f>+F673</f>
        <v>No Aplica</v>
      </c>
      <c r="S26" s="151" t="s">
        <v>266</v>
      </c>
      <c r="T26" s="46" t="s">
        <v>211</v>
      </c>
      <c r="U26" s="344" t="str">
        <f>+F686</f>
        <v>Moderado</v>
      </c>
      <c r="V26" s="347" t="str">
        <f>+F697</f>
        <v>Extrema</v>
      </c>
      <c r="W26" s="319" t="s">
        <v>213</v>
      </c>
      <c r="X26" s="319"/>
      <c r="Y26" s="319" t="s">
        <v>214</v>
      </c>
      <c r="Z26" s="319"/>
      <c r="AA26" s="47"/>
      <c r="AB26" s="319" t="s">
        <v>213</v>
      </c>
      <c r="AC26" s="319"/>
      <c r="AD26" s="319" t="s">
        <v>214</v>
      </c>
      <c r="AE26" s="319"/>
      <c r="AF26" s="47"/>
      <c r="AG26" s="319" t="s">
        <v>213</v>
      </c>
      <c r="AH26" s="319"/>
      <c r="AI26" s="319" t="s">
        <v>214</v>
      </c>
      <c r="AJ26" s="319"/>
      <c r="AK26" s="47"/>
      <c r="AL26" s="319" t="s">
        <v>213</v>
      </c>
      <c r="AM26" s="319"/>
      <c r="AN26" s="319" t="s">
        <v>214</v>
      </c>
      <c r="AO26" s="319"/>
      <c r="AP26" s="47"/>
      <c r="AQ26" s="344" t="str">
        <f>+F664</f>
        <v>Posible</v>
      </c>
      <c r="AR26" s="344" t="str">
        <f>+F699</f>
        <v>Insignificante</v>
      </c>
      <c r="AS26" s="367" t="str">
        <f>+F700</f>
        <v>Baja</v>
      </c>
      <c r="AT26" s="344" t="str">
        <f>+F701</f>
        <v>Asumir</v>
      </c>
      <c r="AU26" s="372" t="str">
        <f>IF(AT26="No Aplica","No Aplica",IF(AT26="Asumir","No requiere Acciones Adicionales","Debe definir Acciones Complementarias"))</f>
        <v>No requiere Acciones Adicionales</v>
      </c>
      <c r="AV26" s="732"/>
      <c r="AW26" s="358"/>
      <c r="AX26" s="358"/>
      <c r="AY26" s="721" t="s">
        <v>325</v>
      </c>
      <c r="AZ26" s="724" t="str">
        <f>+F702</f>
        <v>Monitoreo mensual y se deja registro trimestral</v>
      </c>
      <c r="BA26" s="725" t="s">
        <v>314</v>
      </c>
      <c r="BB26" s="725" t="str">
        <f>+F703</f>
        <v>Coordinador del Grupo de Contratos</v>
      </c>
      <c r="BC26" s="307" t="s">
        <v>393</v>
      </c>
      <c r="BD26" s="307" t="s">
        <v>392</v>
      </c>
      <c r="BE26" s="307" t="s">
        <v>392</v>
      </c>
      <c r="BF26" s="307" t="s">
        <v>396</v>
      </c>
      <c r="BG26" s="307" t="s">
        <v>396</v>
      </c>
      <c r="BH26" s="307" t="s">
        <v>417</v>
      </c>
      <c r="BI26" s="307" t="s">
        <v>418</v>
      </c>
      <c r="BJ26" s="307" t="s">
        <v>419</v>
      </c>
      <c r="BK26" s="307" t="s">
        <v>434</v>
      </c>
      <c r="BL26" s="307" t="s">
        <v>434</v>
      </c>
      <c r="BM26" s="307" t="s">
        <v>439</v>
      </c>
      <c r="BN26" s="307" t="s">
        <v>439</v>
      </c>
    </row>
    <row r="27" spans="3:66" s="33" customFormat="1" ht="28.5" customHeight="1" x14ac:dyDescent="0.25">
      <c r="G27" s="376"/>
      <c r="H27" s="379"/>
      <c r="I27" s="382"/>
      <c r="J27" s="382"/>
      <c r="K27" s="382"/>
      <c r="L27" s="352"/>
      <c r="M27" s="352"/>
      <c r="N27" s="355"/>
      <c r="O27" s="345"/>
      <c r="P27" s="48" t="s">
        <v>215</v>
      </c>
      <c r="Q27" s="49" t="s">
        <v>211</v>
      </c>
      <c r="R27" s="345"/>
      <c r="S27" s="169" t="s">
        <v>267</v>
      </c>
      <c r="T27" s="50" t="s">
        <v>211</v>
      </c>
      <c r="U27" s="345"/>
      <c r="V27" s="348"/>
      <c r="W27" s="718" t="s">
        <v>322</v>
      </c>
      <c r="X27" s="719"/>
      <c r="Y27" s="718" t="s">
        <v>390</v>
      </c>
      <c r="Z27" s="719"/>
      <c r="AA27" s="184"/>
      <c r="AB27" s="718" t="s">
        <v>320</v>
      </c>
      <c r="AC27" s="719"/>
      <c r="AD27" s="718" t="s">
        <v>378</v>
      </c>
      <c r="AE27" s="719"/>
      <c r="AF27" s="184"/>
      <c r="AG27" s="718" t="s">
        <v>354</v>
      </c>
      <c r="AH27" s="719"/>
      <c r="AI27" s="718" t="s">
        <v>420</v>
      </c>
      <c r="AJ27" s="719"/>
      <c r="AK27" s="51"/>
      <c r="AL27" s="341"/>
      <c r="AM27" s="341"/>
      <c r="AN27" s="341"/>
      <c r="AO27" s="341"/>
      <c r="AP27" s="51"/>
      <c r="AQ27" s="345"/>
      <c r="AR27" s="345"/>
      <c r="AS27" s="368"/>
      <c r="AT27" s="345"/>
      <c r="AU27" s="373"/>
      <c r="AV27" s="733"/>
      <c r="AW27" s="359"/>
      <c r="AX27" s="359"/>
      <c r="AY27" s="722"/>
      <c r="AZ27" s="362"/>
      <c r="BA27" s="726"/>
      <c r="BB27" s="726"/>
      <c r="BC27" s="307"/>
      <c r="BD27" s="307"/>
      <c r="BE27" s="307"/>
      <c r="BF27" s="307"/>
      <c r="BG27" s="307"/>
      <c r="BH27" s="307"/>
      <c r="BI27" s="307"/>
      <c r="BJ27" s="307"/>
      <c r="BK27" s="307"/>
      <c r="BL27" s="307"/>
      <c r="BM27" s="307"/>
      <c r="BN27" s="307"/>
    </row>
    <row r="28" spans="3:66" s="33" customFormat="1" ht="15" customHeight="1" x14ac:dyDescent="0.25">
      <c r="G28" s="376"/>
      <c r="H28" s="379"/>
      <c r="I28" s="382"/>
      <c r="J28" s="382"/>
      <c r="K28" s="382"/>
      <c r="L28" s="352"/>
      <c r="M28" s="352"/>
      <c r="N28" s="355"/>
      <c r="O28" s="345"/>
      <c r="P28" s="48" t="s">
        <v>216</v>
      </c>
      <c r="Q28" s="49" t="s">
        <v>211</v>
      </c>
      <c r="R28" s="345"/>
      <c r="S28" s="323" t="s">
        <v>268</v>
      </c>
      <c r="T28" s="820" t="s">
        <v>211</v>
      </c>
      <c r="U28" s="345"/>
      <c r="V28" s="348"/>
      <c r="W28" s="728"/>
      <c r="X28" s="729"/>
      <c r="Y28" s="728"/>
      <c r="Z28" s="729"/>
      <c r="AA28" s="184"/>
      <c r="AB28" s="728"/>
      <c r="AC28" s="729"/>
      <c r="AD28" s="728"/>
      <c r="AE28" s="729"/>
      <c r="AF28" s="184"/>
      <c r="AG28" s="728"/>
      <c r="AH28" s="729"/>
      <c r="AI28" s="728"/>
      <c r="AJ28" s="729"/>
      <c r="AK28" s="51"/>
      <c r="AL28" s="341"/>
      <c r="AM28" s="341"/>
      <c r="AN28" s="341"/>
      <c r="AO28" s="341"/>
      <c r="AP28" s="51"/>
      <c r="AQ28" s="345"/>
      <c r="AR28" s="345"/>
      <c r="AS28" s="368"/>
      <c r="AT28" s="345"/>
      <c r="AU28" s="735"/>
      <c r="AV28" s="733"/>
      <c r="AW28" s="359"/>
      <c r="AX28" s="359"/>
      <c r="AY28" s="722"/>
      <c r="AZ28" s="362"/>
      <c r="BA28" s="726"/>
      <c r="BB28" s="726"/>
      <c r="BC28" s="307"/>
      <c r="BD28" s="307"/>
      <c r="BE28" s="307"/>
      <c r="BF28" s="307"/>
      <c r="BG28" s="307"/>
      <c r="BH28" s="307"/>
      <c r="BI28" s="307"/>
      <c r="BJ28" s="307"/>
      <c r="BK28" s="307"/>
      <c r="BL28" s="307"/>
      <c r="BM28" s="307"/>
      <c r="BN28" s="307"/>
    </row>
    <row r="29" spans="3:66" s="33" customFormat="1" ht="28.5" customHeight="1" x14ac:dyDescent="0.25">
      <c r="G29" s="376"/>
      <c r="H29" s="379"/>
      <c r="I29" s="179" t="s">
        <v>248</v>
      </c>
      <c r="J29" s="831" t="s">
        <v>377</v>
      </c>
      <c r="K29" s="831" t="s">
        <v>324</v>
      </c>
      <c r="L29" s="352"/>
      <c r="M29" s="352"/>
      <c r="N29" s="355"/>
      <c r="O29" s="345"/>
      <c r="P29" s="48" t="s">
        <v>220</v>
      </c>
      <c r="Q29" s="49" t="s">
        <v>211</v>
      </c>
      <c r="R29" s="345"/>
      <c r="S29" s="323"/>
      <c r="T29" s="820"/>
      <c r="U29" s="345"/>
      <c r="V29" s="348"/>
      <c r="W29" s="728"/>
      <c r="X29" s="729"/>
      <c r="Y29" s="728"/>
      <c r="Z29" s="729"/>
      <c r="AA29" s="184"/>
      <c r="AB29" s="728"/>
      <c r="AC29" s="729"/>
      <c r="AD29" s="728"/>
      <c r="AE29" s="729"/>
      <c r="AF29" s="184"/>
      <c r="AG29" s="728"/>
      <c r="AH29" s="729"/>
      <c r="AI29" s="728"/>
      <c r="AJ29" s="729"/>
      <c r="AK29" s="51"/>
      <c r="AL29" s="341"/>
      <c r="AM29" s="341"/>
      <c r="AN29" s="341"/>
      <c r="AO29" s="341"/>
      <c r="AP29" s="51"/>
      <c r="AQ29" s="345"/>
      <c r="AR29" s="345"/>
      <c r="AS29" s="368"/>
      <c r="AT29" s="345"/>
      <c r="AU29" s="736"/>
      <c r="AV29" s="733"/>
      <c r="AW29" s="359"/>
      <c r="AX29" s="359"/>
      <c r="AY29" s="722"/>
      <c r="AZ29" s="362"/>
      <c r="BA29" s="726"/>
      <c r="BB29" s="726"/>
      <c r="BC29" s="307"/>
      <c r="BD29" s="307"/>
      <c r="BE29" s="307"/>
      <c r="BF29" s="307"/>
      <c r="BG29" s="307"/>
      <c r="BH29" s="307"/>
      <c r="BI29" s="307"/>
      <c r="BJ29" s="307"/>
      <c r="BK29" s="307"/>
      <c r="BL29" s="307"/>
      <c r="BM29" s="307"/>
      <c r="BN29" s="307"/>
    </row>
    <row r="30" spans="3:66" s="33" customFormat="1" ht="28.5" customHeight="1" x14ac:dyDescent="0.25">
      <c r="G30" s="376"/>
      <c r="H30" s="379"/>
      <c r="I30" s="834" t="s">
        <v>296</v>
      </c>
      <c r="J30" s="832"/>
      <c r="K30" s="832"/>
      <c r="L30" s="352"/>
      <c r="M30" s="352"/>
      <c r="N30" s="355"/>
      <c r="O30" s="345"/>
      <c r="P30" s="48" t="s">
        <v>222</v>
      </c>
      <c r="Q30" s="49" t="s">
        <v>211</v>
      </c>
      <c r="R30" s="345"/>
      <c r="S30" s="323" t="s">
        <v>272</v>
      </c>
      <c r="T30" s="820" t="s">
        <v>211</v>
      </c>
      <c r="U30" s="345"/>
      <c r="V30" s="348"/>
      <c r="W30" s="728"/>
      <c r="X30" s="729"/>
      <c r="Y30" s="728"/>
      <c r="Z30" s="729"/>
      <c r="AA30" s="184"/>
      <c r="AB30" s="728"/>
      <c r="AC30" s="729"/>
      <c r="AD30" s="728"/>
      <c r="AE30" s="729"/>
      <c r="AF30" s="184"/>
      <c r="AG30" s="728"/>
      <c r="AH30" s="729"/>
      <c r="AI30" s="728"/>
      <c r="AJ30" s="729"/>
      <c r="AK30" s="51"/>
      <c r="AL30" s="341"/>
      <c r="AM30" s="341"/>
      <c r="AN30" s="341"/>
      <c r="AO30" s="341"/>
      <c r="AP30" s="51"/>
      <c r="AQ30" s="345"/>
      <c r="AR30" s="345"/>
      <c r="AS30" s="368"/>
      <c r="AT30" s="345"/>
      <c r="AU30" s="736"/>
      <c r="AV30" s="733"/>
      <c r="AW30" s="359"/>
      <c r="AX30" s="359"/>
      <c r="AY30" s="722"/>
      <c r="AZ30" s="362"/>
      <c r="BA30" s="726"/>
      <c r="BB30" s="726"/>
      <c r="BC30" s="307"/>
      <c r="BD30" s="307"/>
      <c r="BE30" s="307"/>
      <c r="BF30" s="307"/>
      <c r="BG30" s="307"/>
      <c r="BH30" s="307"/>
      <c r="BI30" s="307"/>
      <c r="BJ30" s="307"/>
      <c r="BK30" s="307"/>
      <c r="BL30" s="307"/>
      <c r="BM30" s="307"/>
      <c r="BN30" s="307"/>
    </row>
    <row r="31" spans="3:66" s="33" customFormat="1" ht="15" customHeight="1" x14ac:dyDescent="0.25">
      <c r="G31" s="376"/>
      <c r="H31" s="379"/>
      <c r="I31" s="834"/>
      <c r="J31" s="832"/>
      <c r="K31" s="832"/>
      <c r="L31" s="352"/>
      <c r="M31" s="352"/>
      <c r="N31" s="355"/>
      <c r="O31" s="345"/>
      <c r="P31" s="48" t="s">
        <v>223</v>
      </c>
      <c r="Q31" s="49" t="s">
        <v>211</v>
      </c>
      <c r="R31" s="345"/>
      <c r="S31" s="323"/>
      <c r="T31" s="820"/>
      <c r="U31" s="345"/>
      <c r="V31" s="348"/>
      <c r="W31" s="730"/>
      <c r="X31" s="731"/>
      <c r="Y31" s="730"/>
      <c r="Z31" s="731"/>
      <c r="AA31" s="184"/>
      <c r="AB31" s="730"/>
      <c r="AC31" s="731"/>
      <c r="AD31" s="730"/>
      <c r="AE31" s="731"/>
      <c r="AF31" s="184"/>
      <c r="AG31" s="730"/>
      <c r="AH31" s="731"/>
      <c r="AI31" s="730"/>
      <c r="AJ31" s="731"/>
      <c r="AK31" s="51"/>
      <c r="AL31" s="341"/>
      <c r="AM31" s="341"/>
      <c r="AN31" s="341"/>
      <c r="AO31" s="341"/>
      <c r="AP31" s="51"/>
      <c r="AQ31" s="345"/>
      <c r="AR31" s="345"/>
      <c r="AS31" s="368"/>
      <c r="AT31" s="345"/>
      <c r="AU31" s="736"/>
      <c r="AV31" s="733"/>
      <c r="AW31" s="359"/>
      <c r="AX31" s="359"/>
      <c r="AY31" s="722"/>
      <c r="AZ31" s="362"/>
      <c r="BA31" s="726"/>
      <c r="BB31" s="726"/>
      <c r="BC31" s="307"/>
      <c r="BD31" s="307"/>
      <c r="BE31" s="307"/>
      <c r="BF31" s="307"/>
      <c r="BG31" s="307"/>
      <c r="BH31" s="307"/>
      <c r="BI31" s="307"/>
      <c r="BJ31" s="307"/>
      <c r="BK31" s="307"/>
      <c r="BL31" s="307"/>
      <c r="BM31" s="307"/>
      <c r="BN31" s="307"/>
    </row>
    <row r="32" spans="3:66" s="33" customFormat="1" ht="37.5" customHeight="1" x14ac:dyDescent="0.25">
      <c r="G32" s="376"/>
      <c r="H32" s="379"/>
      <c r="I32" s="834"/>
      <c r="J32" s="832"/>
      <c r="K32" s="832"/>
      <c r="L32" s="352"/>
      <c r="M32" s="352"/>
      <c r="N32" s="355"/>
      <c r="O32" s="345"/>
      <c r="P32" s="48" t="s">
        <v>224</v>
      </c>
      <c r="Q32" s="49" t="s">
        <v>211</v>
      </c>
      <c r="R32" s="345"/>
      <c r="S32" s="323"/>
      <c r="T32" s="820"/>
      <c r="U32" s="345"/>
      <c r="V32" s="348"/>
      <c r="W32" s="720" t="s">
        <v>225</v>
      </c>
      <c r="X32" s="720"/>
      <c r="Y32" s="720" t="s">
        <v>226</v>
      </c>
      <c r="Z32" s="720"/>
      <c r="AA32" s="184"/>
      <c r="AB32" s="720" t="s">
        <v>225</v>
      </c>
      <c r="AC32" s="720"/>
      <c r="AD32" s="720" t="s">
        <v>226</v>
      </c>
      <c r="AE32" s="720"/>
      <c r="AF32" s="184"/>
      <c r="AG32" s="720" t="s">
        <v>225</v>
      </c>
      <c r="AH32" s="720"/>
      <c r="AI32" s="720" t="s">
        <v>226</v>
      </c>
      <c r="AJ32" s="720"/>
      <c r="AK32" s="51"/>
      <c r="AL32" s="350" t="s">
        <v>225</v>
      </c>
      <c r="AM32" s="350"/>
      <c r="AN32" s="350" t="s">
        <v>226</v>
      </c>
      <c r="AO32" s="350"/>
      <c r="AP32" s="51"/>
      <c r="AQ32" s="345"/>
      <c r="AR32" s="345"/>
      <c r="AS32" s="368"/>
      <c r="AT32" s="345"/>
      <c r="AU32" s="736"/>
      <c r="AV32" s="733"/>
      <c r="AW32" s="359"/>
      <c r="AX32" s="359"/>
      <c r="AY32" s="722"/>
      <c r="AZ32" s="362"/>
      <c r="BA32" s="726"/>
      <c r="BB32" s="726"/>
      <c r="BC32" s="307"/>
      <c r="BD32" s="307"/>
      <c r="BE32" s="307"/>
      <c r="BF32" s="307"/>
      <c r="BG32" s="307"/>
      <c r="BH32" s="307"/>
      <c r="BI32" s="307"/>
      <c r="BJ32" s="307"/>
      <c r="BK32" s="307"/>
      <c r="BL32" s="307"/>
      <c r="BM32" s="307"/>
      <c r="BN32" s="307"/>
    </row>
    <row r="33" spans="7:66" s="33" customFormat="1" ht="28.5" customHeight="1" x14ac:dyDescent="0.25">
      <c r="G33" s="376"/>
      <c r="H33" s="379"/>
      <c r="I33" s="834"/>
      <c r="J33" s="832"/>
      <c r="K33" s="832"/>
      <c r="L33" s="352"/>
      <c r="M33" s="352"/>
      <c r="N33" s="355"/>
      <c r="O33" s="345"/>
      <c r="P33" s="48" t="s">
        <v>227</v>
      </c>
      <c r="Q33" s="49" t="s">
        <v>211</v>
      </c>
      <c r="R33" s="345"/>
      <c r="S33" s="323" t="s">
        <v>265</v>
      </c>
      <c r="T33" s="821" t="s">
        <v>275</v>
      </c>
      <c r="U33" s="345"/>
      <c r="V33" s="348"/>
      <c r="W33" s="718" t="s">
        <v>323</v>
      </c>
      <c r="X33" s="719"/>
      <c r="Y33" s="718" t="s">
        <v>306</v>
      </c>
      <c r="Z33" s="719"/>
      <c r="AA33" s="184"/>
      <c r="AB33" s="718" t="s">
        <v>336</v>
      </c>
      <c r="AC33" s="719"/>
      <c r="AD33" s="718" t="s">
        <v>379</v>
      </c>
      <c r="AE33" s="719"/>
      <c r="AF33" s="184"/>
      <c r="AG33" s="718" t="s">
        <v>323</v>
      </c>
      <c r="AH33" s="719"/>
      <c r="AI33" s="718" t="s">
        <v>321</v>
      </c>
      <c r="AJ33" s="719"/>
      <c r="AK33" s="51"/>
      <c r="AL33" s="341"/>
      <c r="AM33" s="341"/>
      <c r="AN33" s="341"/>
      <c r="AO33" s="341"/>
      <c r="AP33" s="51"/>
      <c r="AQ33" s="345"/>
      <c r="AR33" s="345"/>
      <c r="AS33" s="368"/>
      <c r="AT33" s="345"/>
      <c r="AU33" s="736"/>
      <c r="AV33" s="733"/>
      <c r="AW33" s="359"/>
      <c r="AX33" s="359"/>
      <c r="AY33" s="722"/>
      <c r="AZ33" s="362"/>
      <c r="BA33" s="726"/>
      <c r="BB33" s="726"/>
      <c r="BC33" s="307"/>
      <c r="BD33" s="307"/>
      <c r="BE33" s="307"/>
      <c r="BF33" s="307"/>
      <c r="BG33" s="307"/>
      <c r="BH33" s="307"/>
      <c r="BI33" s="307"/>
      <c r="BJ33" s="307"/>
      <c r="BK33" s="307"/>
      <c r="BL33" s="307"/>
      <c r="BM33" s="307"/>
      <c r="BN33" s="307"/>
    </row>
    <row r="34" spans="7:66" s="33" customFormat="1" x14ac:dyDescent="0.25">
      <c r="G34" s="376"/>
      <c r="H34" s="379"/>
      <c r="I34" s="834"/>
      <c r="J34" s="832"/>
      <c r="K34" s="832"/>
      <c r="L34" s="352"/>
      <c r="M34" s="352"/>
      <c r="N34" s="355"/>
      <c r="O34" s="345"/>
      <c r="P34" s="48" t="s">
        <v>228</v>
      </c>
      <c r="Q34" s="49" t="s">
        <v>211</v>
      </c>
      <c r="R34" s="345"/>
      <c r="S34" s="323"/>
      <c r="T34" s="821"/>
      <c r="U34" s="345"/>
      <c r="V34" s="348"/>
      <c r="W34" s="318" t="s">
        <v>229</v>
      </c>
      <c r="X34" s="318"/>
      <c r="Y34" s="318" t="s">
        <v>230</v>
      </c>
      <c r="Z34" s="318"/>
      <c r="AA34" s="51"/>
      <c r="AB34" s="318" t="s">
        <v>229</v>
      </c>
      <c r="AC34" s="318"/>
      <c r="AD34" s="318" t="s">
        <v>230</v>
      </c>
      <c r="AE34" s="318"/>
      <c r="AF34" s="51"/>
      <c r="AG34" s="318" t="s">
        <v>229</v>
      </c>
      <c r="AH34" s="318"/>
      <c r="AI34" s="318" t="s">
        <v>230</v>
      </c>
      <c r="AJ34" s="318"/>
      <c r="AK34" s="51"/>
      <c r="AL34" s="318" t="s">
        <v>229</v>
      </c>
      <c r="AM34" s="318"/>
      <c r="AN34" s="318" t="s">
        <v>230</v>
      </c>
      <c r="AO34" s="318"/>
      <c r="AP34" s="51"/>
      <c r="AQ34" s="345"/>
      <c r="AR34" s="345"/>
      <c r="AS34" s="368"/>
      <c r="AT34" s="345"/>
      <c r="AU34" s="736"/>
      <c r="AV34" s="733"/>
      <c r="AW34" s="359"/>
      <c r="AX34" s="359"/>
      <c r="AY34" s="722"/>
      <c r="AZ34" s="362"/>
      <c r="BA34" s="726"/>
      <c r="BB34" s="726"/>
      <c r="BC34" s="307"/>
      <c r="BD34" s="307"/>
      <c r="BE34" s="307"/>
      <c r="BF34" s="307"/>
      <c r="BG34" s="307"/>
      <c r="BH34" s="307"/>
      <c r="BI34" s="307"/>
      <c r="BJ34" s="307"/>
      <c r="BK34" s="307"/>
      <c r="BL34" s="307"/>
      <c r="BM34" s="307"/>
      <c r="BN34" s="307"/>
    </row>
    <row r="35" spans="7:66" s="33" customFormat="1" ht="28.5" x14ac:dyDescent="0.25">
      <c r="G35" s="376"/>
      <c r="H35" s="379"/>
      <c r="I35" s="834"/>
      <c r="J35" s="832"/>
      <c r="K35" s="832"/>
      <c r="L35" s="352"/>
      <c r="M35" s="352"/>
      <c r="N35" s="355"/>
      <c r="O35" s="345"/>
      <c r="P35" s="48" t="s">
        <v>231</v>
      </c>
      <c r="Q35" s="49" t="s">
        <v>211</v>
      </c>
      <c r="R35" s="345"/>
      <c r="S35" s="323" t="s">
        <v>270</v>
      </c>
      <c r="T35" s="821" t="s">
        <v>211</v>
      </c>
      <c r="U35" s="345"/>
      <c r="V35" s="348"/>
      <c r="W35" s="357" t="s">
        <v>282</v>
      </c>
      <c r="X35" s="357"/>
      <c r="Y35" s="357" t="s">
        <v>288</v>
      </c>
      <c r="Z35" s="357"/>
      <c r="AA35" s="51"/>
      <c r="AB35" s="357" t="s">
        <v>281</v>
      </c>
      <c r="AC35" s="357"/>
      <c r="AD35" s="357" t="s">
        <v>288</v>
      </c>
      <c r="AE35" s="357"/>
      <c r="AF35" s="51"/>
      <c r="AG35" s="357" t="s">
        <v>283</v>
      </c>
      <c r="AH35" s="357"/>
      <c r="AI35" s="357" t="s">
        <v>288</v>
      </c>
      <c r="AJ35" s="357"/>
      <c r="AK35" s="51"/>
      <c r="AL35" s="357" t="s">
        <v>211</v>
      </c>
      <c r="AM35" s="357"/>
      <c r="AN35" s="357" t="s">
        <v>211</v>
      </c>
      <c r="AO35" s="357"/>
      <c r="AP35" s="51"/>
      <c r="AQ35" s="345"/>
      <c r="AR35" s="345"/>
      <c r="AS35" s="368"/>
      <c r="AT35" s="345"/>
      <c r="AU35" s="736"/>
      <c r="AV35" s="733"/>
      <c r="AW35" s="359"/>
      <c r="AX35" s="359"/>
      <c r="AY35" s="722"/>
      <c r="AZ35" s="362"/>
      <c r="BA35" s="726"/>
      <c r="BB35" s="726"/>
      <c r="BC35" s="307"/>
      <c r="BD35" s="307"/>
      <c r="BE35" s="307"/>
      <c r="BF35" s="307"/>
      <c r="BG35" s="307"/>
      <c r="BH35" s="307"/>
      <c r="BI35" s="307"/>
      <c r="BJ35" s="307"/>
      <c r="BK35" s="307"/>
      <c r="BL35" s="307"/>
      <c r="BM35" s="307"/>
      <c r="BN35" s="307"/>
    </row>
    <row r="36" spans="7:66" s="33" customFormat="1" x14ac:dyDescent="0.25">
      <c r="G36" s="376"/>
      <c r="H36" s="379"/>
      <c r="I36" s="834"/>
      <c r="J36" s="832"/>
      <c r="K36" s="832"/>
      <c r="L36" s="352"/>
      <c r="M36" s="352"/>
      <c r="N36" s="355"/>
      <c r="O36" s="345"/>
      <c r="P36" s="48" t="s">
        <v>232</v>
      </c>
      <c r="Q36" s="49" t="s">
        <v>211</v>
      </c>
      <c r="R36" s="345"/>
      <c r="S36" s="323"/>
      <c r="T36" s="821"/>
      <c r="U36" s="345"/>
      <c r="V36" s="348"/>
      <c r="W36" s="317" t="s">
        <v>233</v>
      </c>
      <c r="X36" s="317"/>
      <c r="Y36" s="317"/>
      <c r="Z36" s="52">
        <f>+SUM(AA37:AA43)</f>
        <v>85</v>
      </c>
      <c r="AA36" s="53"/>
      <c r="AB36" s="317" t="s">
        <v>233</v>
      </c>
      <c r="AC36" s="317"/>
      <c r="AD36" s="317"/>
      <c r="AE36" s="52">
        <f>+SUM(AF37:AF43)</f>
        <v>85</v>
      </c>
      <c r="AF36" s="53"/>
      <c r="AG36" s="317" t="s">
        <v>233</v>
      </c>
      <c r="AH36" s="317"/>
      <c r="AI36" s="317"/>
      <c r="AJ36" s="52">
        <f>+SUM(AK37:AK43)</f>
        <v>85</v>
      </c>
      <c r="AK36" s="53"/>
      <c r="AL36" s="317" t="s">
        <v>233</v>
      </c>
      <c r="AM36" s="317"/>
      <c r="AN36" s="317"/>
      <c r="AO36" s="52">
        <f>+SUM(AP37:AP43)</f>
        <v>0</v>
      </c>
      <c r="AP36" s="53"/>
      <c r="AQ36" s="345"/>
      <c r="AR36" s="345"/>
      <c r="AS36" s="368"/>
      <c r="AT36" s="345"/>
      <c r="AU36" s="736"/>
      <c r="AV36" s="733"/>
      <c r="AW36" s="359"/>
      <c r="AX36" s="359"/>
      <c r="AY36" s="722"/>
      <c r="AZ36" s="362"/>
      <c r="BA36" s="726"/>
      <c r="BB36" s="726"/>
      <c r="BC36" s="307"/>
      <c r="BD36" s="307"/>
      <c r="BE36" s="307"/>
      <c r="BF36" s="307"/>
      <c r="BG36" s="307"/>
      <c r="BH36" s="307"/>
      <c r="BI36" s="307"/>
      <c r="BJ36" s="307"/>
      <c r="BK36" s="307"/>
      <c r="BL36" s="307"/>
      <c r="BM36" s="307"/>
      <c r="BN36" s="307"/>
    </row>
    <row r="37" spans="7:66" s="33" customFormat="1" x14ac:dyDescent="0.25">
      <c r="G37" s="376"/>
      <c r="H37" s="379"/>
      <c r="I37" s="834"/>
      <c r="J37" s="832"/>
      <c r="K37" s="832"/>
      <c r="L37" s="352"/>
      <c r="M37" s="352"/>
      <c r="N37" s="355"/>
      <c r="O37" s="345"/>
      <c r="P37" s="48" t="s">
        <v>234</v>
      </c>
      <c r="Q37" s="49" t="s">
        <v>211</v>
      </c>
      <c r="R37" s="345"/>
      <c r="S37" s="323" t="s">
        <v>271</v>
      </c>
      <c r="T37" s="821" t="s">
        <v>276</v>
      </c>
      <c r="U37" s="345"/>
      <c r="V37" s="348"/>
      <c r="W37" s="316" t="s">
        <v>235</v>
      </c>
      <c r="X37" s="316"/>
      <c r="Y37" s="316"/>
      <c r="Z37" s="49" t="s">
        <v>260</v>
      </c>
      <c r="AA37" s="53">
        <f>+IF(Z37="Si",15,0)</f>
        <v>15</v>
      </c>
      <c r="AB37" s="316" t="s">
        <v>235</v>
      </c>
      <c r="AC37" s="316"/>
      <c r="AD37" s="316"/>
      <c r="AE37" s="49" t="s">
        <v>260</v>
      </c>
      <c r="AF37" s="53">
        <f>+IF(AE37="Si",15,0)</f>
        <v>15</v>
      </c>
      <c r="AG37" s="316" t="s">
        <v>235</v>
      </c>
      <c r="AH37" s="316"/>
      <c r="AI37" s="316"/>
      <c r="AJ37" s="49" t="s">
        <v>260</v>
      </c>
      <c r="AK37" s="53">
        <f>+IF(AJ37="Si",15,0)</f>
        <v>15</v>
      </c>
      <c r="AL37" s="316" t="s">
        <v>235</v>
      </c>
      <c r="AM37" s="316"/>
      <c r="AN37" s="316"/>
      <c r="AO37" s="49" t="s">
        <v>211</v>
      </c>
      <c r="AP37" s="53">
        <f>+IF(AO37="Si",15,0)</f>
        <v>0</v>
      </c>
      <c r="AQ37" s="345"/>
      <c r="AR37" s="345"/>
      <c r="AS37" s="368"/>
      <c r="AT37" s="345"/>
      <c r="AU37" s="736"/>
      <c r="AV37" s="733"/>
      <c r="AW37" s="359"/>
      <c r="AX37" s="359"/>
      <c r="AY37" s="722"/>
      <c r="AZ37" s="362"/>
      <c r="BA37" s="726"/>
      <c r="BB37" s="726"/>
      <c r="BC37" s="307"/>
      <c r="BD37" s="307"/>
      <c r="BE37" s="307"/>
      <c r="BF37" s="307"/>
      <c r="BG37" s="307"/>
      <c r="BH37" s="307"/>
      <c r="BI37" s="307"/>
      <c r="BJ37" s="307"/>
      <c r="BK37" s="307"/>
      <c r="BL37" s="307"/>
      <c r="BM37" s="307"/>
      <c r="BN37" s="307"/>
    </row>
    <row r="38" spans="7:66" s="33" customFormat="1" x14ac:dyDescent="0.25">
      <c r="G38" s="376"/>
      <c r="H38" s="379"/>
      <c r="I38" s="834"/>
      <c r="J38" s="832"/>
      <c r="K38" s="832"/>
      <c r="L38" s="352"/>
      <c r="M38" s="352"/>
      <c r="N38" s="355"/>
      <c r="O38" s="345"/>
      <c r="P38" s="48" t="s">
        <v>236</v>
      </c>
      <c r="Q38" s="49" t="s">
        <v>211</v>
      </c>
      <c r="R38" s="345"/>
      <c r="S38" s="323"/>
      <c r="T38" s="821"/>
      <c r="U38" s="345"/>
      <c r="V38" s="348"/>
      <c r="W38" s="316" t="s">
        <v>237</v>
      </c>
      <c r="X38" s="316"/>
      <c r="Y38" s="316"/>
      <c r="Z38" s="49" t="s">
        <v>260</v>
      </c>
      <c r="AA38" s="53">
        <f>+IF(Z38="Si",5,0)</f>
        <v>5</v>
      </c>
      <c r="AB38" s="316" t="s">
        <v>237</v>
      </c>
      <c r="AC38" s="316"/>
      <c r="AD38" s="316"/>
      <c r="AE38" s="49" t="s">
        <v>260</v>
      </c>
      <c r="AF38" s="53">
        <f>+IF(AE38="Si",5,0)</f>
        <v>5</v>
      </c>
      <c r="AG38" s="316" t="s">
        <v>237</v>
      </c>
      <c r="AH38" s="316"/>
      <c r="AI38" s="316"/>
      <c r="AJ38" s="49" t="s">
        <v>260</v>
      </c>
      <c r="AK38" s="53">
        <f>+IF(AJ38="Si",5,0)</f>
        <v>5</v>
      </c>
      <c r="AL38" s="316" t="s">
        <v>237</v>
      </c>
      <c r="AM38" s="316"/>
      <c r="AN38" s="316"/>
      <c r="AO38" s="49" t="s">
        <v>211</v>
      </c>
      <c r="AP38" s="53">
        <f>+IF(AO38="Si",5,0)</f>
        <v>0</v>
      </c>
      <c r="AQ38" s="345"/>
      <c r="AR38" s="345"/>
      <c r="AS38" s="368"/>
      <c r="AT38" s="345"/>
      <c r="AU38" s="736"/>
      <c r="AV38" s="733"/>
      <c r="AW38" s="359"/>
      <c r="AX38" s="359"/>
      <c r="AY38" s="722"/>
      <c r="AZ38" s="362"/>
      <c r="BA38" s="726"/>
      <c r="BB38" s="726"/>
      <c r="BC38" s="307"/>
      <c r="BD38" s="307"/>
      <c r="BE38" s="307"/>
      <c r="BF38" s="307"/>
      <c r="BG38" s="307"/>
      <c r="BH38" s="307"/>
      <c r="BI38" s="307"/>
      <c r="BJ38" s="307"/>
      <c r="BK38" s="307"/>
      <c r="BL38" s="307"/>
      <c r="BM38" s="307"/>
      <c r="BN38" s="307"/>
    </row>
    <row r="39" spans="7:66" s="33" customFormat="1" x14ac:dyDescent="0.25">
      <c r="G39" s="376"/>
      <c r="H39" s="379"/>
      <c r="I39" s="834"/>
      <c r="J39" s="832"/>
      <c r="K39" s="832"/>
      <c r="L39" s="352"/>
      <c r="M39" s="352"/>
      <c r="N39" s="355"/>
      <c r="O39" s="345"/>
      <c r="P39" s="48" t="s">
        <v>238</v>
      </c>
      <c r="Q39" s="49" t="s">
        <v>211</v>
      </c>
      <c r="R39" s="345"/>
      <c r="S39" s="323" t="s">
        <v>269</v>
      </c>
      <c r="T39" s="821" t="s">
        <v>278</v>
      </c>
      <c r="U39" s="345"/>
      <c r="V39" s="348"/>
      <c r="W39" s="316" t="s">
        <v>239</v>
      </c>
      <c r="X39" s="316"/>
      <c r="Y39" s="316"/>
      <c r="Z39" s="49" t="s">
        <v>264</v>
      </c>
      <c r="AA39" s="53">
        <f>+IF(Z39="Si",15,0)</f>
        <v>0</v>
      </c>
      <c r="AB39" s="316" t="s">
        <v>239</v>
      </c>
      <c r="AC39" s="316"/>
      <c r="AD39" s="316"/>
      <c r="AE39" s="49" t="s">
        <v>264</v>
      </c>
      <c r="AF39" s="53">
        <f>+IF(AE39="Si",15,0)</f>
        <v>0</v>
      </c>
      <c r="AG39" s="316" t="s">
        <v>239</v>
      </c>
      <c r="AH39" s="316"/>
      <c r="AI39" s="316"/>
      <c r="AJ39" s="49" t="s">
        <v>264</v>
      </c>
      <c r="AK39" s="53">
        <f>+IF(AJ39="Si",15,0)</f>
        <v>0</v>
      </c>
      <c r="AL39" s="316" t="s">
        <v>239</v>
      </c>
      <c r="AM39" s="316"/>
      <c r="AN39" s="316"/>
      <c r="AO39" s="49" t="s">
        <v>211</v>
      </c>
      <c r="AP39" s="53">
        <f>+IF(AO39="Si",15,0)</f>
        <v>0</v>
      </c>
      <c r="AQ39" s="345"/>
      <c r="AR39" s="345"/>
      <c r="AS39" s="368"/>
      <c r="AT39" s="345"/>
      <c r="AU39" s="736"/>
      <c r="AV39" s="733"/>
      <c r="AW39" s="359"/>
      <c r="AX39" s="359"/>
      <c r="AY39" s="722"/>
      <c r="AZ39" s="362"/>
      <c r="BA39" s="726"/>
      <c r="BB39" s="726"/>
      <c r="BC39" s="307"/>
      <c r="BD39" s="307"/>
      <c r="BE39" s="307"/>
      <c r="BF39" s="307"/>
      <c r="BG39" s="307"/>
      <c r="BH39" s="307"/>
      <c r="BI39" s="307"/>
      <c r="BJ39" s="307"/>
      <c r="BK39" s="307"/>
      <c r="BL39" s="307"/>
      <c r="BM39" s="307"/>
      <c r="BN39" s="307"/>
    </row>
    <row r="40" spans="7:66" s="33" customFormat="1" ht="51.75" customHeight="1" x14ac:dyDescent="0.25">
      <c r="G40" s="376"/>
      <c r="H40" s="379"/>
      <c r="I40" s="834"/>
      <c r="J40" s="832"/>
      <c r="K40" s="832"/>
      <c r="L40" s="352"/>
      <c r="M40" s="352"/>
      <c r="N40" s="355"/>
      <c r="O40" s="345"/>
      <c r="P40" s="48" t="s">
        <v>240</v>
      </c>
      <c r="Q40" s="49" t="s">
        <v>211</v>
      </c>
      <c r="R40" s="345"/>
      <c r="S40" s="323"/>
      <c r="T40" s="821"/>
      <c r="U40" s="345"/>
      <c r="V40" s="348"/>
      <c r="W40" s="316" t="s">
        <v>241</v>
      </c>
      <c r="X40" s="316"/>
      <c r="Y40" s="316"/>
      <c r="Z40" s="49" t="s">
        <v>260</v>
      </c>
      <c r="AA40" s="53">
        <f>+IF(Z40="Si",10,0)</f>
        <v>10</v>
      </c>
      <c r="AB40" s="316" t="s">
        <v>241</v>
      </c>
      <c r="AC40" s="316"/>
      <c r="AD40" s="316"/>
      <c r="AE40" s="49" t="s">
        <v>260</v>
      </c>
      <c r="AF40" s="53">
        <f>+IF(AE40="Si",10,0)</f>
        <v>10</v>
      </c>
      <c r="AG40" s="316" t="s">
        <v>241</v>
      </c>
      <c r="AH40" s="316"/>
      <c r="AI40" s="316"/>
      <c r="AJ40" s="49" t="s">
        <v>260</v>
      </c>
      <c r="AK40" s="53">
        <f>+IF(AJ40="Si",10,0)</f>
        <v>10</v>
      </c>
      <c r="AL40" s="316" t="s">
        <v>241</v>
      </c>
      <c r="AM40" s="316"/>
      <c r="AN40" s="316"/>
      <c r="AO40" s="49" t="s">
        <v>211</v>
      </c>
      <c r="AP40" s="53">
        <f>+IF(AO40="Si",10,0)</f>
        <v>0</v>
      </c>
      <c r="AQ40" s="345"/>
      <c r="AR40" s="345"/>
      <c r="AS40" s="368"/>
      <c r="AT40" s="345"/>
      <c r="AU40" s="736"/>
      <c r="AV40" s="733"/>
      <c r="AW40" s="359"/>
      <c r="AX40" s="359"/>
      <c r="AY40" s="722"/>
      <c r="AZ40" s="362"/>
      <c r="BA40" s="726"/>
      <c r="BB40" s="726"/>
      <c r="BC40" s="307"/>
      <c r="BD40" s="307"/>
      <c r="BE40" s="307"/>
      <c r="BF40" s="307"/>
      <c r="BG40" s="307"/>
      <c r="BH40" s="307"/>
      <c r="BI40" s="307"/>
      <c r="BJ40" s="307"/>
      <c r="BK40" s="307"/>
      <c r="BL40" s="307"/>
      <c r="BM40" s="307"/>
      <c r="BN40" s="307"/>
    </row>
    <row r="41" spans="7:66" s="33" customFormat="1" x14ac:dyDescent="0.25">
      <c r="G41" s="376"/>
      <c r="H41" s="379"/>
      <c r="I41" s="834"/>
      <c r="J41" s="832"/>
      <c r="K41" s="832"/>
      <c r="L41" s="352"/>
      <c r="M41" s="352"/>
      <c r="N41" s="355"/>
      <c r="O41" s="345"/>
      <c r="P41" s="48" t="s">
        <v>242</v>
      </c>
      <c r="Q41" s="49" t="s">
        <v>211</v>
      </c>
      <c r="R41" s="345"/>
      <c r="S41" s="822"/>
      <c r="T41" s="822"/>
      <c r="U41" s="345"/>
      <c r="V41" s="348"/>
      <c r="W41" s="316" t="s">
        <v>243</v>
      </c>
      <c r="X41" s="316"/>
      <c r="Y41" s="316"/>
      <c r="Z41" s="49" t="s">
        <v>260</v>
      </c>
      <c r="AA41" s="53">
        <f>+IF(Z41="Si",15,0)</f>
        <v>15</v>
      </c>
      <c r="AB41" s="316" t="s">
        <v>243</v>
      </c>
      <c r="AC41" s="316"/>
      <c r="AD41" s="316"/>
      <c r="AE41" s="49" t="s">
        <v>260</v>
      </c>
      <c r="AF41" s="53">
        <f>+IF(AE41="Si",15,0)</f>
        <v>15</v>
      </c>
      <c r="AG41" s="316" t="s">
        <v>243</v>
      </c>
      <c r="AH41" s="316"/>
      <c r="AI41" s="316"/>
      <c r="AJ41" s="49" t="s">
        <v>260</v>
      </c>
      <c r="AK41" s="53">
        <f>+IF(AJ41="Si",15,0)</f>
        <v>15</v>
      </c>
      <c r="AL41" s="316" t="s">
        <v>243</v>
      </c>
      <c r="AM41" s="316"/>
      <c r="AN41" s="316"/>
      <c r="AO41" s="49" t="s">
        <v>211</v>
      </c>
      <c r="AP41" s="53">
        <f>+IF(AO41="Si",15,0)</f>
        <v>0</v>
      </c>
      <c r="AQ41" s="345"/>
      <c r="AR41" s="345"/>
      <c r="AS41" s="368"/>
      <c r="AT41" s="345"/>
      <c r="AU41" s="736"/>
      <c r="AV41" s="733"/>
      <c r="AW41" s="359"/>
      <c r="AX41" s="359"/>
      <c r="AY41" s="722"/>
      <c r="AZ41" s="362"/>
      <c r="BA41" s="726"/>
      <c r="BB41" s="726"/>
      <c r="BC41" s="307"/>
      <c r="BD41" s="307"/>
      <c r="BE41" s="307"/>
      <c r="BF41" s="307"/>
      <c r="BG41" s="307"/>
      <c r="BH41" s="307"/>
      <c r="BI41" s="307"/>
      <c r="BJ41" s="307"/>
      <c r="BK41" s="307"/>
      <c r="BL41" s="307"/>
      <c r="BM41" s="307"/>
      <c r="BN41" s="307"/>
    </row>
    <row r="42" spans="7:66" s="33" customFormat="1" x14ac:dyDescent="0.25">
      <c r="G42" s="376"/>
      <c r="H42" s="379"/>
      <c r="I42" s="834"/>
      <c r="J42" s="832"/>
      <c r="K42" s="832"/>
      <c r="L42" s="352"/>
      <c r="M42" s="352"/>
      <c r="N42" s="355"/>
      <c r="O42" s="345"/>
      <c r="P42" s="48" t="s">
        <v>244</v>
      </c>
      <c r="Q42" s="49" t="s">
        <v>211</v>
      </c>
      <c r="R42" s="345"/>
      <c r="S42" s="822"/>
      <c r="T42" s="822"/>
      <c r="U42" s="345"/>
      <c r="V42" s="348"/>
      <c r="W42" s="316" t="s">
        <v>245</v>
      </c>
      <c r="X42" s="316"/>
      <c r="Y42" s="316"/>
      <c r="Z42" s="49" t="s">
        <v>260</v>
      </c>
      <c r="AA42" s="53">
        <f>+IF(Z42="Si",10,0)</f>
        <v>10</v>
      </c>
      <c r="AB42" s="316" t="s">
        <v>245</v>
      </c>
      <c r="AC42" s="316"/>
      <c r="AD42" s="316"/>
      <c r="AE42" s="49" t="s">
        <v>260</v>
      </c>
      <c r="AF42" s="53">
        <f>+IF(AE42="Si",10,0)</f>
        <v>10</v>
      </c>
      <c r="AG42" s="316" t="s">
        <v>245</v>
      </c>
      <c r="AH42" s="316"/>
      <c r="AI42" s="316"/>
      <c r="AJ42" s="49" t="s">
        <v>260</v>
      </c>
      <c r="AK42" s="53">
        <f>+IF(AJ42="Si",10,0)</f>
        <v>10</v>
      </c>
      <c r="AL42" s="316" t="s">
        <v>245</v>
      </c>
      <c r="AM42" s="316"/>
      <c r="AN42" s="316"/>
      <c r="AO42" s="49" t="s">
        <v>211</v>
      </c>
      <c r="AP42" s="53">
        <f>+IF(AO42="Si",10,0)</f>
        <v>0</v>
      </c>
      <c r="AQ42" s="345"/>
      <c r="AR42" s="345"/>
      <c r="AS42" s="368"/>
      <c r="AT42" s="345"/>
      <c r="AU42" s="736"/>
      <c r="AV42" s="733"/>
      <c r="AW42" s="359"/>
      <c r="AX42" s="359"/>
      <c r="AY42" s="722"/>
      <c r="AZ42" s="362"/>
      <c r="BA42" s="726"/>
      <c r="BB42" s="726"/>
      <c r="BC42" s="307"/>
      <c r="BD42" s="307"/>
      <c r="BE42" s="307"/>
      <c r="BF42" s="307"/>
      <c r="BG42" s="307"/>
      <c r="BH42" s="307"/>
      <c r="BI42" s="307"/>
      <c r="BJ42" s="307"/>
      <c r="BK42" s="307"/>
      <c r="BL42" s="307"/>
      <c r="BM42" s="307"/>
      <c r="BN42" s="307"/>
    </row>
    <row r="43" spans="7:66" s="33" customFormat="1" ht="208.5" customHeight="1" thickBot="1" x14ac:dyDescent="0.3">
      <c r="G43" s="377"/>
      <c r="H43" s="380"/>
      <c r="I43" s="835"/>
      <c r="J43" s="833"/>
      <c r="K43" s="833"/>
      <c r="L43" s="353"/>
      <c r="M43" s="353"/>
      <c r="N43" s="356"/>
      <c r="O43" s="346"/>
      <c r="P43" s="54" t="s">
        <v>246</v>
      </c>
      <c r="Q43" s="55" t="s">
        <v>211</v>
      </c>
      <c r="R43" s="346"/>
      <c r="S43" s="823"/>
      <c r="T43" s="823"/>
      <c r="U43" s="346"/>
      <c r="V43" s="349"/>
      <c r="W43" s="340" t="s">
        <v>247</v>
      </c>
      <c r="X43" s="340"/>
      <c r="Y43" s="340"/>
      <c r="Z43" s="55" t="s">
        <v>260</v>
      </c>
      <c r="AA43" s="56">
        <f>+IF(Z43="Si",30,0)</f>
        <v>30</v>
      </c>
      <c r="AB43" s="340" t="s">
        <v>247</v>
      </c>
      <c r="AC43" s="340"/>
      <c r="AD43" s="340"/>
      <c r="AE43" s="55" t="s">
        <v>260</v>
      </c>
      <c r="AF43" s="56">
        <f>+IF(AE43="Si",30,0)</f>
        <v>30</v>
      </c>
      <c r="AG43" s="340" t="s">
        <v>247</v>
      </c>
      <c r="AH43" s="340"/>
      <c r="AI43" s="340"/>
      <c r="AJ43" s="55" t="s">
        <v>260</v>
      </c>
      <c r="AK43" s="56">
        <f>+IF(AJ43="Si",30,0)</f>
        <v>30</v>
      </c>
      <c r="AL43" s="340" t="s">
        <v>247</v>
      </c>
      <c r="AM43" s="340"/>
      <c r="AN43" s="340"/>
      <c r="AO43" s="55" t="s">
        <v>211</v>
      </c>
      <c r="AP43" s="56">
        <f>+IF(AO43="Si",30,0)</f>
        <v>0</v>
      </c>
      <c r="AQ43" s="346"/>
      <c r="AR43" s="346"/>
      <c r="AS43" s="369"/>
      <c r="AT43" s="371"/>
      <c r="AU43" s="737"/>
      <c r="AV43" s="734"/>
      <c r="AW43" s="360"/>
      <c r="AX43" s="360"/>
      <c r="AY43" s="723"/>
      <c r="AZ43" s="363"/>
      <c r="BA43" s="727"/>
      <c r="BB43" s="727"/>
      <c r="BC43" s="308"/>
      <c r="BD43" s="308"/>
      <c r="BE43" s="308"/>
      <c r="BF43" s="308"/>
      <c r="BG43" s="308"/>
      <c r="BH43" s="308"/>
      <c r="BI43" s="308"/>
      <c r="BJ43" s="308"/>
      <c r="BK43" s="308"/>
      <c r="BL43" s="308"/>
      <c r="BM43" s="308"/>
      <c r="BN43" s="308"/>
    </row>
    <row r="44" spans="7:66" s="33" customFormat="1" ht="15" customHeight="1" x14ac:dyDescent="0.25">
      <c r="G44" s="672" t="str">
        <f>+'Identificación de Riesgos'!$B$6</f>
        <v>Gestión de Contratación</v>
      </c>
      <c r="H44" s="675" t="str">
        <f>+'Identificación de Riesgos'!$C$6</f>
        <v xml:space="preserve">Contratar los bienes o servicios requeridos de acuerdo con la normatividad vigente aplicable, mediante contratación directa y procesos contractuales transparentes y ágiles, para el cumplimiento de los objetivos institucionales   </v>
      </c>
      <c r="I44" s="678" t="str">
        <f>+'Identificación de Riesgos'!G8</f>
        <v>Insuficiente capacidad de respuesta frente a los requerimientos de contratación de las dependencias</v>
      </c>
      <c r="J44" s="678" t="str">
        <f>+'Identificación de Riesgos'!H8</f>
        <v>1. Insuficiencia de Recurso Humano
2. Alta rotación de personal contratista
3. insuficiente infraestructura física y tecnológica.
4. Reprocesos contractuales debido a lineamentos de la administración</v>
      </c>
      <c r="K44" s="678" t="str">
        <f>+'Identificación de Riesgos'!J8</f>
        <v>No cumplimiento oportuno a los requerimientos de las diferentes áreas del Ministerio</v>
      </c>
      <c r="L44" s="663" t="s">
        <v>257</v>
      </c>
      <c r="M44" s="663" t="s">
        <v>258</v>
      </c>
      <c r="N44" s="666" t="s">
        <v>262</v>
      </c>
      <c r="O44" s="669" t="str">
        <f>+G662</f>
        <v>Posible</v>
      </c>
      <c r="P44" s="137" t="s">
        <v>212</v>
      </c>
      <c r="Q44" s="138" t="s">
        <v>211</v>
      </c>
      <c r="R44" s="669" t="str">
        <f>+G673</f>
        <v>No Aplica</v>
      </c>
      <c r="S44" s="151" t="s">
        <v>266</v>
      </c>
      <c r="T44" s="139" t="s">
        <v>211</v>
      </c>
      <c r="U44" s="669" t="str">
        <f>+G686</f>
        <v>Moderado</v>
      </c>
      <c r="V44" s="684" t="str">
        <f>+G697</f>
        <v>Alta</v>
      </c>
      <c r="W44" s="715" t="s">
        <v>213</v>
      </c>
      <c r="X44" s="715"/>
      <c r="Y44" s="715" t="s">
        <v>214</v>
      </c>
      <c r="Z44" s="715"/>
      <c r="AA44" s="140"/>
      <c r="AB44" s="715" t="s">
        <v>213</v>
      </c>
      <c r="AC44" s="715"/>
      <c r="AD44" s="715" t="s">
        <v>214</v>
      </c>
      <c r="AE44" s="715"/>
      <c r="AF44" s="140"/>
      <c r="AG44" s="715" t="s">
        <v>213</v>
      </c>
      <c r="AH44" s="715"/>
      <c r="AI44" s="715" t="s">
        <v>214</v>
      </c>
      <c r="AJ44" s="715"/>
      <c r="AK44" s="140"/>
      <c r="AL44" s="715" t="s">
        <v>213</v>
      </c>
      <c r="AM44" s="715"/>
      <c r="AN44" s="715" t="s">
        <v>214</v>
      </c>
      <c r="AO44" s="715"/>
      <c r="AP44" s="140"/>
      <c r="AQ44" s="669" t="str">
        <f>+G664</f>
        <v>Rara vez</v>
      </c>
      <c r="AR44" s="669" t="str">
        <f>+G699</f>
        <v>Insignificante</v>
      </c>
      <c r="AS44" s="705" t="str">
        <f>+G700</f>
        <v>Baja</v>
      </c>
      <c r="AT44" s="708" t="str">
        <f>+G701</f>
        <v>Asumir</v>
      </c>
      <c r="AU44" s="710" t="str">
        <f>IF(AT44="No Aplica","No Aplica",IF(AT44="Asumir","No requiere Acciones Adicionales","Debe definir Acciones Complementarias"))</f>
        <v>No requiere Acciones Adicionales</v>
      </c>
      <c r="AV44" s="712"/>
      <c r="AW44" s="712"/>
      <c r="AX44" s="712"/>
      <c r="AY44" s="689" t="s">
        <v>332</v>
      </c>
      <c r="AZ44" s="692" t="str">
        <f>+G702</f>
        <v>Monitoreo mensual y se deja registro trimestral</v>
      </c>
      <c r="BA44" s="695" t="s">
        <v>314</v>
      </c>
      <c r="BB44" s="698" t="str">
        <f>+G703</f>
        <v>Coordinador del Grupo de Contratos</v>
      </c>
      <c r="BC44" s="309" t="s">
        <v>421</v>
      </c>
      <c r="BD44" s="309" t="s">
        <v>422</v>
      </c>
      <c r="BE44" s="309" t="s">
        <v>423</v>
      </c>
      <c r="BF44" s="309" t="s">
        <v>424</v>
      </c>
      <c r="BG44" s="309" t="s">
        <v>425</v>
      </c>
      <c r="BH44" s="309" t="s">
        <v>426</v>
      </c>
      <c r="BI44" s="309" t="s">
        <v>427</v>
      </c>
      <c r="BJ44" s="309" t="s">
        <v>427</v>
      </c>
      <c r="BK44" s="309" t="s">
        <v>398</v>
      </c>
      <c r="BL44" s="309" t="s">
        <v>398</v>
      </c>
      <c r="BM44" s="309" t="s">
        <v>398</v>
      </c>
      <c r="BN44" s="309" t="s">
        <v>398</v>
      </c>
    </row>
    <row r="45" spans="7:66" s="33" customFormat="1" ht="28.5" customHeight="1" x14ac:dyDescent="0.25">
      <c r="G45" s="673"/>
      <c r="H45" s="676"/>
      <c r="I45" s="679"/>
      <c r="J45" s="679"/>
      <c r="K45" s="679"/>
      <c r="L45" s="664"/>
      <c r="M45" s="664"/>
      <c r="N45" s="667"/>
      <c r="O45" s="670"/>
      <c r="P45" s="141" t="s">
        <v>215</v>
      </c>
      <c r="Q45" s="142" t="s">
        <v>211</v>
      </c>
      <c r="R45" s="670"/>
      <c r="S45" s="169" t="s">
        <v>267</v>
      </c>
      <c r="T45" s="143" t="s">
        <v>211</v>
      </c>
      <c r="U45" s="670"/>
      <c r="V45" s="685"/>
      <c r="W45" s="680" t="s">
        <v>326</v>
      </c>
      <c r="X45" s="681"/>
      <c r="Y45" s="680" t="s">
        <v>391</v>
      </c>
      <c r="Z45" s="681"/>
      <c r="AA45" s="185"/>
      <c r="AB45" s="680" t="s">
        <v>330</v>
      </c>
      <c r="AC45" s="681"/>
      <c r="AD45" s="680" t="s">
        <v>328</v>
      </c>
      <c r="AE45" s="681"/>
      <c r="AF45" s="144"/>
      <c r="AG45" s="682"/>
      <c r="AH45" s="682"/>
      <c r="AI45" s="682"/>
      <c r="AJ45" s="682"/>
      <c r="AK45" s="144"/>
      <c r="AL45" s="682"/>
      <c r="AM45" s="682"/>
      <c r="AN45" s="682"/>
      <c r="AO45" s="682"/>
      <c r="AP45" s="144"/>
      <c r="AQ45" s="670"/>
      <c r="AR45" s="670"/>
      <c r="AS45" s="706"/>
      <c r="AT45" s="670"/>
      <c r="AU45" s="711"/>
      <c r="AV45" s="713"/>
      <c r="AW45" s="713"/>
      <c r="AX45" s="713"/>
      <c r="AY45" s="690"/>
      <c r="AZ45" s="693"/>
      <c r="BA45" s="696"/>
      <c r="BB45" s="699"/>
      <c r="BC45" s="309"/>
      <c r="BD45" s="309"/>
      <c r="BE45" s="309"/>
      <c r="BF45" s="309"/>
      <c r="BG45" s="309"/>
      <c r="BH45" s="309"/>
      <c r="BI45" s="309"/>
      <c r="BJ45" s="309"/>
      <c r="BK45" s="309"/>
      <c r="BL45" s="309"/>
      <c r="BM45" s="309"/>
      <c r="BN45" s="309"/>
    </row>
    <row r="46" spans="7:66" s="33" customFormat="1" ht="15" customHeight="1" x14ac:dyDescent="0.25">
      <c r="G46" s="673"/>
      <c r="H46" s="676"/>
      <c r="I46" s="679"/>
      <c r="J46" s="679"/>
      <c r="K46" s="679"/>
      <c r="L46" s="664"/>
      <c r="M46" s="664"/>
      <c r="N46" s="667"/>
      <c r="O46" s="670"/>
      <c r="P46" s="141" t="s">
        <v>216</v>
      </c>
      <c r="Q46" s="142" t="s">
        <v>211</v>
      </c>
      <c r="R46" s="670"/>
      <c r="S46" s="323" t="s">
        <v>268</v>
      </c>
      <c r="T46" s="838" t="s">
        <v>211</v>
      </c>
      <c r="U46" s="670"/>
      <c r="V46" s="685"/>
      <c r="W46" s="701"/>
      <c r="X46" s="702"/>
      <c r="Y46" s="701"/>
      <c r="Z46" s="702"/>
      <c r="AA46" s="185"/>
      <c r="AB46" s="701"/>
      <c r="AC46" s="702"/>
      <c r="AD46" s="701"/>
      <c r="AE46" s="702"/>
      <c r="AF46" s="144"/>
      <c r="AG46" s="682"/>
      <c r="AH46" s="682"/>
      <c r="AI46" s="682"/>
      <c r="AJ46" s="682"/>
      <c r="AK46" s="144"/>
      <c r="AL46" s="682"/>
      <c r="AM46" s="682"/>
      <c r="AN46" s="682"/>
      <c r="AO46" s="682"/>
      <c r="AP46" s="144"/>
      <c r="AQ46" s="670"/>
      <c r="AR46" s="670"/>
      <c r="AS46" s="706"/>
      <c r="AT46" s="670"/>
      <c r="AU46" s="713"/>
      <c r="AV46" s="713"/>
      <c r="AW46" s="713"/>
      <c r="AX46" s="713"/>
      <c r="AY46" s="690"/>
      <c r="AZ46" s="693"/>
      <c r="BA46" s="696"/>
      <c r="BB46" s="699"/>
      <c r="BC46" s="309"/>
      <c r="BD46" s="309"/>
      <c r="BE46" s="309"/>
      <c r="BF46" s="309"/>
      <c r="BG46" s="309"/>
      <c r="BH46" s="309"/>
      <c r="BI46" s="309"/>
      <c r="BJ46" s="309"/>
      <c r="BK46" s="309"/>
      <c r="BL46" s="309"/>
      <c r="BM46" s="309"/>
      <c r="BN46" s="309"/>
    </row>
    <row r="47" spans="7:66" s="33" customFormat="1" ht="28.5" customHeight="1" x14ac:dyDescent="0.25">
      <c r="G47" s="673"/>
      <c r="H47" s="676"/>
      <c r="I47" s="180" t="s">
        <v>249</v>
      </c>
      <c r="J47" s="824" t="s">
        <v>380</v>
      </c>
      <c r="K47" s="824" t="s">
        <v>381</v>
      </c>
      <c r="L47" s="664"/>
      <c r="M47" s="664"/>
      <c r="N47" s="667"/>
      <c r="O47" s="670"/>
      <c r="P47" s="141" t="s">
        <v>220</v>
      </c>
      <c r="Q47" s="142" t="s">
        <v>211</v>
      </c>
      <c r="R47" s="670"/>
      <c r="S47" s="323"/>
      <c r="T47" s="838"/>
      <c r="U47" s="670"/>
      <c r="V47" s="685"/>
      <c r="W47" s="701"/>
      <c r="X47" s="702"/>
      <c r="Y47" s="701"/>
      <c r="Z47" s="702"/>
      <c r="AA47" s="185"/>
      <c r="AB47" s="701"/>
      <c r="AC47" s="702"/>
      <c r="AD47" s="701"/>
      <c r="AE47" s="702"/>
      <c r="AF47" s="144"/>
      <c r="AG47" s="682"/>
      <c r="AH47" s="682"/>
      <c r="AI47" s="682"/>
      <c r="AJ47" s="682"/>
      <c r="AK47" s="144"/>
      <c r="AL47" s="682"/>
      <c r="AM47" s="682"/>
      <c r="AN47" s="682"/>
      <c r="AO47" s="682"/>
      <c r="AP47" s="144"/>
      <c r="AQ47" s="670"/>
      <c r="AR47" s="670"/>
      <c r="AS47" s="706"/>
      <c r="AT47" s="670"/>
      <c r="AU47" s="713"/>
      <c r="AV47" s="713"/>
      <c r="AW47" s="713"/>
      <c r="AX47" s="713"/>
      <c r="AY47" s="690"/>
      <c r="AZ47" s="693"/>
      <c r="BA47" s="696"/>
      <c r="BB47" s="699"/>
      <c r="BC47" s="309"/>
      <c r="BD47" s="309"/>
      <c r="BE47" s="309"/>
      <c r="BF47" s="309"/>
      <c r="BG47" s="309"/>
      <c r="BH47" s="309"/>
      <c r="BI47" s="309"/>
      <c r="BJ47" s="309"/>
      <c r="BK47" s="309"/>
      <c r="BL47" s="309"/>
      <c r="BM47" s="309"/>
      <c r="BN47" s="309"/>
    </row>
    <row r="48" spans="7:66" s="33" customFormat="1" ht="28.5" customHeight="1" x14ac:dyDescent="0.25">
      <c r="G48" s="673"/>
      <c r="H48" s="676"/>
      <c r="I48" s="836" t="s">
        <v>347</v>
      </c>
      <c r="J48" s="825"/>
      <c r="K48" s="825"/>
      <c r="L48" s="664"/>
      <c r="M48" s="664"/>
      <c r="N48" s="667"/>
      <c r="O48" s="670"/>
      <c r="P48" s="141" t="s">
        <v>222</v>
      </c>
      <c r="Q48" s="142" t="s">
        <v>211</v>
      </c>
      <c r="R48" s="670"/>
      <c r="S48" s="323" t="s">
        <v>272</v>
      </c>
      <c r="T48" s="838" t="s">
        <v>211</v>
      </c>
      <c r="U48" s="670"/>
      <c r="V48" s="685"/>
      <c r="W48" s="701"/>
      <c r="X48" s="702"/>
      <c r="Y48" s="701"/>
      <c r="Z48" s="702"/>
      <c r="AA48" s="185"/>
      <c r="AB48" s="701"/>
      <c r="AC48" s="702"/>
      <c r="AD48" s="701"/>
      <c r="AE48" s="702"/>
      <c r="AF48" s="144"/>
      <c r="AG48" s="682"/>
      <c r="AH48" s="682"/>
      <c r="AI48" s="682"/>
      <c r="AJ48" s="682"/>
      <c r="AK48" s="144"/>
      <c r="AL48" s="682"/>
      <c r="AM48" s="682"/>
      <c r="AN48" s="682"/>
      <c r="AO48" s="682"/>
      <c r="AP48" s="144"/>
      <c r="AQ48" s="670"/>
      <c r="AR48" s="670"/>
      <c r="AS48" s="706"/>
      <c r="AT48" s="670"/>
      <c r="AU48" s="713"/>
      <c r="AV48" s="713"/>
      <c r="AW48" s="713"/>
      <c r="AX48" s="713"/>
      <c r="AY48" s="690"/>
      <c r="AZ48" s="693"/>
      <c r="BA48" s="696"/>
      <c r="BB48" s="699"/>
      <c r="BC48" s="309"/>
      <c r="BD48" s="309"/>
      <c r="BE48" s="309"/>
      <c r="BF48" s="309"/>
      <c r="BG48" s="309"/>
      <c r="BH48" s="309"/>
      <c r="BI48" s="309"/>
      <c r="BJ48" s="309"/>
      <c r="BK48" s="309"/>
      <c r="BL48" s="309"/>
      <c r="BM48" s="309"/>
      <c r="BN48" s="309"/>
    </row>
    <row r="49" spans="7:66" s="33" customFormat="1" ht="15" customHeight="1" x14ac:dyDescent="0.25">
      <c r="G49" s="673"/>
      <c r="H49" s="676"/>
      <c r="I49" s="836"/>
      <c r="J49" s="825"/>
      <c r="K49" s="825"/>
      <c r="L49" s="664"/>
      <c r="M49" s="664"/>
      <c r="N49" s="667"/>
      <c r="O49" s="670"/>
      <c r="P49" s="141" t="s">
        <v>223</v>
      </c>
      <c r="Q49" s="142" t="s">
        <v>211</v>
      </c>
      <c r="R49" s="670"/>
      <c r="S49" s="323"/>
      <c r="T49" s="838"/>
      <c r="U49" s="670"/>
      <c r="V49" s="685"/>
      <c r="W49" s="703"/>
      <c r="X49" s="704"/>
      <c r="Y49" s="703"/>
      <c r="Z49" s="704"/>
      <c r="AA49" s="185"/>
      <c r="AB49" s="703"/>
      <c r="AC49" s="704"/>
      <c r="AD49" s="703"/>
      <c r="AE49" s="704"/>
      <c r="AF49" s="144"/>
      <c r="AG49" s="682"/>
      <c r="AH49" s="682"/>
      <c r="AI49" s="682"/>
      <c r="AJ49" s="682"/>
      <c r="AK49" s="144"/>
      <c r="AL49" s="682"/>
      <c r="AM49" s="682"/>
      <c r="AN49" s="682"/>
      <c r="AO49" s="682"/>
      <c r="AP49" s="144"/>
      <c r="AQ49" s="670"/>
      <c r="AR49" s="670"/>
      <c r="AS49" s="706"/>
      <c r="AT49" s="670"/>
      <c r="AU49" s="713"/>
      <c r="AV49" s="713"/>
      <c r="AW49" s="713"/>
      <c r="AX49" s="713"/>
      <c r="AY49" s="690"/>
      <c r="AZ49" s="693"/>
      <c r="BA49" s="696"/>
      <c r="BB49" s="699"/>
      <c r="BC49" s="309"/>
      <c r="BD49" s="309"/>
      <c r="BE49" s="309"/>
      <c r="BF49" s="309"/>
      <c r="BG49" s="309"/>
      <c r="BH49" s="309"/>
      <c r="BI49" s="309"/>
      <c r="BJ49" s="309"/>
      <c r="BK49" s="309"/>
      <c r="BL49" s="309"/>
      <c r="BM49" s="309"/>
      <c r="BN49" s="309"/>
    </row>
    <row r="50" spans="7:66" s="33" customFormat="1" ht="15" customHeight="1" x14ac:dyDescent="0.25">
      <c r="G50" s="673"/>
      <c r="H50" s="676"/>
      <c r="I50" s="836"/>
      <c r="J50" s="825"/>
      <c r="K50" s="825"/>
      <c r="L50" s="664"/>
      <c r="M50" s="664"/>
      <c r="N50" s="667"/>
      <c r="O50" s="670"/>
      <c r="P50" s="141" t="s">
        <v>224</v>
      </c>
      <c r="Q50" s="142" t="s">
        <v>211</v>
      </c>
      <c r="R50" s="670"/>
      <c r="S50" s="323"/>
      <c r="T50" s="838"/>
      <c r="U50" s="670"/>
      <c r="V50" s="685"/>
      <c r="W50" s="687" t="s">
        <v>225</v>
      </c>
      <c r="X50" s="687"/>
      <c r="Y50" s="687" t="s">
        <v>226</v>
      </c>
      <c r="Z50" s="687"/>
      <c r="AA50" s="185"/>
      <c r="AB50" s="687" t="s">
        <v>225</v>
      </c>
      <c r="AC50" s="687"/>
      <c r="AD50" s="687" t="s">
        <v>226</v>
      </c>
      <c r="AE50" s="687"/>
      <c r="AF50" s="144"/>
      <c r="AG50" s="716" t="s">
        <v>225</v>
      </c>
      <c r="AH50" s="716"/>
      <c r="AI50" s="716" t="s">
        <v>226</v>
      </c>
      <c r="AJ50" s="716"/>
      <c r="AK50" s="144"/>
      <c r="AL50" s="716" t="s">
        <v>225</v>
      </c>
      <c r="AM50" s="716"/>
      <c r="AN50" s="716" t="s">
        <v>226</v>
      </c>
      <c r="AO50" s="716"/>
      <c r="AP50" s="144"/>
      <c r="AQ50" s="670"/>
      <c r="AR50" s="670"/>
      <c r="AS50" s="706"/>
      <c r="AT50" s="670"/>
      <c r="AU50" s="713"/>
      <c r="AV50" s="713"/>
      <c r="AW50" s="713"/>
      <c r="AX50" s="713"/>
      <c r="AY50" s="690"/>
      <c r="AZ50" s="693"/>
      <c r="BA50" s="696"/>
      <c r="BB50" s="699"/>
      <c r="BC50" s="309"/>
      <c r="BD50" s="309"/>
      <c r="BE50" s="309"/>
      <c r="BF50" s="309"/>
      <c r="BG50" s="309"/>
      <c r="BH50" s="309"/>
      <c r="BI50" s="309"/>
      <c r="BJ50" s="309"/>
      <c r="BK50" s="309"/>
      <c r="BL50" s="309"/>
      <c r="BM50" s="309"/>
      <c r="BN50" s="309"/>
    </row>
    <row r="51" spans="7:66" s="33" customFormat="1" ht="41.25" customHeight="1" x14ac:dyDescent="0.25">
      <c r="G51" s="673"/>
      <c r="H51" s="676"/>
      <c r="I51" s="836"/>
      <c r="J51" s="825"/>
      <c r="K51" s="825"/>
      <c r="L51" s="664"/>
      <c r="M51" s="664"/>
      <c r="N51" s="667"/>
      <c r="O51" s="670"/>
      <c r="P51" s="141" t="s">
        <v>227</v>
      </c>
      <c r="Q51" s="142" t="s">
        <v>211</v>
      </c>
      <c r="R51" s="670"/>
      <c r="S51" s="323" t="s">
        <v>265</v>
      </c>
      <c r="T51" s="717" t="s">
        <v>348</v>
      </c>
      <c r="U51" s="670"/>
      <c r="V51" s="685"/>
      <c r="W51" s="680" t="s">
        <v>319</v>
      </c>
      <c r="X51" s="681"/>
      <c r="Y51" s="680" t="s">
        <v>327</v>
      </c>
      <c r="Z51" s="681"/>
      <c r="AA51" s="185"/>
      <c r="AB51" s="680" t="s">
        <v>329</v>
      </c>
      <c r="AC51" s="681"/>
      <c r="AD51" s="680" t="s">
        <v>331</v>
      </c>
      <c r="AE51" s="681"/>
      <c r="AF51" s="144"/>
      <c r="AG51" s="682"/>
      <c r="AH51" s="682"/>
      <c r="AI51" s="682"/>
      <c r="AJ51" s="682"/>
      <c r="AK51" s="144"/>
      <c r="AL51" s="682"/>
      <c r="AM51" s="682"/>
      <c r="AN51" s="682"/>
      <c r="AO51" s="682"/>
      <c r="AP51" s="144"/>
      <c r="AQ51" s="670"/>
      <c r="AR51" s="670"/>
      <c r="AS51" s="706"/>
      <c r="AT51" s="670"/>
      <c r="AU51" s="713"/>
      <c r="AV51" s="713"/>
      <c r="AW51" s="713"/>
      <c r="AX51" s="713"/>
      <c r="AY51" s="690"/>
      <c r="AZ51" s="693"/>
      <c r="BA51" s="696"/>
      <c r="BB51" s="699"/>
      <c r="BC51" s="309"/>
      <c r="BD51" s="309"/>
      <c r="BE51" s="309"/>
      <c r="BF51" s="309"/>
      <c r="BG51" s="309"/>
      <c r="BH51" s="309"/>
      <c r="BI51" s="309"/>
      <c r="BJ51" s="309"/>
      <c r="BK51" s="309"/>
      <c r="BL51" s="309"/>
      <c r="BM51" s="309"/>
      <c r="BN51" s="309"/>
    </row>
    <row r="52" spans="7:66" s="33" customFormat="1" x14ac:dyDescent="0.25">
      <c r="G52" s="673"/>
      <c r="H52" s="676"/>
      <c r="I52" s="836"/>
      <c r="J52" s="825"/>
      <c r="K52" s="825"/>
      <c r="L52" s="664"/>
      <c r="M52" s="664"/>
      <c r="N52" s="667"/>
      <c r="O52" s="670"/>
      <c r="P52" s="141" t="s">
        <v>228</v>
      </c>
      <c r="Q52" s="142" t="s">
        <v>211</v>
      </c>
      <c r="R52" s="670"/>
      <c r="S52" s="323"/>
      <c r="T52" s="717"/>
      <c r="U52" s="670"/>
      <c r="V52" s="685"/>
      <c r="W52" s="683" t="s">
        <v>229</v>
      </c>
      <c r="X52" s="683"/>
      <c r="Y52" s="683" t="s">
        <v>230</v>
      </c>
      <c r="Z52" s="683"/>
      <c r="AA52" s="144"/>
      <c r="AB52" s="683" t="s">
        <v>229</v>
      </c>
      <c r="AC52" s="683"/>
      <c r="AD52" s="683" t="s">
        <v>230</v>
      </c>
      <c r="AE52" s="683"/>
      <c r="AF52" s="144"/>
      <c r="AG52" s="683" t="s">
        <v>229</v>
      </c>
      <c r="AH52" s="683"/>
      <c r="AI52" s="683" t="s">
        <v>230</v>
      </c>
      <c r="AJ52" s="683"/>
      <c r="AK52" s="144"/>
      <c r="AL52" s="683" t="s">
        <v>229</v>
      </c>
      <c r="AM52" s="683"/>
      <c r="AN52" s="683" t="s">
        <v>230</v>
      </c>
      <c r="AO52" s="683"/>
      <c r="AP52" s="144"/>
      <c r="AQ52" s="670"/>
      <c r="AR52" s="670"/>
      <c r="AS52" s="706"/>
      <c r="AT52" s="670"/>
      <c r="AU52" s="713"/>
      <c r="AV52" s="713"/>
      <c r="AW52" s="713"/>
      <c r="AX52" s="713"/>
      <c r="AY52" s="690"/>
      <c r="AZ52" s="693"/>
      <c r="BA52" s="696"/>
      <c r="BB52" s="699"/>
      <c r="BC52" s="309"/>
      <c r="BD52" s="309"/>
      <c r="BE52" s="309"/>
      <c r="BF52" s="309"/>
      <c r="BG52" s="309"/>
      <c r="BH52" s="309"/>
      <c r="BI52" s="309"/>
      <c r="BJ52" s="309"/>
      <c r="BK52" s="309"/>
      <c r="BL52" s="309"/>
      <c r="BM52" s="309"/>
      <c r="BN52" s="309"/>
    </row>
    <row r="53" spans="7:66" s="33" customFormat="1" ht="28.5" x14ac:dyDescent="0.25">
      <c r="G53" s="673"/>
      <c r="H53" s="676"/>
      <c r="I53" s="836"/>
      <c r="J53" s="825"/>
      <c r="K53" s="825"/>
      <c r="L53" s="664"/>
      <c r="M53" s="664"/>
      <c r="N53" s="667"/>
      <c r="O53" s="670"/>
      <c r="P53" s="141" t="s">
        <v>231</v>
      </c>
      <c r="Q53" s="142" t="s">
        <v>211</v>
      </c>
      <c r="R53" s="670"/>
      <c r="S53" s="323" t="s">
        <v>270</v>
      </c>
      <c r="T53" s="717" t="s">
        <v>211</v>
      </c>
      <c r="U53" s="670"/>
      <c r="V53" s="685"/>
      <c r="W53" s="688" t="s">
        <v>281</v>
      </c>
      <c r="X53" s="688"/>
      <c r="Y53" s="688" t="s">
        <v>284</v>
      </c>
      <c r="Z53" s="688"/>
      <c r="AA53" s="144"/>
      <c r="AB53" s="688" t="s">
        <v>282</v>
      </c>
      <c r="AC53" s="688"/>
      <c r="AD53" s="688" t="s">
        <v>288</v>
      </c>
      <c r="AE53" s="688"/>
      <c r="AF53" s="144"/>
      <c r="AG53" s="688" t="s">
        <v>211</v>
      </c>
      <c r="AH53" s="688"/>
      <c r="AI53" s="688" t="s">
        <v>211</v>
      </c>
      <c r="AJ53" s="688"/>
      <c r="AK53" s="144"/>
      <c r="AL53" s="688" t="s">
        <v>211</v>
      </c>
      <c r="AM53" s="688"/>
      <c r="AN53" s="688" t="s">
        <v>211</v>
      </c>
      <c r="AO53" s="688"/>
      <c r="AP53" s="144"/>
      <c r="AQ53" s="670"/>
      <c r="AR53" s="670"/>
      <c r="AS53" s="706"/>
      <c r="AT53" s="670"/>
      <c r="AU53" s="713"/>
      <c r="AV53" s="713"/>
      <c r="AW53" s="713"/>
      <c r="AX53" s="713"/>
      <c r="AY53" s="690"/>
      <c r="AZ53" s="693"/>
      <c r="BA53" s="696"/>
      <c r="BB53" s="699"/>
      <c r="BC53" s="309"/>
      <c r="BD53" s="309"/>
      <c r="BE53" s="309"/>
      <c r="BF53" s="309"/>
      <c r="BG53" s="309"/>
      <c r="BH53" s="309"/>
      <c r="BI53" s="309"/>
      <c r="BJ53" s="309"/>
      <c r="BK53" s="309"/>
      <c r="BL53" s="309"/>
      <c r="BM53" s="309"/>
      <c r="BN53" s="309"/>
    </row>
    <row r="54" spans="7:66" s="33" customFormat="1" ht="35.1" customHeight="1" x14ac:dyDescent="0.25">
      <c r="G54" s="673"/>
      <c r="H54" s="676"/>
      <c r="I54" s="836"/>
      <c r="J54" s="825"/>
      <c r="K54" s="825"/>
      <c r="L54" s="664"/>
      <c r="M54" s="664"/>
      <c r="N54" s="667"/>
      <c r="O54" s="670"/>
      <c r="P54" s="141" t="s">
        <v>232</v>
      </c>
      <c r="Q54" s="142" t="s">
        <v>211</v>
      </c>
      <c r="R54" s="670"/>
      <c r="S54" s="323"/>
      <c r="T54" s="717"/>
      <c r="U54" s="670"/>
      <c r="V54" s="685"/>
      <c r="W54" s="652" t="s">
        <v>233</v>
      </c>
      <c r="X54" s="652"/>
      <c r="Y54" s="652"/>
      <c r="Z54" s="145">
        <f>+SUM(AA55:AA61)</f>
        <v>85</v>
      </c>
      <c r="AA54" s="146"/>
      <c r="AB54" s="652" t="s">
        <v>233</v>
      </c>
      <c r="AC54" s="652"/>
      <c r="AD54" s="652"/>
      <c r="AE54" s="145">
        <f>+SUM(AF55:AF61)</f>
        <v>85</v>
      </c>
      <c r="AF54" s="146"/>
      <c r="AG54" s="652" t="s">
        <v>233</v>
      </c>
      <c r="AH54" s="652"/>
      <c r="AI54" s="652"/>
      <c r="AJ54" s="145">
        <f>+SUM(AK55:AK61)</f>
        <v>0</v>
      </c>
      <c r="AK54" s="146"/>
      <c r="AL54" s="652" t="s">
        <v>233</v>
      </c>
      <c r="AM54" s="652"/>
      <c r="AN54" s="652"/>
      <c r="AO54" s="145">
        <f>+SUM(AP55:AP61)</f>
        <v>0</v>
      </c>
      <c r="AP54" s="146"/>
      <c r="AQ54" s="670"/>
      <c r="AR54" s="670"/>
      <c r="AS54" s="706"/>
      <c r="AT54" s="670"/>
      <c r="AU54" s="713"/>
      <c r="AV54" s="713"/>
      <c r="AW54" s="713"/>
      <c r="AX54" s="713"/>
      <c r="AY54" s="690"/>
      <c r="AZ54" s="693"/>
      <c r="BA54" s="696"/>
      <c r="BB54" s="699"/>
      <c r="BC54" s="309"/>
      <c r="BD54" s="309"/>
      <c r="BE54" s="309"/>
      <c r="BF54" s="309"/>
      <c r="BG54" s="309"/>
      <c r="BH54" s="309"/>
      <c r="BI54" s="309"/>
      <c r="BJ54" s="309"/>
      <c r="BK54" s="309"/>
      <c r="BL54" s="309"/>
      <c r="BM54" s="309"/>
      <c r="BN54" s="309"/>
    </row>
    <row r="55" spans="7:66" s="33" customFormat="1" x14ac:dyDescent="0.25">
      <c r="G55" s="673"/>
      <c r="H55" s="676"/>
      <c r="I55" s="836"/>
      <c r="J55" s="825"/>
      <c r="K55" s="825"/>
      <c r="L55" s="664"/>
      <c r="M55" s="664"/>
      <c r="N55" s="667"/>
      <c r="O55" s="670"/>
      <c r="P55" s="141" t="s">
        <v>234</v>
      </c>
      <c r="Q55" s="142" t="s">
        <v>211</v>
      </c>
      <c r="R55" s="670"/>
      <c r="S55" s="323" t="s">
        <v>271</v>
      </c>
      <c r="T55" s="717" t="s">
        <v>280</v>
      </c>
      <c r="U55" s="670"/>
      <c r="V55" s="685"/>
      <c r="W55" s="653" t="s">
        <v>235</v>
      </c>
      <c r="X55" s="653"/>
      <c r="Y55" s="653"/>
      <c r="Z55" s="142" t="s">
        <v>260</v>
      </c>
      <c r="AA55" s="146">
        <f>+IF(Z55="Si",15,0)</f>
        <v>15</v>
      </c>
      <c r="AB55" s="653" t="s">
        <v>235</v>
      </c>
      <c r="AC55" s="653"/>
      <c r="AD55" s="653"/>
      <c r="AE55" s="142" t="s">
        <v>260</v>
      </c>
      <c r="AF55" s="146">
        <f>+IF(AE55="Si",15,0)</f>
        <v>15</v>
      </c>
      <c r="AG55" s="653" t="s">
        <v>235</v>
      </c>
      <c r="AH55" s="653"/>
      <c r="AI55" s="653"/>
      <c r="AJ55" s="142" t="s">
        <v>211</v>
      </c>
      <c r="AK55" s="146">
        <f>+IF(AJ55="Si",15,0)</f>
        <v>0</v>
      </c>
      <c r="AL55" s="653" t="s">
        <v>235</v>
      </c>
      <c r="AM55" s="653"/>
      <c r="AN55" s="653"/>
      <c r="AO55" s="142" t="s">
        <v>211</v>
      </c>
      <c r="AP55" s="146">
        <f>+IF(AO55="Si",15,0)</f>
        <v>0</v>
      </c>
      <c r="AQ55" s="670"/>
      <c r="AR55" s="670"/>
      <c r="AS55" s="706"/>
      <c r="AT55" s="670"/>
      <c r="AU55" s="713"/>
      <c r="AV55" s="713"/>
      <c r="AW55" s="713"/>
      <c r="AX55" s="713"/>
      <c r="AY55" s="690"/>
      <c r="AZ55" s="693"/>
      <c r="BA55" s="696"/>
      <c r="BB55" s="699"/>
      <c r="BC55" s="309"/>
      <c r="BD55" s="309"/>
      <c r="BE55" s="309"/>
      <c r="BF55" s="309"/>
      <c r="BG55" s="309"/>
      <c r="BH55" s="309"/>
      <c r="BI55" s="309"/>
      <c r="BJ55" s="309"/>
      <c r="BK55" s="309"/>
      <c r="BL55" s="309"/>
      <c r="BM55" s="309"/>
      <c r="BN55" s="309"/>
    </row>
    <row r="56" spans="7:66" s="33" customFormat="1" x14ac:dyDescent="0.25">
      <c r="G56" s="673"/>
      <c r="H56" s="676"/>
      <c r="I56" s="836"/>
      <c r="J56" s="825"/>
      <c r="K56" s="825"/>
      <c r="L56" s="664"/>
      <c r="M56" s="664"/>
      <c r="N56" s="667"/>
      <c r="O56" s="670"/>
      <c r="P56" s="141" t="s">
        <v>236</v>
      </c>
      <c r="Q56" s="142" t="s">
        <v>211</v>
      </c>
      <c r="R56" s="670"/>
      <c r="S56" s="323"/>
      <c r="T56" s="717"/>
      <c r="U56" s="670"/>
      <c r="V56" s="685"/>
      <c r="W56" s="653" t="s">
        <v>237</v>
      </c>
      <c r="X56" s="653"/>
      <c r="Y56" s="653"/>
      <c r="Z56" s="142" t="s">
        <v>260</v>
      </c>
      <c r="AA56" s="146">
        <f>+IF(Z56="Si",5,0)</f>
        <v>5</v>
      </c>
      <c r="AB56" s="653" t="s">
        <v>237</v>
      </c>
      <c r="AC56" s="653"/>
      <c r="AD56" s="653"/>
      <c r="AE56" s="142" t="s">
        <v>260</v>
      </c>
      <c r="AF56" s="146">
        <f>+IF(AE56="Si",5,0)</f>
        <v>5</v>
      </c>
      <c r="AG56" s="653" t="s">
        <v>237</v>
      </c>
      <c r="AH56" s="653"/>
      <c r="AI56" s="653"/>
      <c r="AJ56" s="142" t="s">
        <v>211</v>
      </c>
      <c r="AK56" s="146">
        <f>+IF(AJ56="Si",5,0)</f>
        <v>0</v>
      </c>
      <c r="AL56" s="653" t="s">
        <v>237</v>
      </c>
      <c r="AM56" s="653"/>
      <c r="AN56" s="653"/>
      <c r="AO56" s="142" t="s">
        <v>211</v>
      </c>
      <c r="AP56" s="146">
        <f>+IF(AO56="Si",5,0)</f>
        <v>0</v>
      </c>
      <c r="AQ56" s="670"/>
      <c r="AR56" s="670"/>
      <c r="AS56" s="706"/>
      <c r="AT56" s="670"/>
      <c r="AU56" s="713"/>
      <c r="AV56" s="713"/>
      <c r="AW56" s="713"/>
      <c r="AX56" s="713"/>
      <c r="AY56" s="690"/>
      <c r="AZ56" s="693"/>
      <c r="BA56" s="696"/>
      <c r="BB56" s="699"/>
      <c r="BC56" s="309"/>
      <c r="BD56" s="309"/>
      <c r="BE56" s="309"/>
      <c r="BF56" s="309"/>
      <c r="BG56" s="309"/>
      <c r="BH56" s="309"/>
      <c r="BI56" s="309"/>
      <c r="BJ56" s="309"/>
      <c r="BK56" s="309"/>
      <c r="BL56" s="309"/>
      <c r="BM56" s="309"/>
      <c r="BN56" s="309"/>
    </row>
    <row r="57" spans="7:66" s="33" customFormat="1" x14ac:dyDescent="0.25">
      <c r="G57" s="673"/>
      <c r="H57" s="676"/>
      <c r="I57" s="836"/>
      <c r="J57" s="825"/>
      <c r="K57" s="825"/>
      <c r="L57" s="664"/>
      <c r="M57" s="664"/>
      <c r="N57" s="667"/>
      <c r="O57" s="670"/>
      <c r="P57" s="141" t="s">
        <v>238</v>
      </c>
      <c r="Q57" s="142" t="s">
        <v>211</v>
      </c>
      <c r="R57" s="670"/>
      <c r="S57" s="323" t="s">
        <v>269</v>
      </c>
      <c r="T57" s="717" t="s">
        <v>278</v>
      </c>
      <c r="U57" s="670"/>
      <c r="V57" s="685"/>
      <c r="W57" s="653" t="s">
        <v>239</v>
      </c>
      <c r="X57" s="653"/>
      <c r="Y57" s="653"/>
      <c r="Z57" s="142" t="s">
        <v>264</v>
      </c>
      <c r="AA57" s="146">
        <f>+IF(Z57="Si",15,0)</f>
        <v>0</v>
      </c>
      <c r="AB57" s="653" t="s">
        <v>239</v>
      </c>
      <c r="AC57" s="653"/>
      <c r="AD57" s="653"/>
      <c r="AE57" s="142" t="s">
        <v>264</v>
      </c>
      <c r="AF57" s="146">
        <f>+IF(AE57="Si",15,0)</f>
        <v>0</v>
      </c>
      <c r="AG57" s="653" t="s">
        <v>239</v>
      </c>
      <c r="AH57" s="653"/>
      <c r="AI57" s="653"/>
      <c r="AJ57" s="142" t="s">
        <v>211</v>
      </c>
      <c r="AK57" s="146">
        <f>+IF(AJ57="Si",15,0)</f>
        <v>0</v>
      </c>
      <c r="AL57" s="653" t="s">
        <v>239</v>
      </c>
      <c r="AM57" s="653"/>
      <c r="AN57" s="653"/>
      <c r="AO57" s="142" t="s">
        <v>211</v>
      </c>
      <c r="AP57" s="146">
        <f>+IF(AO57="Si",15,0)</f>
        <v>0</v>
      </c>
      <c r="AQ57" s="670"/>
      <c r="AR57" s="670"/>
      <c r="AS57" s="706"/>
      <c r="AT57" s="670"/>
      <c r="AU57" s="713"/>
      <c r="AV57" s="713"/>
      <c r="AW57" s="713"/>
      <c r="AX57" s="713"/>
      <c r="AY57" s="690"/>
      <c r="AZ57" s="693"/>
      <c r="BA57" s="696"/>
      <c r="BB57" s="699"/>
      <c r="BC57" s="309"/>
      <c r="BD57" s="309"/>
      <c r="BE57" s="309"/>
      <c r="BF57" s="309"/>
      <c r="BG57" s="309"/>
      <c r="BH57" s="309"/>
      <c r="BI57" s="309"/>
      <c r="BJ57" s="309"/>
      <c r="BK57" s="309"/>
      <c r="BL57" s="309"/>
      <c r="BM57" s="309"/>
      <c r="BN57" s="309"/>
    </row>
    <row r="58" spans="7:66" s="33" customFormat="1" x14ac:dyDescent="0.25">
      <c r="G58" s="673"/>
      <c r="H58" s="676"/>
      <c r="I58" s="836"/>
      <c r="J58" s="825"/>
      <c r="K58" s="825"/>
      <c r="L58" s="664"/>
      <c r="M58" s="664"/>
      <c r="N58" s="667"/>
      <c r="O58" s="670"/>
      <c r="P58" s="141" t="s">
        <v>240</v>
      </c>
      <c r="Q58" s="142" t="s">
        <v>211</v>
      </c>
      <c r="R58" s="670"/>
      <c r="S58" s="323"/>
      <c r="T58" s="717"/>
      <c r="U58" s="670"/>
      <c r="V58" s="685"/>
      <c r="W58" s="653" t="s">
        <v>241</v>
      </c>
      <c r="X58" s="653"/>
      <c r="Y58" s="653"/>
      <c r="Z58" s="142" t="s">
        <v>260</v>
      </c>
      <c r="AA58" s="146">
        <f>+IF(Z58="Si",10,0)</f>
        <v>10</v>
      </c>
      <c r="AB58" s="653" t="s">
        <v>241</v>
      </c>
      <c r="AC58" s="653"/>
      <c r="AD58" s="653"/>
      <c r="AE58" s="142" t="s">
        <v>260</v>
      </c>
      <c r="AF58" s="146">
        <f>+IF(AE58="Si",10,0)</f>
        <v>10</v>
      </c>
      <c r="AG58" s="653" t="s">
        <v>241</v>
      </c>
      <c r="AH58" s="653"/>
      <c r="AI58" s="653"/>
      <c r="AJ58" s="142" t="s">
        <v>211</v>
      </c>
      <c r="AK58" s="146">
        <f>+IF(AJ58="Si",10,0)</f>
        <v>0</v>
      </c>
      <c r="AL58" s="653" t="s">
        <v>241</v>
      </c>
      <c r="AM58" s="653"/>
      <c r="AN58" s="653"/>
      <c r="AO58" s="142" t="s">
        <v>211</v>
      </c>
      <c r="AP58" s="146">
        <f>+IF(AO58="Si",10,0)</f>
        <v>0</v>
      </c>
      <c r="AQ58" s="670"/>
      <c r="AR58" s="670"/>
      <c r="AS58" s="706"/>
      <c r="AT58" s="670"/>
      <c r="AU58" s="713"/>
      <c r="AV58" s="713"/>
      <c r="AW58" s="713"/>
      <c r="AX58" s="713"/>
      <c r="AY58" s="690"/>
      <c r="AZ58" s="693"/>
      <c r="BA58" s="696"/>
      <c r="BB58" s="699"/>
      <c r="BC58" s="309"/>
      <c r="BD58" s="309"/>
      <c r="BE58" s="309"/>
      <c r="BF58" s="309"/>
      <c r="BG58" s="309"/>
      <c r="BH58" s="309"/>
      <c r="BI58" s="309"/>
      <c r="BJ58" s="309"/>
      <c r="BK58" s="309"/>
      <c r="BL58" s="309"/>
      <c r="BM58" s="309"/>
      <c r="BN58" s="309"/>
    </row>
    <row r="59" spans="7:66" s="33" customFormat="1" x14ac:dyDescent="0.25">
      <c r="G59" s="673"/>
      <c r="H59" s="676"/>
      <c r="I59" s="836"/>
      <c r="J59" s="825"/>
      <c r="K59" s="825"/>
      <c r="L59" s="664"/>
      <c r="M59" s="664"/>
      <c r="N59" s="667"/>
      <c r="O59" s="670"/>
      <c r="P59" s="141" t="s">
        <v>242</v>
      </c>
      <c r="Q59" s="142" t="s">
        <v>211</v>
      </c>
      <c r="R59" s="670"/>
      <c r="S59" s="846"/>
      <c r="T59" s="846"/>
      <c r="U59" s="670"/>
      <c r="V59" s="685"/>
      <c r="W59" s="653" t="s">
        <v>243</v>
      </c>
      <c r="X59" s="653"/>
      <c r="Y59" s="653"/>
      <c r="Z59" s="142" t="s">
        <v>260</v>
      </c>
      <c r="AA59" s="146">
        <f>+IF(Z59="Si",15,0)</f>
        <v>15</v>
      </c>
      <c r="AB59" s="653" t="s">
        <v>243</v>
      </c>
      <c r="AC59" s="653"/>
      <c r="AD59" s="653"/>
      <c r="AE59" s="142" t="s">
        <v>260</v>
      </c>
      <c r="AF59" s="146">
        <f>+IF(AE59="Si",15,0)</f>
        <v>15</v>
      </c>
      <c r="AG59" s="653" t="s">
        <v>243</v>
      </c>
      <c r="AH59" s="653"/>
      <c r="AI59" s="653"/>
      <c r="AJ59" s="142" t="s">
        <v>211</v>
      </c>
      <c r="AK59" s="146">
        <f>+IF(AJ59="Si",15,0)</f>
        <v>0</v>
      </c>
      <c r="AL59" s="653" t="s">
        <v>243</v>
      </c>
      <c r="AM59" s="653"/>
      <c r="AN59" s="653"/>
      <c r="AO59" s="142" t="s">
        <v>211</v>
      </c>
      <c r="AP59" s="146">
        <f>+IF(AO59="Si",15,0)</f>
        <v>0</v>
      </c>
      <c r="AQ59" s="670"/>
      <c r="AR59" s="670"/>
      <c r="AS59" s="706"/>
      <c r="AT59" s="670"/>
      <c r="AU59" s="713"/>
      <c r="AV59" s="713"/>
      <c r="AW59" s="713"/>
      <c r="AX59" s="713"/>
      <c r="AY59" s="690"/>
      <c r="AZ59" s="693"/>
      <c r="BA59" s="696"/>
      <c r="BB59" s="699"/>
      <c r="BC59" s="309"/>
      <c r="BD59" s="309"/>
      <c r="BE59" s="309"/>
      <c r="BF59" s="309"/>
      <c r="BG59" s="309"/>
      <c r="BH59" s="309"/>
      <c r="BI59" s="309"/>
      <c r="BJ59" s="309"/>
      <c r="BK59" s="309"/>
      <c r="BL59" s="309"/>
      <c r="BM59" s="309"/>
      <c r="BN59" s="309"/>
    </row>
    <row r="60" spans="7:66" s="33" customFormat="1" x14ac:dyDescent="0.25">
      <c r="G60" s="673"/>
      <c r="H60" s="676"/>
      <c r="I60" s="836"/>
      <c r="J60" s="825"/>
      <c r="K60" s="825"/>
      <c r="L60" s="664"/>
      <c r="M60" s="664"/>
      <c r="N60" s="667"/>
      <c r="O60" s="670"/>
      <c r="P60" s="141" t="s">
        <v>244</v>
      </c>
      <c r="Q60" s="142" t="s">
        <v>211</v>
      </c>
      <c r="R60" s="670"/>
      <c r="S60" s="846"/>
      <c r="T60" s="846"/>
      <c r="U60" s="670"/>
      <c r="V60" s="685"/>
      <c r="W60" s="653" t="s">
        <v>245</v>
      </c>
      <c r="X60" s="653"/>
      <c r="Y60" s="653"/>
      <c r="Z60" s="142" t="s">
        <v>260</v>
      </c>
      <c r="AA60" s="146">
        <f>+IF(Z60="Si",10,0)</f>
        <v>10</v>
      </c>
      <c r="AB60" s="653" t="s">
        <v>245</v>
      </c>
      <c r="AC60" s="653"/>
      <c r="AD60" s="653"/>
      <c r="AE60" s="142" t="s">
        <v>260</v>
      </c>
      <c r="AF60" s="146">
        <f>+IF(AE60="Si",10,0)</f>
        <v>10</v>
      </c>
      <c r="AG60" s="653" t="s">
        <v>245</v>
      </c>
      <c r="AH60" s="653"/>
      <c r="AI60" s="653"/>
      <c r="AJ60" s="142" t="s">
        <v>211</v>
      </c>
      <c r="AK60" s="146">
        <f>+IF(AJ60="Si",10,0)</f>
        <v>0</v>
      </c>
      <c r="AL60" s="653" t="s">
        <v>245</v>
      </c>
      <c r="AM60" s="653"/>
      <c r="AN60" s="653"/>
      <c r="AO60" s="142" t="s">
        <v>211</v>
      </c>
      <c r="AP60" s="146">
        <f>+IF(AO60="Si",10,0)</f>
        <v>0</v>
      </c>
      <c r="AQ60" s="670"/>
      <c r="AR60" s="670"/>
      <c r="AS60" s="706"/>
      <c r="AT60" s="670"/>
      <c r="AU60" s="713"/>
      <c r="AV60" s="713"/>
      <c r="AW60" s="713"/>
      <c r="AX60" s="713"/>
      <c r="AY60" s="690"/>
      <c r="AZ60" s="693"/>
      <c r="BA60" s="696"/>
      <c r="BB60" s="699"/>
      <c r="BC60" s="309"/>
      <c r="BD60" s="309"/>
      <c r="BE60" s="309"/>
      <c r="BF60" s="309"/>
      <c r="BG60" s="309"/>
      <c r="BH60" s="309"/>
      <c r="BI60" s="309"/>
      <c r="BJ60" s="309"/>
      <c r="BK60" s="309"/>
      <c r="BL60" s="309"/>
      <c r="BM60" s="309"/>
      <c r="BN60" s="309"/>
    </row>
    <row r="61" spans="7:66" s="33" customFormat="1" ht="155.25" customHeight="1" thickBot="1" x14ac:dyDescent="0.3">
      <c r="G61" s="674"/>
      <c r="H61" s="677"/>
      <c r="I61" s="837"/>
      <c r="J61" s="826"/>
      <c r="K61" s="826"/>
      <c r="L61" s="665"/>
      <c r="M61" s="665"/>
      <c r="N61" s="668"/>
      <c r="O61" s="671"/>
      <c r="P61" s="147" t="s">
        <v>246</v>
      </c>
      <c r="Q61" s="148" t="s">
        <v>211</v>
      </c>
      <c r="R61" s="671"/>
      <c r="S61" s="847"/>
      <c r="T61" s="847"/>
      <c r="U61" s="671"/>
      <c r="V61" s="686"/>
      <c r="W61" s="654" t="s">
        <v>247</v>
      </c>
      <c r="X61" s="654"/>
      <c r="Y61" s="654"/>
      <c r="Z61" s="148" t="s">
        <v>260</v>
      </c>
      <c r="AA61" s="149">
        <f>+IF(Z61="Si",30,0)</f>
        <v>30</v>
      </c>
      <c r="AB61" s="654" t="s">
        <v>247</v>
      </c>
      <c r="AC61" s="654"/>
      <c r="AD61" s="654"/>
      <c r="AE61" s="148" t="s">
        <v>260</v>
      </c>
      <c r="AF61" s="149">
        <f>+IF(AE61="Si",30,0)</f>
        <v>30</v>
      </c>
      <c r="AG61" s="654" t="s">
        <v>247</v>
      </c>
      <c r="AH61" s="654"/>
      <c r="AI61" s="654"/>
      <c r="AJ61" s="148" t="s">
        <v>211</v>
      </c>
      <c r="AK61" s="149">
        <f>+IF(AJ61="Si",30,0)</f>
        <v>0</v>
      </c>
      <c r="AL61" s="654" t="s">
        <v>247</v>
      </c>
      <c r="AM61" s="654"/>
      <c r="AN61" s="654"/>
      <c r="AO61" s="148" t="s">
        <v>211</v>
      </c>
      <c r="AP61" s="149">
        <f>+IF(AO61="Si",30,0)</f>
        <v>0</v>
      </c>
      <c r="AQ61" s="671"/>
      <c r="AR61" s="671"/>
      <c r="AS61" s="707"/>
      <c r="AT61" s="709"/>
      <c r="AU61" s="714"/>
      <c r="AV61" s="714"/>
      <c r="AW61" s="714"/>
      <c r="AX61" s="714"/>
      <c r="AY61" s="691"/>
      <c r="AZ61" s="694"/>
      <c r="BA61" s="697"/>
      <c r="BB61" s="700"/>
      <c r="BC61" s="310"/>
      <c r="BD61" s="310"/>
      <c r="BE61" s="310"/>
      <c r="BF61" s="310"/>
      <c r="BG61" s="310"/>
      <c r="BH61" s="310"/>
      <c r="BI61" s="310"/>
      <c r="BJ61" s="310"/>
      <c r="BK61" s="310"/>
      <c r="BL61" s="310"/>
      <c r="BM61" s="310"/>
      <c r="BN61" s="310"/>
    </row>
    <row r="62" spans="7:66" s="33" customFormat="1" ht="15.75" customHeight="1" x14ac:dyDescent="0.25">
      <c r="G62" s="655" t="str">
        <f>+'Identificación de Riesgos'!$B$6</f>
        <v>Gestión de Contratación</v>
      </c>
      <c r="H62" s="658" t="str">
        <f>+'Identificación de Riesgos'!$C$6</f>
        <v xml:space="preserve">Contratar los bienes o servicios requeridos de acuerdo con la normatividad vigente aplicable, mediante contratación directa y procesos contractuales transparentes y ágiles, para el cumplimiento de los objetivos institucionales   </v>
      </c>
      <c r="I62" s="661" t="str">
        <f>+'Identificación de Riesgos'!G9</f>
        <v>Falta de idoneidad para la ejecución de contratos.</v>
      </c>
      <c r="J62" s="661" t="str">
        <f>+'Identificación de Riesgos'!H9</f>
        <v>1. Entrega de información y/o documentación falsa por parte del contratista.
2. Insuficiencia de Recurso Humano del Ministerio para corroborar la documentación que soporta el proceso contractual. 
3. La entidad no ha establecido una metodología para verificar documentación.
4. Inadecuada definición de perfiles y requisitos contractuales por las dependencias.</v>
      </c>
      <c r="K62" s="661" t="str">
        <f>+'Identificación de Riesgos'!J9</f>
        <v>Actividades inconclusas
Hallazgos por parte de los entes de control</v>
      </c>
      <c r="L62" s="604" t="s">
        <v>257</v>
      </c>
      <c r="M62" s="604" t="s">
        <v>258</v>
      </c>
      <c r="N62" s="607" t="s">
        <v>262</v>
      </c>
      <c r="O62" s="610" t="str">
        <f>+H662</f>
        <v>Posible</v>
      </c>
      <c r="P62" s="124" t="s">
        <v>212</v>
      </c>
      <c r="Q62" s="125" t="s">
        <v>211</v>
      </c>
      <c r="R62" s="610" t="str">
        <f>+H673</f>
        <v>No Aplica</v>
      </c>
      <c r="S62" s="151" t="s">
        <v>266</v>
      </c>
      <c r="T62" s="126" t="s">
        <v>273</v>
      </c>
      <c r="U62" s="610" t="str">
        <f>+H686</f>
        <v>Catastrófico</v>
      </c>
      <c r="V62" s="600" t="str">
        <f>+H697</f>
        <v>Extrema</v>
      </c>
      <c r="W62" s="640" t="s">
        <v>213</v>
      </c>
      <c r="X62" s="640"/>
      <c r="Y62" s="640" t="s">
        <v>214</v>
      </c>
      <c r="Z62" s="640"/>
      <c r="AA62" s="127"/>
      <c r="AB62" s="640" t="s">
        <v>213</v>
      </c>
      <c r="AC62" s="640"/>
      <c r="AD62" s="640" t="s">
        <v>214</v>
      </c>
      <c r="AE62" s="640"/>
      <c r="AF62" s="127"/>
      <c r="AG62" s="640" t="s">
        <v>213</v>
      </c>
      <c r="AH62" s="640"/>
      <c r="AI62" s="640" t="s">
        <v>214</v>
      </c>
      <c r="AJ62" s="640"/>
      <c r="AK62" s="127"/>
      <c r="AL62" s="640" t="s">
        <v>213</v>
      </c>
      <c r="AM62" s="640"/>
      <c r="AN62" s="640" t="s">
        <v>214</v>
      </c>
      <c r="AO62" s="640"/>
      <c r="AP62" s="127"/>
      <c r="AQ62" s="610" t="str">
        <f>+H664</f>
        <v>Rara vez</v>
      </c>
      <c r="AR62" s="610" t="str">
        <f>+H699</f>
        <v>Moderado</v>
      </c>
      <c r="AS62" s="626" t="str">
        <f>+H700</f>
        <v>Moderada</v>
      </c>
      <c r="AT62" s="629" t="str">
        <f>+H701</f>
        <v>Reducir / Transferir</v>
      </c>
      <c r="AU62" s="631" t="str">
        <f>IF(AT62="No Aplica","No Aplica",IF(AT62="Asumir","No requiere Acciones Adicionales","Debe definir Acciones Complementarias"))</f>
        <v>Debe definir Acciones Complementarias</v>
      </c>
      <c r="AV62" s="633">
        <v>43281</v>
      </c>
      <c r="AW62" s="636" t="s">
        <v>365</v>
      </c>
      <c r="AX62" s="617" t="s">
        <v>341</v>
      </c>
      <c r="AY62" s="641" t="s">
        <v>349</v>
      </c>
      <c r="AZ62" s="642" t="str">
        <f>+H702</f>
        <v>Monitoreo mensual y se deja registro trimestral</v>
      </c>
      <c r="BA62" s="617" t="s">
        <v>314</v>
      </c>
      <c r="BB62" s="617" t="str">
        <f>+H703</f>
        <v>Coordinador del Grupo de Contratos</v>
      </c>
      <c r="BC62" s="309" t="s">
        <v>394</v>
      </c>
      <c r="BD62" s="309" t="s">
        <v>428</v>
      </c>
      <c r="BE62" s="309" t="s">
        <v>429</v>
      </c>
      <c r="BF62" s="309" t="s">
        <v>430</v>
      </c>
      <c r="BG62" s="309" t="s">
        <v>435</v>
      </c>
      <c r="BH62" s="309" t="s">
        <v>397</v>
      </c>
      <c r="BI62" s="309" t="s">
        <v>436</v>
      </c>
      <c r="BJ62" s="309" t="s">
        <v>431</v>
      </c>
      <c r="BK62" s="309" t="s">
        <v>432</v>
      </c>
      <c r="BL62" s="309" t="s">
        <v>438</v>
      </c>
      <c r="BM62" s="309" t="s">
        <v>440</v>
      </c>
      <c r="BN62" s="309" t="s">
        <v>538</v>
      </c>
    </row>
    <row r="63" spans="7:66" s="33" customFormat="1" ht="28.5" customHeight="1" x14ac:dyDescent="0.25">
      <c r="G63" s="656"/>
      <c r="H63" s="659"/>
      <c r="I63" s="662"/>
      <c r="J63" s="662"/>
      <c r="K63" s="662"/>
      <c r="L63" s="605"/>
      <c r="M63" s="605"/>
      <c r="N63" s="608"/>
      <c r="O63" s="611"/>
      <c r="P63" s="128" t="s">
        <v>215</v>
      </c>
      <c r="Q63" s="129" t="s">
        <v>211</v>
      </c>
      <c r="R63" s="611"/>
      <c r="S63" s="169" t="s">
        <v>267</v>
      </c>
      <c r="T63" s="130" t="s">
        <v>273</v>
      </c>
      <c r="U63" s="611"/>
      <c r="V63" s="601"/>
      <c r="W63" s="620" t="s">
        <v>333</v>
      </c>
      <c r="X63" s="621"/>
      <c r="Y63" s="620" t="s">
        <v>386</v>
      </c>
      <c r="Z63" s="621"/>
      <c r="AA63" s="186"/>
      <c r="AB63" s="620" t="s">
        <v>334</v>
      </c>
      <c r="AC63" s="621"/>
      <c r="AD63" s="620" t="s">
        <v>350</v>
      </c>
      <c r="AE63" s="621"/>
      <c r="AF63" s="187"/>
      <c r="AG63" s="620" t="s">
        <v>337</v>
      </c>
      <c r="AH63" s="621"/>
      <c r="AI63" s="620" t="s">
        <v>340</v>
      </c>
      <c r="AJ63" s="621"/>
      <c r="AK63" s="131"/>
      <c r="AL63" s="620" t="s">
        <v>339</v>
      </c>
      <c r="AM63" s="621"/>
      <c r="AN63" s="620" t="s">
        <v>351</v>
      </c>
      <c r="AO63" s="621"/>
      <c r="AP63" s="131"/>
      <c r="AQ63" s="611"/>
      <c r="AR63" s="611"/>
      <c r="AS63" s="627"/>
      <c r="AT63" s="611"/>
      <c r="AU63" s="632"/>
      <c r="AV63" s="634"/>
      <c r="AW63" s="634"/>
      <c r="AX63" s="618"/>
      <c r="AY63" s="638"/>
      <c r="AZ63" s="643"/>
      <c r="BA63" s="618"/>
      <c r="BB63" s="618"/>
      <c r="BC63" s="309"/>
      <c r="BD63" s="309"/>
      <c r="BE63" s="309"/>
      <c r="BF63" s="309"/>
      <c r="BG63" s="309"/>
      <c r="BH63" s="309"/>
      <c r="BI63" s="309"/>
      <c r="BJ63" s="309"/>
      <c r="BK63" s="309"/>
      <c r="BL63" s="309"/>
      <c r="BM63" s="309"/>
      <c r="BN63" s="309"/>
    </row>
    <row r="64" spans="7:66" s="33" customFormat="1" ht="15" customHeight="1" x14ac:dyDescent="0.25">
      <c r="G64" s="656"/>
      <c r="H64" s="659"/>
      <c r="I64" s="662"/>
      <c r="J64" s="662"/>
      <c r="K64" s="662"/>
      <c r="L64" s="605"/>
      <c r="M64" s="605"/>
      <c r="N64" s="608"/>
      <c r="O64" s="611"/>
      <c r="P64" s="128" t="s">
        <v>216</v>
      </c>
      <c r="Q64" s="129" t="s">
        <v>211</v>
      </c>
      <c r="R64" s="611"/>
      <c r="S64" s="323" t="s">
        <v>268</v>
      </c>
      <c r="T64" s="648" t="s">
        <v>211</v>
      </c>
      <c r="U64" s="611"/>
      <c r="V64" s="601"/>
      <c r="W64" s="622"/>
      <c r="X64" s="623"/>
      <c r="Y64" s="622"/>
      <c r="Z64" s="623"/>
      <c r="AA64" s="186"/>
      <c r="AB64" s="622"/>
      <c r="AC64" s="623"/>
      <c r="AD64" s="622"/>
      <c r="AE64" s="623"/>
      <c r="AF64" s="187"/>
      <c r="AG64" s="622"/>
      <c r="AH64" s="623"/>
      <c r="AI64" s="622"/>
      <c r="AJ64" s="623"/>
      <c r="AK64" s="131"/>
      <c r="AL64" s="622"/>
      <c r="AM64" s="623"/>
      <c r="AN64" s="622"/>
      <c r="AO64" s="623"/>
      <c r="AP64" s="131"/>
      <c r="AQ64" s="611"/>
      <c r="AR64" s="611"/>
      <c r="AS64" s="627"/>
      <c r="AT64" s="611"/>
      <c r="AU64" s="637" t="s">
        <v>385</v>
      </c>
      <c r="AV64" s="634"/>
      <c r="AW64" s="634"/>
      <c r="AX64" s="618"/>
      <c r="AY64" s="638"/>
      <c r="AZ64" s="643"/>
      <c r="BA64" s="618"/>
      <c r="BB64" s="618"/>
      <c r="BC64" s="309"/>
      <c r="BD64" s="309"/>
      <c r="BE64" s="309"/>
      <c r="BF64" s="309"/>
      <c r="BG64" s="309"/>
      <c r="BH64" s="309"/>
      <c r="BI64" s="309"/>
      <c r="BJ64" s="309"/>
      <c r="BK64" s="309"/>
      <c r="BL64" s="309"/>
      <c r="BM64" s="309"/>
      <c r="BN64" s="309"/>
    </row>
    <row r="65" spans="7:66" s="33" customFormat="1" ht="28.5" customHeight="1" x14ac:dyDescent="0.25">
      <c r="G65" s="656"/>
      <c r="H65" s="659"/>
      <c r="I65" s="181" t="s">
        <v>250</v>
      </c>
      <c r="J65" s="645" t="s">
        <v>382</v>
      </c>
      <c r="K65" s="645" t="s">
        <v>383</v>
      </c>
      <c r="L65" s="605"/>
      <c r="M65" s="605"/>
      <c r="N65" s="608"/>
      <c r="O65" s="611"/>
      <c r="P65" s="128" t="s">
        <v>220</v>
      </c>
      <c r="Q65" s="129" t="s">
        <v>211</v>
      </c>
      <c r="R65" s="611"/>
      <c r="S65" s="323"/>
      <c r="T65" s="648"/>
      <c r="U65" s="611"/>
      <c r="V65" s="601"/>
      <c r="W65" s="622"/>
      <c r="X65" s="623"/>
      <c r="Y65" s="622"/>
      <c r="Z65" s="623"/>
      <c r="AA65" s="186"/>
      <c r="AB65" s="622"/>
      <c r="AC65" s="623"/>
      <c r="AD65" s="622"/>
      <c r="AE65" s="623"/>
      <c r="AF65" s="187"/>
      <c r="AG65" s="622"/>
      <c r="AH65" s="623"/>
      <c r="AI65" s="622"/>
      <c r="AJ65" s="623"/>
      <c r="AK65" s="131"/>
      <c r="AL65" s="622"/>
      <c r="AM65" s="623"/>
      <c r="AN65" s="622"/>
      <c r="AO65" s="623"/>
      <c r="AP65" s="131"/>
      <c r="AQ65" s="611"/>
      <c r="AR65" s="611"/>
      <c r="AS65" s="627"/>
      <c r="AT65" s="611"/>
      <c r="AU65" s="638"/>
      <c r="AV65" s="634"/>
      <c r="AW65" s="634"/>
      <c r="AX65" s="618"/>
      <c r="AY65" s="638"/>
      <c r="AZ65" s="643"/>
      <c r="BA65" s="618"/>
      <c r="BB65" s="618"/>
      <c r="BC65" s="309"/>
      <c r="BD65" s="309"/>
      <c r="BE65" s="309"/>
      <c r="BF65" s="309"/>
      <c r="BG65" s="309"/>
      <c r="BH65" s="309"/>
      <c r="BI65" s="309"/>
      <c r="BJ65" s="309"/>
      <c r="BK65" s="309"/>
      <c r="BL65" s="309"/>
      <c r="BM65" s="309"/>
      <c r="BN65" s="309"/>
    </row>
    <row r="66" spans="7:66" s="33" customFormat="1" ht="105" customHeight="1" x14ac:dyDescent="0.25">
      <c r="G66" s="656"/>
      <c r="H66" s="659"/>
      <c r="I66" s="839" t="s">
        <v>318</v>
      </c>
      <c r="J66" s="646"/>
      <c r="K66" s="646"/>
      <c r="L66" s="605"/>
      <c r="M66" s="605"/>
      <c r="N66" s="608"/>
      <c r="O66" s="611"/>
      <c r="P66" s="128" t="s">
        <v>222</v>
      </c>
      <c r="Q66" s="129" t="s">
        <v>211</v>
      </c>
      <c r="R66" s="611"/>
      <c r="S66" s="323" t="s">
        <v>272</v>
      </c>
      <c r="T66" s="648" t="s">
        <v>211</v>
      </c>
      <c r="U66" s="611"/>
      <c r="V66" s="601"/>
      <c r="W66" s="622"/>
      <c r="X66" s="623"/>
      <c r="Y66" s="622"/>
      <c r="Z66" s="623"/>
      <c r="AA66" s="186"/>
      <c r="AB66" s="622"/>
      <c r="AC66" s="623"/>
      <c r="AD66" s="622"/>
      <c r="AE66" s="623"/>
      <c r="AF66" s="187"/>
      <c r="AG66" s="622"/>
      <c r="AH66" s="623"/>
      <c r="AI66" s="622"/>
      <c r="AJ66" s="623"/>
      <c r="AK66" s="131"/>
      <c r="AL66" s="622"/>
      <c r="AM66" s="623"/>
      <c r="AN66" s="622"/>
      <c r="AO66" s="623"/>
      <c r="AP66" s="131"/>
      <c r="AQ66" s="611"/>
      <c r="AR66" s="611"/>
      <c r="AS66" s="627"/>
      <c r="AT66" s="611"/>
      <c r="AU66" s="638"/>
      <c r="AV66" s="634"/>
      <c r="AW66" s="634"/>
      <c r="AX66" s="618"/>
      <c r="AY66" s="638"/>
      <c r="AZ66" s="643"/>
      <c r="BA66" s="618"/>
      <c r="BB66" s="618"/>
      <c r="BC66" s="309"/>
      <c r="BD66" s="309"/>
      <c r="BE66" s="309"/>
      <c r="BF66" s="309"/>
      <c r="BG66" s="309"/>
      <c r="BH66" s="309"/>
      <c r="BI66" s="309"/>
      <c r="BJ66" s="309"/>
      <c r="BK66" s="309"/>
      <c r="BL66" s="309"/>
      <c r="BM66" s="309"/>
      <c r="BN66" s="309"/>
    </row>
    <row r="67" spans="7:66" s="33" customFormat="1" ht="42" customHeight="1" x14ac:dyDescent="0.25">
      <c r="G67" s="656"/>
      <c r="H67" s="659"/>
      <c r="I67" s="840"/>
      <c r="J67" s="646"/>
      <c r="K67" s="646"/>
      <c r="L67" s="605"/>
      <c r="M67" s="605"/>
      <c r="N67" s="608"/>
      <c r="O67" s="611"/>
      <c r="P67" s="128" t="s">
        <v>223</v>
      </c>
      <c r="Q67" s="129" t="s">
        <v>211</v>
      </c>
      <c r="R67" s="611"/>
      <c r="S67" s="323"/>
      <c r="T67" s="648"/>
      <c r="U67" s="611"/>
      <c r="V67" s="601"/>
      <c r="W67" s="624"/>
      <c r="X67" s="625"/>
      <c r="Y67" s="624"/>
      <c r="Z67" s="625"/>
      <c r="AA67" s="186"/>
      <c r="AB67" s="624"/>
      <c r="AC67" s="625"/>
      <c r="AD67" s="624"/>
      <c r="AE67" s="625"/>
      <c r="AF67" s="187"/>
      <c r="AG67" s="624"/>
      <c r="AH67" s="625"/>
      <c r="AI67" s="624"/>
      <c r="AJ67" s="625"/>
      <c r="AK67" s="131"/>
      <c r="AL67" s="624"/>
      <c r="AM67" s="625"/>
      <c r="AN67" s="624"/>
      <c r="AO67" s="625"/>
      <c r="AP67" s="131"/>
      <c r="AQ67" s="611"/>
      <c r="AR67" s="611"/>
      <c r="AS67" s="627"/>
      <c r="AT67" s="611"/>
      <c r="AU67" s="638"/>
      <c r="AV67" s="634"/>
      <c r="AW67" s="634"/>
      <c r="AX67" s="618"/>
      <c r="AY67" s="638"/>
      <c r="AZ67" s="643"/>
      <c r="BA67" s="618"/>
      <c r="BB67" s="618"/>
      <c r="BC67" s="309"/>
      <c r="BD67" s="309"/>
      <c r="BE67" s="309"/>
      <c r="BF67" s="309"/>
      <c r="BG67" s="309"/>
      <c r="BH67" s="309"/>
      <c r="BI67" s="309"/>
      <c r="BJ67" s="309"/>
      <c r="BK67" s="309"/>
      <c r="BL67" s="309"/>
      <c r="BM67" s="309"/>
      <c r="BN67" s="309"/>
    </row>
    <row r="68" spans="7:66" s="33" customFormat="1" ht="15" customHeight="1" x14ac:dyDescent="0.25">
      <c r="G68" s="656"/>
      <c r="H68" s="659"/>
      <c r="I68" s="840"/>
      <c r="J68" s="646"/>
      <c r="K68" s="646"/>
      <c r="L68" s="605"/>
      <c r="M68" s="605"/>
      <c r="N68" s="608"/>
      <c r="O68" s="611"/>
      <c r="P68" s="128" t="s">
        <v>224</v>
      </c>
      <c r="Q68" s="129" t="s">
        <v>211</v>
      </c>
      <c r="R68" s="611"/>
      <c r="S68" s="323"/>
      <c r="T68" s="648"/>
      <c r="U68" s="611"/>
      <c r="V68" s="601"/>
      <c r="W68" s="603" t="s">
        <v>225</v>
      </c>
      <c r="X68" s="603"/>
      <c r="Y68" s="603" t="s">
        <v>226</v>
      </c>
      <c r="Z68" s="603"/>
      <c r="AA68" s="186"/>
      <c r="AB68" s="603" t="s">
        <v>225</v>
      </c>
      <c r="AC68" s="603"/>
      <c r="AD68" s="603" t="s">
        <v>226</v>
      </c>
      <c r="AE68" s="603"/>
      <c r="AF68" s="187"/>
      <c r="AG68" s="616" t="s">
        <v>225</v>
      </c>
      <c r="AH68" s="616"/>
      <c r="AI68" s="616" t="s">
        <v>226</v>
      </c>
      <c r="AJ68" s="616"/>
      <c r="AK68" s="131"/>
      <c r="AL68" s="616" t="s">
        <v>225</v>
      </c>
      <c r="AM68" s="616"/>
      <c r="AN68" s="616" t="s">
        <v>226</v>
      </c>
      <c r="AO68" s="616"/>
      <c r="AP68" s="131"/>
      <c r="AQ68" s="611"/>
      <c r="AR68" s="611"/>
      <c r="AS68" s="627"/>
      <c r="AT68" s="611"/>
      <c r="AU68" s="638"/>
      <c r="AV68" s="634"/>
      <c r="AW68" s="634"/>
      <c r="AX68" s="618"/>
      <c r="AY68" s="638"/>
      <c r="AZ68" s="643"/>
      <c r="BA68" s="618"/>
      <c r="BB68" s="618"/>
      <c r="BC68" s="309"/>
      <c r="BD68" s="309"/>
      <c r="BE68" s="309"/>
      <c r="BF68" s="309"/>
      <c r="BG68" s="309"/>
      <c r="BH68" s="309"/>
      <c r="BI68" s="309"/>
      <c r="BJ68" s="309"/>
      <c r="BK68" s="309"/>
      <c r="BL68" s="309"/>
      <c r="BM68" s="309"/>
      <c r="BN68" s="309"/>
    </row>
    <row r="69" spans="7:66" s="33" customFormat="1" ht="37.5" customHeight="1" x14ac:dyDescent="0.25">
      <c r="G69" s="656"/>
      <c r="H69" s="659"/>
      <c r="I69" s="840"/>
      <c r="J69" s="646"/>
      <c r="K69" s="646"/>
      <c r="L69" s="605"/>
      <c r="M69" s="605"/>
      <c r="N69" s="608"/>
      <c r="O69" s="611"/>
      <c r="P69" s="128" t="s">
        <v>227</v>
      </c>
      <c r="Q69" s="129" t="s">
        <v>211</v>
      </c>
      <c r="R69" s="611"/>
      <c r="S69" s="323" t="s">
        <v>265</v>
      </c>
      <c r="T69" s="649" t="s">
        <v>274</v>
      </c>
      <c r="U69" s="611"/>
      <c r="V69" s="601"/>
      <c r="W69" s="620" t="s">
        <v>323</v>
      </c>
      <c r="X69" s="621"/>
      <c r="Y69" s="620" t="s">
        <v>353</v>
      </c>
      <c r="Z69" s="621"/>
      <c r="AA69" s="186"/>
      <c r="AB69" s="620" t="s">
        <v>336</v>
      </c>
      <c r="AC69" s="621"/>
      <c r="AD69" s="620" t="s">
        <v>335</v>
      </c>
      <c r="AE69" s="621"/>
      <c r="AF69" s="187"/>
      <c r="AG69" s="620" t="s">
        <v>338</v>
      </c>
      <c r="AH69" s="621"/>
      <c r="AI69" s="620" t="s">
        <v>384</v>
      </c>
      <c r="AJ69" s="621"/>
      <c r="AK69" s="131"/>
      <c r="AL69" s="620" t="s">
        <v>336</v>
      </c>
      <c r="AM69" s="621"/>
      <c r="AN69" s="620" t="s">
        <v>387</v>
      </c>
      <c r="AO69" s="621"/>
      <c r="AP69" s="131"/>
      <c r="AQ69" s="611"/>
      <c r="AR69" s="611"/>
      <c r="AS69" s="627"/>
      <c r="AT69" s="611"/>
      <c r="AU69" s="638"/>
      <c r="AV69" s="634"/>
      <c r="AW69" s="634"/>
      <c r="AX69" s="618"/>
      <c r="AY69" s="638"/>
      <c r="AZ69" s="643"/>
      <c r="BA69" s="618"/>
      <c r="BB69" s="618"/>
      <c r="BC69" s="309"/>
      <c r="BD69" s="309"/>
      <c r="BE69" s="309"/>
      <c r="BF69" s="309"/>
      <c r="BG69" s="309"/>
      <c r="BH69" s="309"/>
      <c r="BI69" s="309"/>
      <c r="BJ69" s="309"/>
      <c r="BK69" s="309"/>
      <c r="BL69" s="309"/>
      <c r="BM69" s="309"/>
      <c r="BN69" s="309"/>
    </row>
    <row r="70" spans="7:66" s="33" customFormat="1" x14ac:dyDescent="0.25">
      <c r="G70" s="656"/>
      <c r="H70" s="659"/>
      <c r="I70" s="840"/>
      <c r="J70" s="646"/>
      <c r="K70" s="646"/>
      <c r="L70" s="605"/>
      <c r="M70" s="605"/>
      <c r="N70" s="608"/>
      <c r="O70" s="611"/>
      <c r="P70" s="128" t="s">
        <v>228</v>
      </c>
      <c r="Q70" s="129" t="s">
        <v>211</v>
      </c>
      <c r="R70" s="611"/>
      <c r="S70" s="323"/>
      <c r="T70" s="649"/>
      <c r="U70" s="611"/>
      <c r="V70" s="601"/>
      <c r="W70" s="614" t="s">
        <v>229</v>
      </c>
      <c r="X70" s="614"/>
      <c r="Y70" s="614" t="s">
        <v>230</v>
      </c>
      <c r="Z70" s="614"/>
      <c r="AA70" s="131"/>
      <c r="AB70" s="614" t="s">
        <v>229</v>
      </c>
      <c r="AC70" s="614"/>
      <c r="AD70" s="614" t="s">
        <v>230</v>
      </c>
      <c r="AE70" s="614"/>
      <c r="AF70" s="131"/>
      <c r="AG70" s="614" t="s">
        <v>229</v>
      </c>
      <c r="AH70" s="614"/>
      <c r="AI70" s="614" t="s">
        <v>230</v>
      </c>
      <c r="AJ70" s="614"/>
      <c r="AK70" s="131"/>
      <c r="AL70" s="614" t="s">
        <v>229</v>
      </c>
      <c r="AM70" s="614"/>
      <c r="AN70" s="614" t="s">
        <v>230</v>
      </c>
      <c r="AO70" s="614"/>
      <c r="AP70" s="131"/>
      <c r="AQ70" s="611"/>
      <c r="AR70" s="611"/>
      <c r="AS70" s="627"/>
      <c r="AT70" s="611"/>
      <c r="AU70" s="638"/>
      <c r="AV70" s="634"/>
      <c r="AW70" s="634"/>
      <c r="AX70" s="618"/>
      <c r="AY70" s="638"/>
      <c r="AZ70" s="643"/>
      <c r="BA70" s="618"/>
      <c r="BB70" s="618"/>
      <c r="BC70" s="309"/>
      <c r="BD70" s="309"/>
      <c r="BE70" s="309"/>
      <c r="BF70" s="309"/>
      <c r="BG70" s="309"/>
      <c r="BH70" s="309"/>
      <c r="BI70" s="309"/>
      <c r="BJ70" s="309"/>
      <c r="BK70" s="309"/>
      <c r="BL70" s="309"/>
      <c r="BM70" s="309"/>
      <c r="BN70" s="309"/>
    </row>
    <row r="71" spans="7:66" s="33" customFormat="1" ht="28.5" x14ac:dyDescent="0.25">
      <c r="G71" s="656"/>
      <c r="H71" s="659"/>
      <c r="I71" s="840"/>
      <c r="J71" s="646"/>
      <c r="K71" s="646"/>
      <c r="L71" s="605"/>
      <c r="M71" s="605"/>
      <c r="N71" s="608"/>
      <c r="O71" s="611"/>
      <c r="P71" s="128" t="s">
        <v>231</v>
      </c>
      <c r="Q71" s="129" t="s">
        <v>211</v>
      </c>
      <c r="R71" s="611"/>
      <c r="S71" s="323" t="s">
        <v>270</v>
      </c>
      <c r="T71" s="649" t="s">
        <v>211</v>
      </c>
      <c r="U71" s="611"/>
      <c r="V71" s="601"/>
      <c r="W71" s="615" t="s">
        <v>281</v>
      </c>
      <c r="X71" s="615"/>
      <c r="Y71" s="615" t="s">
        <v>288</v>
      </c>
      <c r="Z71" s="615"/>
      <c r="AA71" s="131"/>
      <c r="AB71" s="615" t="s">
        <v>282</v>
      </c>
      <c r="AC71" s="615"/>
      <c r="AD71" s="615" t="s">
        <v>285</v>
      </c>
      <c r="AE71" s="615"/>
      <c r="AF71" s="131"/>
      <c r="AG71" s="615" t="s">
        <v>283</v>
      </c>
      <c r="AH71" s="615"/>
      <c r="AI71" s="615" t="s">
        <v>287</v>
      </c>
      <c r="AJ71" s="615"/>
      <c r="AK71" s="131"/>
      <c r="AL71" s="615" t="s">
        <v>283</v>
      </c>
      <c r="AM71" s="615"/>
      <c r="AN71" s="615" t="s">
        <v>288</v>
      </c>
      <c r="AO71" s="615"/>
      <c r="AP71" s="131"/>
      <c r="AQ71" s="611"/>
      <c r="AR71" s="611"/>
      <c r="AS71" s="627"/>
      <c r="AT71" s="611"/>
      <c r="AU71" s="638"/>
      <c r="AV71" s="634"/>
      <c r="AW71" s="634"/>
      <c r="AX71" s="618"/>
      <c r="AY71" s="638"/>
      <c r="AZ71" s="643"/>
      <c r="BA71" s="618"/>
      <c r="BB71" s="618"/>
      <c r="BC71" s="309"/>
      <c r="BD71" s="309"/>
      <c r="BE71" s="309"/>
      <c r="BF71" s="309"/>
      <c r="BG71" s="309"/>
      <c r="BH71" s="309"/>
      <c r="BI71" s="309"/>
      <c r="BJ71" s="309"/>
      <c r="BK71" s="309"/>
      <c r="BL71" s="309"/>
      <c r="BM71" s="309"/>
      <c r="BN71" s="309"/>
    </row>
    <row r="72" spans="7:66" s="33" customFormat="1" ht="32.1" customHeight="1" x14ac:dyDescent="0.25">
      <c r="G72" s="656"/>
      <c r="H72" s="659"/>
      <c r="I72" s="840"/>
      <c r="J72" s="646"/>
      <c r="K72" s="646"/>
      <c r="L72" s="605"/>
      <c r="M72" s="605"/>
      <c r="N72" s="608"/>
      <c r="O72" s="611"/>
      <c r="P72" s="128" t="s">
        <v>232</v>
      </c>
      <c r="Q72" s="129" t="s">
        <v>211</v>
      </c>
      <c r="R72" s="611"/>
      <c r="S72" s="323"/>
      <c r="T72" s="649"/>
      <c r="U72" s="611"/>
      <c r="V72" s="601"/>
      <c r="W72" s="613" t="s">
        <v>233</v>
      </c>
      <c r="X72" s="613"/>
      <c r="Y72" s="613"/>
      <c r="Z72" s="132">
        <f>+SUM(AA73:AA79)</f>
        <v>85</v>
      </c>
      <c r="AA72" s="133"/>
      <c r="AB72" s="613" t="s">
        <v>233</v>
      </c>
      <c r="AC72" s="613"/>
      <c r="AD72" s="613"/>
      <c r="AE72" s="132">
        <f>+SUM(AF73:AF79)</f>
        <v>85</v>
      </c>
      <c r="AF72" s="133"/>
      <c r="AG72" s="613" t="s">
        <v>233</v>
      </c>
      <c r="AH72" s="613"/>
      <c r="AI72" s="613"/>
      <c r="AJ72" s="132">
        <f>+SUM(AK73:AK79)</f>
        <v>85</v>
      </c>
      <c r="AK72" s="133"/>
      <c r="AL72" s="613" t="s">
        <v>233</v>
      </c>
      <c r="AM72" s="613"/>
      <c r="AN72" s="613"/>
      <c r="AO72" s="132">
        <f>+SUM(AP73:AP79)</f>
        <v>85</v>
      </c>
      <c r="AP72" s="133"/>
      <c r="AQ72" s="611"/>
      <c r="AR72" s="611"/>
      <c r="AS72" s="627"/>
      <c r="AT72" s="611"/>
      <c r="AU72" s="638"/>
      <c r="AV72" s="634"/>
      <c r="AW72" s="634"/>
      <c r="AX72" s="618"/>
      <c r="AY72" s="638"/>
      <c r="AZ72" s="643"/>
      <c r="BA72" s="618"/>
      <c r="BB72" s="618"/>
      <c r="BC72" s="309"/>
      <c r="BD72" s="309"/>
      <c r="BE72" s="309"/>
      <c r="BF72" s="309"/>
      <c r="BG72" s="309"/>
      <c r="BH72" s="309"/>
      <c r="BI72" s="309"/>
      <c r="BJ72" s="309"/>
      <c r="BK72" s="309"/>
      <c r="BL72" s="309"/>
      <c r="BM72" s="309"/>
      <c r="BN72" s="309"/>
    </row>
    <row r="73" spans="7:66" s="33" customFormat="1" x14ac:dyDescent="0.25">
      <c r="G73" s="656"/>
      <c r="H73" s="659"/>
      <c r="I73" s="840"/>
      <c r="J73" s="646"/>
      <c r="K73" s="646"/>
      <c r="L73" s="605"/>
      <c r="M73" s="605"/>
      <c r="N73" s="608"/>
      <c r="O73" s="611"/>
      <c r="P73" s="128" t="s">
        <v>234</v>
      </c>
      <c r="Q73" s="129" t="s">
        <v>211</v>
      </c>
      <c r="R73" s="611"/>
      <c r="S73" s="323" t="s">
        <v>271</v>
      </c>
      <c r="T73" s="649" t="s">
        <v>279</v>
      </c>
      <c r="U73" s="611"/>
      <c r="V73" s="601"/>
      <c r="W73" s="595" t="s">
        <v>235</v>
      </c>
      <c r="X73" s="595"/>
      <c r="Y73" s="595"/>
      <c r="Z73" s="129" t="s">
        <v>260</v>
      </c>
      <c r="AA73" s="133">
        <f>+IF(Z73="Si",15,0)</f>
        <v>15</v>
      </c>
      <c r="AB73" s="595" t="s">
        <v>235</v>
      </c>
      <c r="AC73" s="595"/>
      <c r="AD73" s="595"/>
      <c r="AE73" s="129" t="s">
        <v>260</v>
      </c>
      <c r="AF73" s="133">
        <f>+IF(AE73="Si",15,0)</f>
        <v>15</v>
      </c>
      <c r="AG73" s="595" t="s">
        <v>235</v>
      </c>
      <c r="AH73" s="595"/>
      <c r="AI73" s="595"/>
      <c r="AJ73" s="129" t="s">
        <v>260</v>
      </c>
      <c r="AK73" s="133">
        <f>+IF(AJ73="Si",15,0)</f>
        <v>15</v>
      </c>
      <c r="AL73" s="595" t="s">
        <v>235</v>
      </c>
      <c r="AM73" s="595"/>
      <c r="AN73" s="595"/>
      <c r="AO73" s="129" t="s">
        <v>260</v>
      </c>
      <c r="AP73" s="133">
        <f>+IF(AO73="Si",15,0)</f>
        <v>15</v>
      </c>
      <c r="AQ73" s="611"/>
      <c r="AR73" s="611"/>
      <c r="AS73" s="627"/>
      <c r="AT73" s="611"/>
      <c r="AU73" s="638"/>
      <c r="AV73" s="634"/>
      <c r="AW73" s="634"/>
      <c r="AX73" s="618"/>
      <c r="AY73" s="638"/>
      <c r="AZ73" s="643"/>
      <c r="BA73" s="618"/>
      <c r="BB73" s="618"/>
      <c r="BC73" s="309"/>
      <c r="BD73" s="309"/>
      <c r="BE73" s="309"/>
      <c r="BF73" s="309"/>
      <c r="BG73" s="309"/>
      <c r="BH73" s="309"/>
      <c r="BI73" s="309"/>
      <c r="BJ73" s="309"/>
      <c r="BK73" s="309"/>
      <c r="BL73" s="309"/>
      <c r="BM73" s="309"/>
      <c r="BN73" s="309"/>
    </row>
    <row r="74" spans="7:66" s="33" customFormat="1" x14ac:dyDescent="0.25">
      <c r="G74" s="656"/>
      <c r="H74" s="659"/>
      <c r="I74" s="840"/>
      <c r="J74" s="646"/>
      <c r="K74" s="646"/>
      <c r="L74" s="605"/>
      <c r="M74" s="605"/>
      <c r="N74" s="608"/>
      <c r="O74" s="611"/>
      <c r="P74" s="128" t="s">
        <v>236</v>
      </c>
      <c r="Q74" s="129" t="s">
        <v>211</v>
      </c>
      <c r="R74" s="611"/>
      <c r="S74" s="323"/>
      <c r="T74" s="649"/>
      <c r="U74" s="611"/>
      <c r="V74" s="601"/>
      <c r="W74" s="595" t="s">
        <v>237</v>
      </c>
      <c r="X74" s="595"/>
      <c r="Y74" s="595"/>
      <c r="Z74" s="129" t="s">
        <v>260</v>
      </c>
      <c r="AA74" s="133">
        <f>+IF(Z74="Si",5,0)</f>
        <v>5</v>
      </c>
      <c r="AB74" s="595" t="s">
        <v>237</v>
      </c>
      <c r="AC74" s="595"/>
      <c r="AD74" s="595"/>
      <c r="AE74" s="129" t="s">
        <v>260</v>
      </c>
      <c r="AF74" s="133">
        <f>+IF(AE74="Si",5,0)</f>
        <v>5</v>
      </c>
      <c r="AG74" s="595" t="s">
        <v>237</v>
      </c>
      <c r="AH74" s="595"/>
      <c r="AI74" s="595"/>
      <c r="AJ74" s="129" t="s">
        <v>260</v>
      </c>
      <c r="AK74" s="133">
        <f>+IF(AJ74="Si",5,0)</f>
        <v>5</v>
      </c>
      <c r="AL74" s="595" t="s">
        <v>237</v>
      </c>
      <c r="AM74" s="595"/>
      <c r="AN74" s="595"/>
      <c r="AO74" s="129" t="s">
        <v>260</v>
      </c>
      <c r="AP74" s="133">
        <f>+IF(AO74="Si",5,0)</f>
        <v>5</v>
      </c>
      <c r="AQ74" s="611"/>
      <c r="AR74" s="611"/>
      <c r="AS74" s="627"/>
      <c r="AT74" s="611"/>
      <c r="AU74" s="638"/>
      <c r="AV74" s="634"/>
      <c r="AW74" s="634"/>
      <c r="AX74" s="618"/>
      <c r="AY74" s="638"/>
      <c r="AZ74" s="643"/>
      <c r="BA74" s="618"/>
      <c r="BB74" s="618"/>
      <c r="BC74" s="309"/>
      <c r="BD74" s="309"/>
      <c r="BE74" s="309"/>
      <c r="BF74" s="309"/>
      <c r="BG74" s="309"/>
      <c r="BH74" s="309"/>
      <c r="BI74" s="309"/>
      <c r="BJ74" s="309"/>
      <c r="BK74" s="309"/>
      <c r="BL74" s="309"/>
      <c r="BM74" s="309"/>
      <c r="BN74" s="309"/>
    </row>
    <row r="75" spans="7:66" s="33" customFormat="1" x14ac:dyDescent="0.25">
      <c r="G75" s="656"/>
      <c r="H75" s="659"/>
      <c r="I75" s="840"/>
      <c r="J75" s="646"/>
      <c r="K75" s="646"/>
      <c r="L75" s="605"/>
      <c r="M75" s="605"/>
      <c r="N75" s="608"/>
      <c r="O75" s="611"/>
      <c r="P75" s="128" t="s">
        <v>238</v>
      </c>
      <c r="Q75" s="129" t="s">
        <v>211</v>
      </c>
      <c r="R75" s="611"/>
      <c r="S75" s="323" t="s">
        <v>269</v>
      </c>
      <c r="T75" s="649" t="s">
        <v>277</v>
      </c>
      <c r="U75" s="611"/>
      <c r="V75" s="601"/>
      <c r="W75" s="595" t="s">
        <v>239</v>
      </c>
      <c r="X75" s="595"/>
      <c r="Y75" s="595"/>
      <c r="Z75" s="129" t="s">
        <v>264</v>
      </c>
      <c r="AA75" s="133">
        <f>+IF(Z75="Si",15,0)</f>
        <v>0</v>
      </c>
      <c r="AB75" s="595" t="s">
        <v>239</v>
      </c>
      <c r="AC75" s="595"/>
      <c r="AD75" s="595"/>
      <c r="AE75" s="129" t="s">
        <v>264</v>
      </c>
      <c r="AF75" s="133">
        <f>+IF(AE75="Si",15,0)</f>
        <v>0</v>
      </c>
      <c r="AG75" s="595" t="s">
        <v>239</v>
      </c>
      <c r="AH75" s="595"/>
      <c r="AI75" s="595"/>
      <c r="AJ75" s="129" t="s">
        <v>264</v>
      </c>
      <c r="AK75" s="133">
        <f>+IF(AJ75="Si",15,0)</f>
        <v>0</v>
      </c>
      <c r="AL75" s="595" t="s">
        <v>239</v>
      </c>
      <c r="AM75" s="595"/>
      <c r="AN75" s="595"/>
      <c r="AO75" s="129" t="s">
        <v>264</v>
      </c>
      <c r="AP75" s="133">
        <f>+IF(AO75="Si",15,0)</f>
        <v>0</v>
      </c>
      <c r="AQ75" s="611"/>
      <c r="AR75" s="611"/>
      <c r="AS75" s="627"/>
      <c r="AT75" s="611"/>
      <c r="AU75" s="638"/>
      <c r="AV75" s="634"/>
      <c r="AW75" s="634"/>
      <c r="AX75" s="618"/>
      <c r="AY75" s="638"/>
      <c r="AZ75" s="643"/>
      <c r="BA75" s="618"/>
      <c r="BB75" s="618"/>
      <c r="BC75" s="309"/>
      <c r="BD75" s="309"/>
      <c r="BE75" s="309"/>
      <c r="BF75" s="309"/>
      <c r="BG75" s="309"/>
      <c r="BH75" s="309"/>
      <c r="BI75" s="309"/>
      <c r="BJ75" s="309"/>
      <c r="BK75" s="309"/>
      <c r="BL75" s="309"/>
      <c r="BM75" s="309"/>
      <c r="BN75" s="309"/>
    </row>
    <row r="76" spans="7:66" s="33" customFormat="1" ht="30.75" customHeight="1" x14ac:dyDescent="0.25">
      <c r="G76" s="656"/>
      <c r="H76" s="659"/>
      <c r="I76" s="840"/>
      <c r="J76" s="646"/>
      <c r="K76" s="646"/>
      <c r="L76" s="605"/>
      <c r="M76" s="605"/>
      <c r="N76" s="608"/>
      <c r="O76" s="611"/>
      <c r="P76" s="128" t="s">
        <v>240</v>
      </c>
      <c r="Q76" s="129" t="s">
        <v>211</v>
      </c>
      <c r="R76" s="611"/>
      <c r="S76" s="323"/>
      <c r="T76" s="649"/>
      <c r="U76" s="611"/>
      <c r="V76" s="601"/>
      <c r="W76" s="595" t="s">
        <v>241</v>
      </c>
      <c r="X76" s="595"/>
      <c r="Y76" s="595"/>
      <c r="Z76" s="129" t="s">
        <v>260</v>
      </c>
      <c r="AA76" s="133">
        <f>+IF(Z76="Si",10,0)</f>
        <v>10</v>
      </c>
      <c r="AB76" s="595" t="s">
        <v>241</v>
      </c>
      <c r="AC76" s="595"/>
      <c r="AD76" s="595"/>
      <c r="AE76" s="129" t="s">
        <v>260</v>
      </c>
      <c r="AF76" s="133">
        <f>+IF(AE76="Si",10,0)</f>
        <v>10</v>
      </c>
      <c r="AG76" s="595" t="s">
        <v>241</v>
      </c>
      <c r="AH76" s="595"/>
      <c r="AI76" s="595"/>
      <c r="AJ76" s="129" t="s">
        <v>260</v>
      </c>
      <c r="AK76" s="133">
        <f>+IF(AJ76="Si",10,0)</f>
        <v>10</v>
      </c>
      <c r="AL76" s="595" t="s">
        <v>241</v>
      </c>
      <c r="AM76" s="595"/>
      <c r="AN76" s="595"/>
      <c r="AO76" s="129" t="s">
        <v>260</v>
      </c>
      <c r="AP76" s="133">
        <f>+IF(AO76="Si",10,0)</f>
        <v>10</v>
      </c>
      <c r="AQ76" s="611"/>
      <c r="AR76" s="611"/>
      <c r="AS76" s="627"/>
      <c r="AT76" s="611"/>
      <c r="AU76" s="638"/>
      <c r="AV76" s="634"/>
      <c r="AW76" s="634"/>
      <c r="AX76" s="618"/>
      <c r="AY76" s="638"/>
      <c r="AZ76" s="643"/>
      <c r="BA76" s="618"/>
      <c r="BB76" s="618"/>
      <c r="BC76" s="309"/>
      <c r="BD76" s="309"/>
      <c r="BE76" s="309"/>
      <c r="BF76" s="309"/>
      <c r="BG76" s="309"/>
      <c r="BH76" s="309"/>
      <c r="BI76" s="309"/>
      <c r="BJ76" s="309"/>
      <c r="BK76" s="309"/>
      <c r="BL76" s="309"/>
      <c r="BM76" s="309"/>
      <c r="BN76" s="309"/>
    </row>
    <row r="77" spans="7:66" s="33" customFormat="1" x14ac:dyDescent="0.25">
      <c r="G77" s="656"/>
      <c r="H77" s="659"/>
      <c r="I77" s="840"/>
      <c r="J77" s="646"/>
      <c r="K77" s="646"/>
      <c r="L77" s="605"/>
      <c r="M77" s="605"/>
      <c r="N77" s="608"/>
      <c r="O77" s="611"/>
      <c r="P77" s="128" t="s">
        <v>242</v>
      </c>
      <c r="Q77" s="129" t="s">
        <v>211</v>
      </c>
      <c r="R77" s="611"/>
      <c r="S77" s="650"/>
      <c r="T77" s="650"/>
      <c r="U77" s="611"/>
      <c r="V77" s="601"/>
      <c r="W77" s="595" t="s">
        <v>243</v>
      </c>
      <c r="X77" s="595"/>
      <c r="Y77" s="595"/>
      <c r="Z77" s="129" t="s">
        <v>260</v>
      </c>
      <c r="AA77" s="133">
        <f>+IF(Z77="Si",15,0)</f>
        <v>15</v>
      </c>
      <c r="AB77" s="595" t="s">
        <v>243</v>
      </c>
      <c r="AC77" s="595"/>
      <c r="AD77" s="595"/>
      <c r="AE77" s="129" t="s">
        <v>260</v>
      </c>
      <c r="AF77" s="133">
        <f>+IF(AE77="Si",15,0)</f>
        <v>15</v>
      </c>
      <c r="AG77" s="595" t="s">
        <v>243</v>
      </c>
      <c r="AH77" s="595"/>
      <c r="AI77" s="595"/>
      <c r="AJ77" s="129" t="s">
        <v>260</v>
      </c>
      <c r="AK77" s="133">
        <f>+IF(AJ77="Si",15,0)</f>
        <v>15</v>
      </c>
      <c r="AL77" s="595" t="s">
        <v>243</v>
      </c>
      <c r="AM77" s="595"/>
      <c r="AN77" s="595"/>
      <c r="AO77" s="129" t="s">
        <v>260</v>
      </c>
      <c r="AP77" s="133">
        <f>+IF(AO77="Si",15,0)</f>
        <v>15</v>
      </c>
      <c r="AQ77" s="611"/>
      <c r="AR77" s="611"/>
      <c r="AS77" s="627"/>
      <c r="AT77" s="611"/>
      <c r="AU77" s="638"/>
      <c r="AV77" s="634"/>
      <c r="AW77" s="634"/>
      <c r="AX77" s="618"/>
      <c r="AY77" s="638"/>
      <c r="AZ77" s="643"/>
      <c r="BA77" s="618"/>
      <c r="BB77" s="618"/>
      <c r="BC77" s="309"/>
      <c r="BD77" s="309"/>
      <c r="BE77" s="309"/>
      <c r="BF77" s="309"/>
      <c r="BG77" s="309"/>
      <c r="BH77" s="309"/>
      <c r="BI77" s="309"/>
      <c r="BJ77" s="309"/>
      <c r="BK77" s="309"/>
      <c r="BL77" s="309"/>
      <c r="BM77" s="309"/>
      <c r="BN77" s="309"/>
    </row>
    <row r="78" spans="7:66" s="33" customFormat="1" x14ac:dyDescent="0.25">
      <c r="G78" s="656"/>
      <c r="H78" s="659"/>
      <c r="I78" s="840"/>
      <c r="J78" s="646"/>
      <c r="K78" s="646"/>
      <c r="L78" s="605"/>
      <c r="M78" s="605"/>
      <c r="N78" s="608"/>
      <c r="O78" s="611"/>
      <c r="P78" s="128" t="s">
        <v>244</v>
      </c>
      <c r="Q78" s="129" t="s">
        <v>211</v>
      </c>
      <c r="R78" s="611"/>
      <c r="S78" s="650"/>
      <c r="T78" s="650"/>
      <c r="U78" s="611"/>
      <c r="V78" s="601"/>
      <c r="W78" s="595" t="s">
        <v>245</v>
      </c>
      <c r="X78" s="595"/>
      <c r="Y78" s="595"/>
      <c r="Z78" s="129" t="s">
        <v>260</v>
      </c>
      <c r="AA78" s="133">
        <f>+IF(Z78="Si",10,0)</f>
        <v>10</v>
      </c>
      <c r="AB78" s="595" t="s">
        <v>245</v>
      </c>
      <c r="AC78" s="595"/>
      <c r="AD78" s="595"/>
      <c r="AE78" s="129" t="s">
        <v>260</v>
      </c>
      <c r="AF78" s="133">
        <f>+IF(AE78="Si",10,0)</f>
        <v>10</v>
      </c>
      <c r="AG78" s="595" t="s">
        <v>245</v>
      </c>
      <c r="AH78" s="595"/>
      <c r="AI78" s="595"/>
      <c r="AJ78" s="129" t="s">
        <v>260</v>
      </c>
      <c r="AK78" s="133">
        <f>+IF(AJ78="Si",10,0)</f>
        <v>10</v>
      </c>
      <c r="AL78" s="595" t="s">
        <v>245</v>
      </c>
      <c r="AM78" s="595"/>
      <c r="AN78" s="595"/>
      <c r="AO78" s="129" t="s">
        <v>260</v>
      </c>
      <c r="AP78" s="133">
        <f>+IF(AO78="Si",10,0)</f>
        <v>10</v>
      </c>
      <c r="AQ78" s="611"/>
      <c r="AR78" s="611"/>
      <c r="AS78" s="627"/>
      <c r="AT78" s="611"/>
      <c r="AU78" s="638"/>
      <c r="AV78" s="634"/>
      <c r="AW78" s="634"/>
      <c r="AX78" s="618"/>
      <c r="AY78" s="638"/>
      <c r="AZ78" s="643"/>
      <c r="BA78" s="618"/>
      <c r="BB78" s="618"/>
      <c r="BC78" s="309"/>
      <c r="BD78" s="309"/>
      <c r="BE78" s="309"/>
      <c r="BF78" s="309"/>
      <c r="BG78" s="309"/>
      <c r="BH78" s="309"/>
      <c r="BI78" s="309"/>
      <c r="BJ78" s="309"/>
      <c r="BK78" s="309"/>
      <c r="BL78" s="309"/>
      <c r="BM78" s="309"/>
      <c r="BN78" s="309"/>
    </row>
    <row r="79" spans="7:66" s="33" customFormat="1" ht="56.25" customHeight="1" thickBot="1" x14ac:dyDescent="0.3">
      <c r="G79" s="657"/>
      <c r="H79" s="660"/>
      <c r="I79" s="841"/>
      <c r="J79" s="647"/>
      <c r="K79" s="647"/>
      <c r="L79" s="606"/>
      <c r="M79" s="606"/>
      <c r="N79" s="609"/>
      <c r="O79" s="612"/>
      <c r="P79" s="134" t="s">
        <v>246</v>
      </c>
      <c r="Q79" s="135" t="s">
        <v>211</v>
      </c>
      <c r="R79" s="612"/>
      <c r="S79" s="651"/>
      <c r="T79" s="651"/>
      <c r="U79" s="612"/>
      <c r="V79" s="602"/>
      <c r="W79" s="596" t="s">
        <v>247</v>
      </c>
      <c r="X79" s="596"/>
      <c r="Y79" s="596"/>
      <c r="Z79" s="135" t="s">
        <v>260</v>
      </c>
      <c r="AA79" s="136">
        <f>+IF(Z79="Si",30,0)</f>
        <v>30</v>
      </c>
      <c r="AB79" s="596" t="s">
        <v>247</v>
      </c>
      <c r="AC79" s="596"/>
      <c r="AD79" s="596"/>
      <c r="AE79" s="135" t="s">
        <v>260</v>
      </c>
      <c r="AF79" s="136">
        <f>+IF(AE79="Si",30,0)</f>
        <v>30</v>
      </c>
      <c r="AG79" s="596" t="s">
        <v>247</v>
      </c>
      <c r="AH79" s="596"/>
      <c r="AI79" s="596"/>
      <c r="AJ79" s="135" t="s">
        <v>260</v>
      </c>
      <c r="AK79" s="136">
        <f>+IF(AJ79="Si",30,0)</f>
        <v>30</v>
      </c>
      <c r="AL79" s="596" t="s">
        <v>247</v>
      </c>
      <c r="AM79" s="596"/>
      <c r="AN79" s="596"/>
      <c r="AO79" s="135" t="s">
        <v>260</v>
      </c>
      <c r="AP79" s="136">
        <f>+IF(AO79="Si",30,0)</f>
        <v>30</v>
      </c>
      <c r="AQ79" s="612"/>
      <c r="AR79" s="612"/>
      <c r="AS79" s="628"/>
      <c r="AT79" s="630"/>
      <c r="AU79" s="639"/>
      <c r="AV79" s="635"/>
      <c r="AW79" s="635"/>
      <c r="AX79" s="619"/>
      <c r="AY79" s="639"/>
      <c r="AZ79" s="644"/>
      <c r="BA79" s="619"/>
      <c r="BB79" s="619"/>
      <c r="BC79" s="309"/>
      <c r="BD79" s="309"/>
      <c r="BE79" s="309"/>
      <c r="BF79" s="309"/>
      <c r="BG79" s="309"/>
      <c r="BH79" s="309"/>
      <c r="BI79" s="309"/>
      <c r="BJ79" s="309"/>
      <c r="BK79" s="309"/>
      <c r="BL79" s="309"/>
      <c r="BM79" s="309"/>
      <c r="BN79" s="309"/>
    </row>
    <row r="80" spans="7:66" s="33" customFormat="1" ht="59.25" hidden="1" customHeight="1" x14ac:dyDescent="0.25">
      <c r="G80" s="559" t="str">
        <f>+'Identificación de Riesgos'!$B$6</f>
        <v>Gestión de Contratación</v>
      </c>
      <c r="H80" s="562" t="str">
        <f>+'Identificación de Riesgos'!$C$6</f>
        <v xml:space="preserve">Contratar los bienes o servicios requeridos de acuerdo con la normatividad vigente aplicable, mediante contratación directa y procesos contractuales transparentes y ágiles, para el cumplimiento de los objetivos institucionales   </v>
      </c>
      <c r="I80" s="565" t="str">
        <f>+'Identificación de Riesgos'!G10</f>
        <v>Factor de Riesgo 5</v>
      </c>
      <c r="J80" s="565" t="str">
        <f>+'Identificación de Riesgos'!H10</f>
        <v>Causas FR5</v>
      </c>
      <c r="K80" s="565" t="str">
        <f>+'Identificación de Riesgos'!J10</f>
        <v>Efectos  FR5</v>
      </c>
      <c r="L80" s="550" t="s">
        <v>211</v>
      </c>
      <c r="M80" s="550" t="s">
        <v>211</v>
      </c>
      <c r="N80" s="553" t="s">
        <v>211</v>
      </c>
      <c r="O80" s="556" t="e">
        <f>#REF!</f>
        <v>#REF!</v>
      </c>
      <c r="P80" s="170" t="s">
        <v>212</v>
      </c>
      <c r="Q80" s="171" t="s">
        <v>211</v>
      </c>
      <c r="R80" s="556" t="e">
        <f>+#REF!</f>
        <v>#REF!</v>
      </c>
      <c r="S80" s="172" t="s">
        <v>266</v>
      </c>
      <c r="T80" s="173" t="s">
        <v>211</v>
      </c>
      <c r="U80" s="556" t="e">
        <f>+#REF!</f>
        <v>#REF!</v>
      </c>
      <c r="V80" s="567" t="e">
        <f>+#REF!</f>
        <v>#REF!</v>
      </c>
      <c r="W80" s="592" t="s">
        <v>213</v>
      </c>
      <c r="X80" s="592"/>
      <c r="Y80" s="592" t="s">
        <v>214</v>
      </c>
      <c r="Z80" s="592"/>
      <c r="AA80" s="174"/>
      <c r="AB80" s="592" t="s">
        <v>213</v>
      </c>
      <c r="AC80" s="592"/>
      <c r="AD80" s="592" t="s">
        <v>214</v>
      </c>
      <c r="AE80" s="592"/>
      <c r="AF80" s="174"/>
      <c r="AG80" s="592" t="s">
        <v>213</v>
      </c>
      <c r="AH80" s="592"/>
      <c r="AI80" s="592" t="s">
        <v>214</v>
      </c>
      <c r="AJ80" s="592"/>
      <c r="AK80" s="174"/>
      <c r="AL80" s="592" t="s">
        <v>213</v>
      </c>
      <c r="AM80" s="592"/>
      <c r="AN80" s="592" t="s">
        <v>214</v>
      </c>
      <c r="AO80" s="592"/>
      <c r="AP80" s="174"/>
      <c r="AQ80" s="556" t="e">
        <f>+#REF!</f>
        <v>#REF!</v>
      </c>
      <c r="AR80" s="556" t="e">
        <f>+#REF!</f>
        <v>#REF!</v>
      </c>
      <c r="AS80" s="585" t="e">
        <f>+#REF!</f>
        <v>#REF!</v>
      </c>
      <c r="AT80" s="588" t="e">
        <f>+#REF!</f>
        <v>#REF!</v>
      </c>
      <c r="AU80" s="590" t="e">
        <f>IF(AT80="No Aplica","No Aplica",IF(AT80="Asumir","No requiere Acciones Adicionales","Debe definir Acciones Complementarias"))</f>
        <v>#REF!</v>
      </c>
      <c r="AV80" s="576"/>
      <c r="AW80" s="576"/>
      <c r="AX80" s="576"/>
      <c r="AY80" s="576"/>
      <c r="AZ80" s="579" t="e">
        <f>+#REF!</f>
        <v>#REF!</v>
      </c>
      <c r="BA80" s="576"/>
      <c r="BB80" s="582" t="e">
        <f>+#REF!</f>
        <v>#REF!</v>
      </c>
    </row>
    <row r="81" spans="7:54" ht="28.5" hidden="1" x14ac:dyDescent="0.25">
      <c r="G81" s="560"/>
      <c r="H81" s="563"/>
      <c r="I81" s="566"/>
      <c r="J81" s="566"/>
      <c r="K81" s="566"/>
      <c r="L81" s="551"/>
      <c r="M81" s="551"/>
      <c r="N81" s="554"/>
      <c r="O81" s="557"/>
      <c r="P81" s="115" t="s">
        <v>215</v>
      </c>
      <c r="Q81" s="116" t="s">
        <v>211</v>
      </c>
      <c r="R81" s="557"/>
      <c r="S81" s="169" t="s">
        <v>267</v>
      </c>
      <c r="T81" s="117" t="s">
        <v>211</v>
      </c>
      <c r="U81" s="557"/>
      <c r="V81" s="568"/>
      <c r="W81" s="575"/>
      <c r="X81" s="575"/>
      <c r="Y81" s="575"/>
      <c r="Z81" s="575"/>
      <c r="AA81" s="118"/>
      <c r="AB81" s="575"/>
      <c r="AC81" s="575"/>
      <c r="AD81" s="575"/>
      <c r="AE81" s="575"/>
      <c r="AF81" s="118"/>
      <c r="AG81" s="575"/>
      <c r="AH81" s="575"/>
      <c r="AI81" s="575"/>
      <c r="AJ81" s="575"/>
      <c r="AK81" s="118"/>
      <c r="AL81" s="575"/>
      <c r="AM81" s="575"/>
      <c r="AN81" s="575"/>
      <c r="AO81" s="575"/>
      <c r="AP81" s="118"/>
      <c r="AQ81" s="557"/>
      <c r="AR81" s="557"/>
      <c r="AS81" s="586"/>
      <c r="AT81" s="557"/>
      <c r="AU81" s="591"/>
      <c r="AV81" s="577"/>
      <c r="AW81" s="577"/>
      <c r="AX81" s="577"/>
      <c r="AY81" s="577"/>
      <c r="AZ81" s="580"/>
      <c r="BA81" s="577"/>
      <c r="BB81" s="583"/>
    </row>
    <row r="82" spans="7:54" ht="15" hidden="1" customHeight="1" x14ac:dyDescent="0.25">
      <c r="G82" s="560"/>
      <c r="H82" s="563"/>
      <c r="I82" s="566"/>
      <c r="J82" s="566"/>
      <c r="K82" s="566"/>
      <c r="L82" s="551"/>
      <c r="M82" s="551"/>
      <c r="N82" s="554"/>
      <c r="O82" s="557"/>
      <c r="P82" s="115" t="s">
        <v>216</v>
      </c>
      <c r="Q82" s="116" t="s">
        <v>211</v>
      </c>
      <c r="R82" s="557"/>
      <c r="S82" s="323" t="s">
        <v>268</v>
      </c>
      <c r="T82" s="844" t="s">
        <v>211</v>
      </c>
      <c r="U82" s="557"/>
      <c r="V82" s="568"/>
      <c r="W82" s="575"/>
      <c r="X82" s="575"/>
      <c r="Y82" s="575"/>
      <c r="Z82" s="575"/>
      <c r="AA82" s="118"/>
      <c r="AB82" s="575"/>
      <c r="AC82" s="575"/>
      <c r="AD82" s="575"/>
      <c r="AE82" s="575"/>
      <c r="AF82" s="118"/>
      <c r="AG82" s="575"/>
      <c r="AH82" s="575"/>
      <c r="AI82" s="575"/>
      <c r="AJ82" s="575"/>
      <c r="AK82" s="118"/>
      <c r="AL82" s="575"/>
      <c r="AM82" s="575"/>
      <c r="AN82" s="575"/>
      <c r="AO82" s="575"/>
      <c r="AP82" s="118"/>
      <c r="AQ82" s="557"/>
      <c r="AR82" s="557"/>
      <c r="AS82" s="586"/>
      <c r="AT82" s="557"/>
      <c r="AU82" s="577"/>
      <c r="AV82" s="577"/>
      <c r="AW82" s="577"/>
      <c r="AX82" s="577"/>
      <c r="AY82" s="577"/>
      <c r="AZ82" s="580"/>
      <c r="BA82" s="577"/>
      <c r="BB82" s="583"/>
    </row>
    <row r="83" spans="7:54" ht="28.5" hidden="1" x14ac:dyDescent="0.25">
      <c r="G83" s="560"/>
      <c r="H83" s="563"/>
      <c r="I83" s="182" t="s">
        <v>251</v>
      </c>
      <c r="J83" s="593" t="s">
        <v>218</v>
      </c>
      <c r="K83" s="593" t="s">
        <v>219</v>
      </c>
      <c r="L83" s="551"/>
      <c r="M83" s="551"/>
      <c r="N83" s="554"/>
      <c r="O83" s="557"/>
      <c r="P83" s="115" t="s">
        <v>220</v>
      </c>
      <c r="Q83" s="116" t="s">
        <v>211</v>
      </c>
      <c r="R83" s="557"/>
      <c r="S83" s="323"/>
      <c r="T83" s="844"/>
      <c r="U83" s="557"/>
      <c r="V83" s="568"/>
      <c r="W83" s="575"/>
      <c r="X83" s="575"/>
      <c r="Y83" s="575"/>
      <c r="Z83" s="575"/>
      <c r="AA83" s="118"/>
      <c r="AB83" s="575"/>
      <c r="AC83" s="575"/>
      <c r="AD83" s="575"/>
      <c r="AE83" s="575"/>
      <c r="AF83" s="118"/>
      <c r="AG83" s="575"/>
      <c r="AH83" s="575"/>
      <c r="AI83" s="575"/>
      <c r="AJ83" s="575"/>
      <c r="AK83" s="118"/>
      <c r="AL83" s="575"/>
      <c r="AM83" s="575"/>
      <c r="AN83" s="575"/>
      <c r="AO83" s="575"/>
      <c r="AP83" s="118"/>
      <c r="AQ83" s="557"/>
      <c r="AR83" s="557"/>
      <c r="AS83" s="586"/>
      <c r="AT83" s="557"/>
      <c r="AU83" s="577"/>
      <c r="AV83" s="577"/>
      <c r="AW83" s="577"/>
      <c r="AX83" s="577"/>
      <c r="AY83" s="577"/>
      <c r="AZ83" s="580"/>
      <c r="BA83" s="577"/>
      <c r="BB83" s="583"/>
    </row>
    <row r="84" spans="7:54" ht="28.5" hidden="1" customHeight="1" x14ac:dyDescent="0.25">
      <c r="G84" s="560"/>
      <c r="H84" s="563"/>
      <c r="I84" s="593" t="s">
        <v>221</v>
      </c>
      <c r="J84" s="593"/>
      <c r="K84" s="593"/>
      <c r="L84" s="551"/>
      <c r="M84" s="551"/>
      <c r="N84" s="554"/>
      <c r="O84" s="557"/>
      <c r="P84" s="115" t="s">
        <v>222</v>
      </c>
      <c r="Q84" s="116" t="s">
        <v>211</v>
      </c>
      <c r="R84" s="557"/>
      <c r="S84" s="323" t="s">
        <v>272</v>
      </c>
      <c r="T84" s="844" t="s">
        <v>211</v>
      </c>
      <c r="U84" s="557"/>
      <c r="V84" s="568"/>
      <c r="W84" s="575"/>
      <c r="X84" s="575"/>
      <c r="Y84" s="575"/>
      <c r="Z84" s="575"/>
      <c r="AA84" s="118"/>
      <c r="AB84" s="575"/>
      <c r="AC84" s="575"/>
      <c r="AD84" s="575"/>
      <c r="AE84" s="575"/>
      <c r="AF84" s="118"/>
      <c r="AG84" s="575"/>
      <c r="AH84" s="575"/>
      <c r="AI84" s="575"/>
      <c r="AJ84" s="575"/>
      <c r="AK84" s="118"/>
      <c r="AL84" s="575"/>
      <c r="AM84" s="575"/>
      <c r="AN84" s="575"/>
      <c r="AO84" s="575"/>
      <c r="AP84" s="118"/>
      <c r="AQ84" s="557"/>
      <c r="AR84" s="557"/>
      <c r="AS84" s="586"/>
      <c r="AT84" s="557"/>
      <c r="AU84" s="577"/>
      <c r="AV84" s="577"/>
      <c r="AW84" s="577"/>
      <c r="AX84" s="577"/>
      <c r="AY84" s="577"/>
      <c r="AZ84" s="580"/>
      <c r="BA84" s="577"/>
      <c r="BB84" s="583"/>
    </row>
    <row r="85" spans="7:54" hidden="1" x14ac:dyDescent="0.25">
      <c r="G85" s="560"/>
      <c r="H85" s="563"/>
      <c r="I85" s="593"/>
      <c r="J85" s="593"/>
      <c r="K85" s="593"/>
      <c r="L85" s="551"/>
      <c r="M85" s="551"/>
      <c r="N85" s="554"/>
      <c r="O85" s="557"/>
      <c r="P85" s="115" t="s">
        <v>223</v>
      </c>
      <c r="Q85" s="116" t="s">
        <v>211</v>
      </c>
      <c r="R85" s="557"/>
      <c r="S85" s="323"/>
      <c r="T85" s="844"/>
      <c r="U85" s="557"/>
      <c r="V85" s="568"/>
      <c r="W85" s="575"/>
      <c r="X85" s="575"/>
      <c r="Y85" s="575"/>
      <c r="Z85" s="575"/>
      <c r="AA85" s="118"/>
      <c r="AB85" s="575"/>
      <c r="AC85" s="575"/>
      <c r="AD85" s="575"/>
      <c r="AE85" s="575"/>
      <c r="AF85" s="118"/>
      <c r="AG85" s="575"/>
      <c r="AH85" s="575"/>
      <c r="AI85" s="575"/>
      <c r="AJ85" s="575"/>
      <c r="AK85" s="118"/>
      <c r="AL85" s="575"/>
      <c r="AM85" s="575"/>
      <c r="AN85" s="575"/>
      <c r="AO85" s="575"/>
      <c r="AP85" s="118"/>
      <c r="AQ85" s="557"/>
      <c r="AR85" s="557"/>
      <c r="AS85" s="586"/>
      <c r="AT85" s="557"/>
      <c r="AU85" s="577"/>
      <c r="AV85" s="577"/>
      <c r="AW85" s="577"/>
      <c r="AX85" s="577"/>
      <c r="AY85" s="577"/>
      <c r="AZ85" s="580"/>
      <c r="BA85" s="577"/>
      <c r="BB85" s="583"/>
    </row>
    <row r="86" spans="7:54" ht="28.5" hidden="1" x14ac:dyDescent="0.25">
      <c r="G86" s="560"/>
      <c r="H86" s="563"/>
      <c r="I86" s="593"/>
      <c r="J86" s="593"/>
      <c r="K86" s="593"/>
      <c r="L86" s="551"/>
      <c r="M86" s="551"/>
      <c r="N86" s="554"/>
      <c r="O86" s="557"/>
      <c r="P86" s="115" t="s">
        <v>224</v>
      </c>
      <c r="Q86" s="116" t="s">
        <v>211</v>
      </c>
      <c r="R86" s="557"/>
      <c r="S86" s="323"/>
      <c r="T86" s="844"/>
      <c r="U86" s="557"/>
      <c r="V86" s="568"/>
      <c r="W86" s="570" t="s">
        <v>225</v>
      </c>
      <c r="X86" s="570"/>
      <c r="Y86" s="570" t="s">
        <v>226</v>
      </c>
      <c r="Z86" s="570"/>
      <c r="AA86" s="118"/>
      <c r="AB86" s="570" t="s">
        <v>225</v>
      </c>
      <c r="AC86" s="570"/>
      <c r="AD86" s="570" t="s">
        <v>226</v>
      </c>
      <c r="AE86" s="570"/>
      <c r="AF86" s="118"/>
      <c r="AG86" s="570" t="s">
        <v>225</v>
      </c>
      <c r="AH86" s="570"/>
      <c r="AI86" s="570" t="s">
        <v>226</v>
      </c>
      <c r="AJ86" s="570"/>
      <c r="AK86" s="118"/>
      <c r="AL86" s="570" t="s">
        <v>225</v>
      </c>
      <c r="AM86" s="570"/>
      <c r="AN86" s="570" t="s">
        <v>226</v>
      </c>
      <c r="AO86" s="570"/>
      <c r="AP86" s="118"/>
      <c r="AQ86" s="557"/>
      <c r="AR86" s="557"/>
      <c r="AS86" s="586"/>
      <c r="AT86" s="557"/>
      <c r="AU86" s="577"/>
      <c r="AV86" s="577"/>
      <c r="AW86" s="577"/>
      <c r="AX86" s="577"/>
      <c r="AY86" s="577"/>
      <c r="AZ86" s="580"/>
      <c r="BA86" s="577"/>
      <c r="BB86" s="583"/>
    </row>
    <row r="87" spans="7:54" ht="28.5" hidden="1" x14ac:dyDescent="0.25">
      <c r="G87" s="560"/>
      <c r="H87" s="563"/>
      <c r="I87" s="593"/>
      <c r="J87" s="593"/>
      <c r="K87" s="593"/>
      <c r="L87" s="551"/>
      <c r="M87" s="551"/>
      <c r="N87" s="554"/>
      <c r="O87" s="557"/>
      <c r="P87" s="115" t="s">
        <v>227</v>
      </c>
      <c r="Q87" s="116" t="s">
        <v>211</v>
      </c>
      <c r="R87" s="557"/>
      <c r="S87" s="323" t="s">
        <v>265</v>
      </c>
      <c r="T87" s="597" t="s">
        <v>211</v>
      </c>
      <c r="U87" s="557"/>
      <c r="V87" s="568"/>
      <c r="W87" s="575"/>
      <c r="X87" s="575"/>
      <c r="Y87" s="575"/>
      <c r="Z87" s="575"/>
      <c r="AA87" s="118"/>
      <c r="AB87" s="575"/>
      <c r="AC87" s="575"/>
      <c r="AD87" s="575"/>
      <c r="AE87" s="575"/>
      <c r="AF87" s="118"/>
      <c r="AG87" s="575"/>
      <c r="AH87" s="575"/>
      <c r="AI87" s="575"/>
      <c r="AJ87" s="575"/>
      <c r="AK87" s="118"/>
      <c r="AL87" s="575"/>
      <c r="AM87" s="575"/>
      <c r="AN87" s="575"/>
      <c r="AO87" s="575"/>
      <c r="AP87" s="118"/>
      <c r="AQ87" s="557"/>
      <c r="AR87" s="557"/>
      <c r="AS87" s="586"/>
      <c r="AT87" s="557"/>
      <c r="AU87" s="577"/>
      <c r="AV87" s="577"/>
      <c r="AW87" s="577"/>
      <c r="AX87" s="577"/>
      <c r="AY87" s="577"/>
      <c r="AZ87" s="580"/>
      <c r="BA87" s="577"/>
      <c r="BB87" s="583"/>
    </row>
    <row r="88" spans="7:54" hidden="1" x14ac:dyDescent="0.25">
      <c r="G88" s="560"/>
      <c r="H88" s="563"/>
      <c r="I88" s="593"/>
      <c r="J88" s="593"/>
      <c r="K88" s="593"/>
      <c r="L88" s="551"/>
      <c r="M88" s="551"/>
      <c r="N88" s="554"/>
      <c r="O88" s="557"/>
      <c r="P88" s="115" t="s">
        <v>228</v>
      </c>
      <c r="Q88" s="116" t="s">
        <v>211</v>
      </c>
      <c r="R88" s="557"/>
      <c r="S88" s="323"/>
      <c r="T88" s="597"/>
      <c r="U88" s="557"/>
      <c r="V88" s="568"/>
      <c r="W88" s="574" t="s">
        <v>229</v>
      </c>
      <c r="X88" s="574"/>
      <c r="Y88" s="574" t="s">
        <v>230</v>
      </c>
      <c r="Z88" s="574"/>
      <c r="AA88" s="118"/>
      <c r="AB88" s="574" t="s">
        <v>229</v>
      </c>
      <c r="AC88" s="574"/>
      <c r="AD88" s="574" t="s">
        <v>230</v>
      </c>
      <c r="AE88" s="574"/>
      <c r="AF88" s="118"/>
      <c r="AG88" s="574" t="s">
        <v>229</v>
      </c>
      <c r="AH88" s="574"/>
      <c r="AI88" s="574" t="s">
        <v>230</v>
      </c>
      <c r="AJ88" s="574"/>
      <c r="AK88" s="118"/>
      <c r="AL88" s="574" t="s">
        <v>229</v>
      </c>
      <c r="AM88" s="574"/>
      <c r="AN88" s="574" t="s">
        <v>230</v>
      </c>
      <c r="AO88" s="574"/>
      <c r="AP88" s="118"/>
      <c r="AQ88" s="557"/>
      <c r="AR88" s="557"/>
      <c r="AS88" s="586"/>
      <c r="AT88" s="557"/>
      <c r="AU88" s="577"/>
      <c r="AV88" s="577"/>
      <c r="AW88" s="577"/>
      <c r="AX88" s="577"/>
      <c r="AY88" s="577"/>
      <c r="AZ88" s="580"/>
      <c r="BA88" s="577"/>
      <c r="BB88" s="583"/>
    </row>
    <row r="89" spans="7:54" ht="28.5" hidden="1" x14ac:dyDescent="0.25">
      <c r="G89" s="560"/>
      <c r="H89" s="563"/>
      <c r="I89" s="593"/>
      <c r="J89" s="593"/>
      <c r="K89" s="593"/>
      <c r="L89" s="551"/>
      <c r="M89" s="551"/>
      <c r="N89" s="554"/>
      <c r="O89" s="557"/>
      <c r="P89" s="115" t="s">
        <v>231</v>
      </c>
      <c r="Q89" s="116" t="s">
        <v>211</v>
      </c>
      <c r="R89" s="557"/>
      <c r="S89" s="323" t="s">
        <v>270</v>
      </c>
      <c r="T89" s="597" t="s">
        <v>211</v>
      </c>
      <c r="U89" s="557"/>
      <c r="V89" s="568"/>
      <c r="W89" s="571" t="s">
        <v>211</v>
      </c>
      <c r="X89" s="571"/>
      <c r="Y89" s="571" t="s">
        <v>211</v>
      </c>
      <c r="Z89" s="571"/>
      <c r="AA89" s="118"/>
      <c r="AB89" s="571" t="s">
        <v>211</v>
      </c>
      <c r="AC89" s="571"/>
      <c r="AD89" s="571" t="s">
        <v>211</v>
      </c>
      <c r="AE89" s="571"/>
      <c r="AF89" s="118"/>
      <c r="AG89" s="571" t="s">
        <v>211</v>
      </c>
      <c r="AH89" s="571"/>
      <c r="AI89" s="571" t="s">
        <v>211</v>
      </c>
      <c r="AJ89" s="571"/>
      <c r="AK89" s="118"/>
      <c r="AL89" s="571" t="s">
        <v>211</v>
      </c>
      <c r="AM89" s="571"/>
      <c r="AN89" s="571" t="s">
        <v>211</v>
      </c>
      <c r="AO89" s="571"/>
      <c r="AP89" s="118"/>
      <c r="AQ89" s="557"/>
      <c r="AR89" s="557"/>
      <c r="AS89" s="586"/>
      <c r="AT89" s="557"/>
      <c r="AU89" s="577"/>
      <c r="AV89" s="577"/>
      <c r="AW89" s="577"/>
      <c r="AX89" s="577"/>
      <c r="AY89" s="577"/>
      <c r="AZ89" s="580"/>
      <c r="BA89" s="577"/>
      <c r="BB89" s="583"/>
    </row>
    <row r="90" spans="7:54" hidden="1" x14ac:dyDescent="0.25">
      <c r="G90" s="560"/>
      <c r="H90" s="563"/>
      <c r="I90" s="593"/>
      <c r="J90" s="593"/>
      <c r="K90" s="593"/>
      <c r="L90" s="551"/>
      <c r="M90" s="551"/>
      <c r="N90" s="554"/>
      <c r="O90" s="557"/>
      <c r="P90" s="115" t="s">
        <v>232</v>
      </c>
      <c r="Q90" s="116" t="s">
        <v>211</v>
      </c>
      <c r="R90" s="557"/>
      <c r="S90" s="323"/>
      <c r="T90" s="597"/>
      <c r="U90" s="557"/>
      <c r="V90" s="568"/>
      <c r="W90" s="572" t="s">
        <v>233</v>
      </c>
      <c r="X90" s="572"/>
      <c r="Y90" s="572"/>
      <c r="Z90" s="119">
        <f>+SUM(AA91:AA97)</f>
        <v>0</v>
      </c>
      <c r="AA90" s="120"/>
      <c r="AB90" s="572" t="s">
        <v>233</v>
      </c>
      <c r="AC90" s="572"/>
      <c r="AD90" s="572"/>
      <c r="AE90" s="119">
        <f>+SUM(AF91:AF97)</f>
        <v>0</v>
      </c>
      <c r="AF90" s="120"/>
      <c r="AG90" s="572" t="s">
        <v>233</v>
      </c>
      <c r="AH90" s="572"/>
      <c r="AI90" s="572"/>
      <c r="AJ90" s="119">
        <f>+SUM(AK91:AK97)</f>
        <v>0</v>
      </c>
      <c r="AK90" s="120"/>
      <c r="AL90" s="572" t="s">
        <v>233</v>
      </c>
      <c r="AM90" s="572"/>
      <c r="AN90" s="572"/>
      <c r="AO90" s="119">
        <f>+SUM(AP91:AP97)</f>
        <v>0</v>
      </c>
      <c r="AP90" s="120"/>
      <c r="AQ90" s="557"/>
      <c r="AR90" s="557"/>
      <c r="AS90" s="586"/>
      <c r="AT90" s="557"/>
      <c r="AU90" s="577"/>
      <c r="AV90" s="577"/>
      <c r="AW90" s="577"/>
      <c r="AX90" s="577"/>
      <c r="AY90" s="577"/>
      <c r="AZ90" s="580"/>
      <c r="BA90" s="577"/>
      <c r="BB90" s="583"/>
    </row>
    <row r="91" spans="7:54" hidden="1" x14ac:dyDescent="0.25">
      <c r="G91" s="560"/>
      <c r="H91" s="563"/>
      <c r="I91" s="593"/>
      <c r="J91" s="593"/>
      <c r="K91" s="593"/>
      <c r="L91" s="551"/>
      <c r="M91" s="551"/>
      <c r="N91" s="554"/>
      <c r="O91" s="557"/>
      <c r="P91" s="115" t="s">
        <v>234</v>
      </c>
      <c r="Q91" s="116" t="s">
        <v>211</v>
      </c>
      <c r="R91" s="557"/>
      <c r="S91" s="323" t="s">
        <v>271</v>
      </c>
      <c r="T91" s="597" t="s">
        <v>211</v>
      </c>
      <c r="U91" s="557"/>
      <c r="V91" s="568"/>
      <c r="W91" s="549" t="s">
        <v>235</v>
      </c>
      <c r="X91" s="549"/>
      <c r="Y91" s="549"/>
      <c r="Z91" s="116" t="s">
        <v>211</v>
      </c>
      <c r="AA91" s="120">
        <f>+IF(Z91="Si",15,0)</f>
        <v>0</v>
      </c>
      <c r="AB91" s="549" t="s">
        <v>235</v>
      </c>
      <c r="AC91" s="549"/>
      <c r="AD91" s="549"/>
      <c r="AE91" s="116" t="s">
        <v>211</v>
      </c>
      <c r="AF91" s="120">
        <f>+IF(AE91="Si",15,0)</f>
        <v>0</v>
      </c>
      <c r="AG91" s="549" t="s">
        <v>235</v>
      </c>
      <c r="AH91" s="549"/>
      <c r="AI91" s="549"/>
      <c r="AJ91" s="116" t="s">
        <v>211</v>
      </c>
      <c r="AK91" s="120">
        <f>+IF(AJ91="Si",15,0)</f>
        <v>0</v>
      </c>
      <c r="AL91" s="549" t="s">
        <v>235</v>
      </c>
      <c r="AM91" s="549"/>
      <c r="AN91" s="549"/>
      <c r="AO91" s="116" t="s">
        <v>211</v>
      </c>
      <c r="AP91" s="120">
        <f>+IF(AO91="Si",15,0)</f>
        <v>0</v>
      </c>
      <c r="AQ91" s="557"/>
      <c r="AR91" s="557"/>
      <c r="AS91" s="586"/>
      <c r="AT91" s="557"/>
      <c r="AU91" s="577"/>
      <c r="AV91" s="577"/>
      <c r="AW91" s="577"/>
      <c r="AX91" s="577"/>
      <c r="AY91" s="577"/>
      <c r="AZ91" s="580"/>
      <c r="BA91" s="577"/>
      <c r="BB91" s="583"/>
    </row>
    <row r="92" spans="7:54" hidden="1" x14ac:dyDescent="0.25">
      <c r="G92" s="560"/>
      <c r="H92" s="563"/>
      <c r="I92" s="593"/>
      <c r="J92" s="593"/>
      <c r="K92" s="593"/>
      <c r="L92" s="551"/>
      <c r="M92" s="551"/>
      <c r="N92" s="554"/>
      <c r="O92" s="557"/>
      <c r="P92" s="115" t="s">
        <v>236</v>
      </c>
      <c r="Q92" s="116" t="s">
        <v>211</v>
      </c>
      <c r="R92" s="557"/>
      <c r="S92" s="323"/>
      <c r="T92" s="597"/>
      <c r="U92" s="557"/>
      <c r="V92" s="568"/>
      <c r="W92" s="549" t="s">
        <v>237</v>
      </c>
      <c r="X92" s="549"/>
      <c r="Y92" s="549"/>
      <c r="Z92" s="116" t="s">
        <v>211</v>
      </c>
      <c r="AA92" s="120">
        <f>+IF(Z92="Si",5,0)</f>
        <v>0</v>
      </c>
      <c r="AB92" s="549" t="s">
        <v>237</v>
      </c>
      <c r="AC92" s="549"/>
      <c r="AD92" s="549"/>
      <c r="AE92" s="116" t="s">
        <v>211</v>
      </c>
      <c r="AF92" s="120">
        <f>+IF(AE92="Si",5,0)</f>
        <v>0</v>
      </c>
      <c r="AG92" s="549" t="s">
        <v>237</v>
      </c>
      <c r="AH92" s="549"/>
      <c r="AI92" s="549"/>
      <c r="AJ92" s="116" t="s">
        <v>211</v>
      </c>
      <c r="AK92" s="120">
        <f>+IF(AJ92="Si",5,0)</f>
        <v>0</v>
      </c>
      <c r="AL92" s="549" t="s">
        <v>237</v>
      </c>
      <c r="AM92" s="549"/>
      <c r="AN92" s="549"/>
      <c r="AO92" s="116" t="s">
        <v>211</v>
      </c>
      <c r="AP92" s="120">
        <f>+IF(AO92="Si",5,0)</f>
        <v>0</v>
      </c>
      <c r="AQ92" s="557"/>
      <c r="AR92" s="557"/>
      <c r="AS92" s="586"/>
      <c r="AT92" s="557"/>
      <c r="AU92" s="577"/>
      <c r="AV92" s="577"/>
      <c r="AW92" s="577"/>
      <c r="AX92" s="577"/>
      <c r="AY92" s="577"/>
      <c r="AZ92" s="580"/>
      <c r="BA92" s="577"/>
      <c r="BB92" s="583"/>
    </row>
    <row r="93" spans="7:54" hidden="1" x14ac:dyDescent="0.25">
      <c r="G93" s="560"/>
      <c r="H93" s="563"/>
      <c r="I93" s="593"/>
      <c r="J93" s="593"/>
      <c r="K93" s="593"/>
      <c r="L93" s="551"/>
      <c r="M93" s="551"/>
      <c r="N93" s="554"/>
      <c r="O93" s="557"/>
      <c r="P93" s="115" t="s">
        <v>238</v>
      </c>
      <c r="Q93" s="116" t="s">
        <v>211</v>
      </c>
      <c r="R93" s="557"/>
      <c r="S93" s="323" t="s">
        <v>269</v>
      </c>
      <c r="T93" s="597" t="s">
        <v>211</v>
      </c>
      <c r="U93" s="557"/>
      <c r="V93" s="568"/>
      <c r="W93" s="549" t="s">
        <v>239</v>
      </c>
      <c r="X93" s="549"/>
      <c r="Y93" s="549"/>
      <c r="Z93" s="116" t="s">
        <v>211</v>
      </c>
      <c r="AA93" s="120">
        <f>+IF(Z93="Si",15,0)</f>
        <v>0</v>
      </c>
      <c r="AB93" s="549" t="s">
        <v>239</v>
      </c>
      <c r="AC93" s="549"/>
      <c r="AD93" s="549"/>
      <c r="AE93" s="116" t="s">
        <v>211</v>
      </c>
      <c r="AF93" s="120">
        <f>+IF(AE93="Si",15,0)</f>
        <v>0</v>
      </c>
      <c r="AG93" s="549" t="s">
        <v>239</v>
      </c>
      <c r="AH93" s="549"/>
      <c r="AI93" s="549"/>
      <c r="AJ93" s="116" t="s">
        <v>211</v>
      </c>
      <c r="AK93" s="120">
        <f>+IF(AJ93="Si",15,0)</f>
        <v>0</v>
      </c>
      <c r="AL93" s="549" t="s">
        <v>239</v>
      </c>
      <c r="AM93" s="549"/>
      <c r="AN93" s="549"/>
      <c r="AO93" s="116" t="s">
        <v>211</v>
      </c>
      <c r="AP93" s="120">
        <f>+IF(AO93="Si",15,0)</f>
        <v>0</v>
      </c>
      <c r="AQ93" s="557"/>
      <c r="AR93" s="557"/>
      <c r="AS93" s="586"/>
      <c r="AT93" s="557"/>
      <c r="AU93" s="577"/>
      <c r="AV93" s="577"/>
      <c r="AW93" s="577"/>
      <c r="AX93" s="577"/>
      <c r="AY93" s="577"/>
      <c r="AZ93" s="580"/>
      <c r="BA93" s="577"/>
      <c r="BB93" s="583"/>
    </row>
    <row r="94" spans="7:54" hidden="1" x14ac:dyDescent="0.25">
      <c r="G94" s="560"/>
      <c r="H94" s="563"/>
      <c r="I94" s="593"/>
      <c r="J94" s="593"/>
      <c r="K94" s="593"/>
      <c r="L94" s="551"/>
      <c r="M94" s="551"/>
      <c r="N94" s="554"/>
      <c r="O94" s="557"/>
      <c r="P94" s="115" t="s">
        <v>240</v>
      </c>
      <c r="Q94" s="116" t="s">
        <v>211</v>
      </c>
      <c r="R94" s="557"/>
      <c r="S94" s="323"/>
      <c r="T94" s="597"/>
      <c r="U94" s="557"/>
      <c r="V94" s="568"/>
      <c r="W94" s="549" t="s">
        <v>241</v>
      </c>
      <c r="X94" s="549"/>
      <c r="Y94" s="549"/>
      <c r="Z94" s="116" t="s">
        <v>211</v>
      </c>
      <c r="AA94" s="120">
        <f>+IF(Z94="Si",10,0)</f>
        <v>0</v>
      </c>
      <c r="AB94" s="549" t="s">
        <v>241</v>
      </c>
      <c r="AC94" s="549"/>
      <c r="AD94" s="549"/>
      <c r="AE94" s="116" t="s">
        <v>211</v>
      </c>
      <c r="AF94" s="120">
        <f>+IF(AE94="Si",10,0)</f>
        <v>0</v>
      </c>
      <c r="AG94" s="549" t="s">
        <v>241</v>
      </c>
      <c r="AH94" s="549"/>
      <c r="AI94" s="549"/>
      <c r="AJ94" s="116" t="s">
        <v>211</v>
      </c>
      <c r="AK94" s="120">
        <f>+IF(AJ94="Si",10,0)</f>
        <v>0</v>
      </c>
      <c r="AL94" s="549" t="s">
        <v>241</v>
      </c>
      <c r="AM94" s="549"/>
      <c r="AN94" s="549"/>
      <c r="AO94" s="116" t="s">
        <v>211</v>
      </c>
      <c r="AP94" s="120">
        <f>+IF(AO94="Si",10,0)</f>
        <v>0</v>
      </c>
      <c r="AQ94" s="557"/>
      <c r="AR94" s="557"/>
      <c r="AS94" s="586"/>
      <c r="AT94" s="557"/>
      <c r="AU94" s="577"/>
      <c r="AV94" s="577"/>
      <c r="AW94" s="577"/>
      <c r="AX94" s="577"/>
      <c r="AY94" s="577"/>
      <c r="AZ94" s="580"/>
      <c r="BA94" s="577"/>
      <c r="BB94" s="583"/>
    </row>
    <row r="95" spans="7:54" hidden="1" x14ac:dyDescent="0.25">
      <c r="G95" s="560"/>
      <c r="H95" s="563"/>
      <c r="I95" s="593"/>
      <c r="J95" s="593"/>
      <c r="K95" s="593"/>
      <c r="L95" s="551"/>
      <c r="M95" s="551"/>
      <c r="N95" s="554"/>
      <c r="O95" s="557"/>
      <c r="P95" s="115" t="s">
        <v>242</v>
      </c>
      <c r="Q95" s="116" t="s">
        <v>211</v>
      </c>
      <c r="R95" s="557"/>
      <c r="S95" s="598"/>
      <c r="T95" s="598"/>
      <c r="U95" s="557"/>
      <c r="V95" s="568"/>
      <c r="W95" s="549" t="s">
        <v>243</v>
      </c>
      <c r="X95" s="549"/>
      <c r="Y95" s="549"/>
      <c r="Z95" s="116" t="s">
        <v>211</v>
      </c>
      <c r="AA95" s="120">
        <f>+IF(Z95="Si",15,0)</f>
        <v>0</v>
      </c>
      <c r="AB95" s="549" t="s">
        <v>243</v>
      </c>
      <c r="AC95" s="549"/>
      <c r="AD95" s="549"/>
      <c r="AE95" s="116" t="s">
        <v>211</v>
      </c>
      <c r="AF95" s="120">
        <f>+IF(AE95="Si",15,0)</f>
        <v>0</v>
      </c>
      <c r="AG95" s="549" t="s">
        <v>243</v>
      </c>
      <c r="AH95" s="549"/>
      <c r="AI95" s="549"/>
      <c r="AJ95" s="116" t="s">
        <v>211</v>
      </c>
      <c r="AK95" s="120">
        <f>+IF(AJ95="Si",15,0)</f>
        <v>0</v>
      </c>
      <c r="AL95" s="549" t="s">
        <v>243</v>
      </c>
      <c r="AM95" s="549"/>
      <c r="AN95" s="549"/>
      <c r="AO95" s="116" t="s">
        <v>211</v>
      </c>
      <c r="AP95" s="120">
        <f>+IF(AO95="Si",15,0)</f>
        <v>0</v>
      </c>
      <c r="AQ95" s="557"/>
      <c r="AR95" s="557"/>
      <c r="AS95" s="586"/>
      <c r="AT95" s="557"/>
      <c r="AU95" s="577"/>
      <c r="AV95" s="577"/>
      <c r="AW95" s="577"/>
      <c r="AX95" s="577"/>
      <c r="AY95" s="577"/>
      <c r="AZ95" s="580"/>
      <c r="BA95" s="577"/>
      <c r="BB95" s="583"/>
    </row>
    <row r="96" spans="7:54" hidden="1" x14ac:dyDescent="0.25">
      <c r="G96" s="560"/>
      <c r="H96" s="563"/>
      <c r="I96" s="593"/>
      <c r="J96" s="593"/>
      <c r="K96" s="593"/>
      <c r="L96" s="551"/>
      <c r="M96" s="551"/>
      <c r="N96" s="554"/>
      <c r="O96" s="557"/>
      <c r="P96" s="115" t="s">
        <v>244</v>
      </c>
      <c r="Q96" s="116" t="s">
        <v>211</v>
      </c>
      <c r="R96" s="557"/>
      <c r="S96" s="598"/>
      <c r="T96" s="598"/>
      <c r="U96" s="557"/>
      <c r="V96" s="568"/>
      <c r="W96" s="549" t="s">
        <v>245</v>
      </c>
      <c r="X96" s="549"/>
      <c r="Y96" s="549"/>
      <c r="Z96" s="116" t="s">
        <v>211</v>
      </c>
      <c r="AA96" s="120">
        <f>+IF(Z96="Si",10,0)</f>
        <v>0</v>
      </c>
      <c r="AB96" s="549" t="s">
        <v>245</v>
      </c>
      <c r="AC96" s="549"/>
      <c r="AD96" s="549"/>
      <c r="AE96" s="116" t="s">
        <v>211</v>
      </c>
      <c r="AF96" s="120">
        <f>+IF(AE96="Si",10,0)</f>
        <v>0</v>
      </c>
      <c r="AG96" s="549" t="s">
        <v>245</v>
      </c>
      <c r="AH96" s="549"/>
      <c r="AI96" s="549"/>
      <c r="AJ96" s="116" t="s">
        <v>211</v>
      </c>
      <c r="AK96" s="120">
        <f>+IF(AJ96="Si",10,0)</f>
        <v>0</v>
      </c>
      <c r="AL96" s="549" t="s">
        <v>245</v>
      </c>
      <c r="AM96" s="549"/>
      <c r="AN96" s="549"/>
      <c r="AO96" s="116" t="s">
        <v>211</v>
      </c>
      <c r="AP96" s="120">
        <f>+IF(AO96="Si",10,0)</f>
        <v>0</v>
      </c>
      <c r="AQ96" s="557"/>
      <c r="AR96" s="557"/>
      <c r="AS96" s="586"/>
      <c r="AT96" s="557"/>
      <c r="AU96" s="577"/>
      <c r="AV96" s="577"/>
      <c r="AW96" s="577"/>
      <c r="AX96" s="577"/>
      <c r="AY96" s="577"/>
      <c r="AZ96" s="580"/>
      <c r="BA96" s="577"/>
      <c r="BB96" s="583"/>
    </row>
    <row r="97" spans="7:54" ht="15.75" hidden="1" thickBot="1" x14ac:dyDescent="0.3">
      <c r="G97" s="561"/>
      <c r="H97" s="564"/>
      <c r="I97" s="594"/>
      <c r="J97" s="594"/>
      <c r="K97" s="594"/>
      <c r="L97" s="552"/>
      <c r="M97" s="552"/>
      <c r="N97" s="555"/>
      <c r="O97" s="558"/>
      <c r="P97" s="121" t="s">
        <v>246</v>
      </c>
      <c r="Q97" s="122" t="s">
        <v>211</v>
      </c>
      <c r="R97" s="558"/>
      <c r="S97" s="599"/>
      <c r="T97" s="599"/>
      <c r="U97" s="558"/>
      <c r="V97" s="569"/>
      <c r="W97" s="573" t="s">
        <v>247</v>
      </c>
      <c r="X97" s="573"/>
      <c r="Y97" s="573"/>
      <c r="Z97" s="122" t="s">
        <v>211</v>
      </c>
      <c r="AA97" s="123">
        <f>+IF(Z97="Si",30,0)</f>
        <v>0</v>
      </c>
      <c r="AB97" s="573" t="s">
        <v>247</v>
      </c>
      <c r="AC97" s="573"/>
      <c r="AD97" s="573"/>
      <c r="AE97" s="122" t="s">
        <v>211</v>
      </c>
      <c r="AF97" s="123">
        <f>+IF(AE97="Si",30,0)</f>
        <v>0</v>
      </c>
      <c r="AG97" s="573" t="s">
        <v>247</v>
      </c>
      <c r="AH97" s="573"/>
      <c r="AI97" s="573"/>
      <c r="AJ97" s="122" t="s">
        <v>211</v>
      </c>
      <c r="AK97" s="123">
        <f>+IF(AJ97="Si",30,0)</f>
        <v>0</v>
      </c>
      <c r="AL97" s="573" t="s">
        <v>247</v>
      </c>
      <c r="AM97" s="573"/>
      <c r="AN97" s="573"/>
      <c r="AO97" s="122" t="s">
        <v>211</v>
      </c>
      <c r="AP97" s="123">
        <f>+IF(AO97="Si",30,0)</f>
        <v>0</v>
      </c>
      <c r="AQ97" s="558"/>
      <c r="AR97" s="558"/>
      <c r="AS97" s="587"/>
      <c r="AT97" s="589"/>
      <c r="AU97" s="578"/>
      <c r="AV97" s="578"/>
      <c r="AW97" s="578"/>
      <c r="AX97" s="578"/>
      <c r="AY97" s="578"/>
      <c r="AZ97" s="581"/>
      <c r="BA97" s="578"/>
      <c r="BB97" s="584"/>
    </row>
    <row r="98" spans="7:54" hidden="1" x14ac:dyDescent="0.25">
      <c r="G98" s="541" t="str">
        <f>+'Identificación de Riesgos'!$B$6</f>
        <v>Gestión de Contratación</v>
      </c>
      <c r="H98" s="544" t="str">
        <f>+'Identificación de Riesgos'!$C$6</f>
        <v xml:space="preserve">Contratar los bienes o servicios requeridos de acuerdo con la normatividad vigente aplicable, mediante contratación directa y procesos contractuales transparentes y ágiles, para el cumplimiento de los objetivos institucionales   </v>
      </c>
      <c r="I98" s="547" t="str">
        <f>+'Identificación de Riesgos'!G11</f>
        <v>Factor de Riesgo 6</v>
      </c>
      <c r="J98" s="547" t="str">
        <f>+'Identificación de Riesgos'!H11</f>
        <v>Causas FR6</v>
      </c>
      <c r="K98" s="547" t="str">
        <f>+'Identificación de Riesgos'!J11</f>
        <v>Efectos  FR6</v>
      </c>
      <c r="L98" s="517" t="s">
        <v>211</v>
      </c>
      <c r="M98" s="517" t="s">
        <v>211</v>
      </c>
      <c r="N98" s="520" t="s">
        <v>211</v>
      </c>
      <c r="O98" s="510" t="e">
        <f>#REF!</f>
        <v>#REF!</v>
      </c>
      <c r="P98" s="101" t="s">
        <v>212</v>
      </c>
      <c r="Q98" s="102" t="s">
        <v>211</v>
      </c>
      <c r="R98" s="510" t="e">
        <f>+#REF!</f>
        <v>#REF!</v>
      </c>
      <c r="S98" s="151" t="s">
        <v>266</v>
      </c>
      <c r="T98" s="103" t="s">
        <v>211</v>
      </c>
      <c r="U98" s="510" t="e">
        <f>+#REF!</f>
        <v>#REF!</v>
      </c>
      <c r="V98" s="513" t="e">
        <f>+#REF!</f>
        <v>#REF!</v>
      </c>
      <c r="W98" s="540" t="s">
        <v>213</v>
      </c>
      <c r="X98" s="540"/>
      <c r="Y98" s="540" t="s">
        <v>214</v>
      </c>
      <c r="Z98" s="540"/>
      <c r="AA98" s="104"/>
      <c r="AB98" s="540" t="s">
        <v>213</v>
      </c>
      <c r="AC98" s="540"/>
      <c r="AD98" s="540" t="s">
        <v>214</v>
      </c>
      <c r="AE98" s="540"/>
      <c r="AF98" s="104"/>
      <c r="AG98" s="540" t="s">
        <v>213</v>
      </c>
      <c r="AH98" s="540"/>
      <c r="AI98" s="540" t="s">
        <v>214</v>
      </c>
      <c r="AJ98" s="540"/>
      <c r="AK98" s="104"/>
      <c r="AL98" s="540" t="s">
        <v>213</v>
      </c>
      <c r="AM98" s="540"/>
      <c r="AN98" s="540" t="s">
        <v>214</v>
      </c>
      <c r="AO98" s="540"/>
      <c r="AP98" s="104"/>
      <c r="AQ98" s="510" t="e">
        <f>+#REF!</f>
        <v>#REF!</v>
      </c>
      <c r="AR98" s="510" t="e">
        <f>+#REF!</f>
        <v>#REF!</v>
      </c>
      <c r="AS98" s="533" t="e">
        <f>+#REF!</f>
        <v>#REF!</v>
      </c>
      <c r="AT98" s="536" t="e">
        <f>+#REF!</f>
        <v>#REF!</v>
      </c>
      <c r="AU98" s="538" t="e">
        <f>IF(AT98="No Aplica","No Aplica",IF(AT98="Asumir","No requiere Acciones Adicionales","Debe definir Acciones Complementarias"))</f>
        <v>#REF!</v>
      </c>
      <c r="AV98" s="524"/>
      <c r="AW98" s="524"/>
      <c r="AX98" s="524"/>
      <c r="AY98" s="524"/>
      <c r="AZ98" s="527" t="e">
        <f>+#REF!</f>
        <v>#REF!</v>
      </c>
      <c r="BA98" s="524"/>
      <c r="BB98" s="530" t="e">
        <f>+#REF!</f>
        <v>#REF!</v>
      </c>
    </row>
    <row r="99" spans="7:54" ht="28.5" hidden="1" x14ac:dyDescent="0.25">
      <c r="G99" s="542"/>
      <c r="H99" s="545"/>
      <c r="I99" s="548"/>
      <c r="J99" s="548"/>
      <c r="K99" s="548"/>
      <c r="L99" s="518"/>
      <c r="M99" s="518"/>
      <c r="N99" s="521"/>
      <c r="O99" s="511"/>
      <c r="P99" s="105" t="s">
        <v>215</v>
      </c>
      <c r="Q99" s="106" t="s">
        <v>211</v>
      </c>
      <c r="R99" s="511"/>
      <c r="S99" s="169" t="s">
        <v>267</v>
      </c>
      <c r="T99" s="107" t="s">
        <v>211</v>
      </c>
      <c r="U99" s="511"/>
      <c r="V99" s="514"/>
      <c r="W99" s="507"/>
      <c r="X99" s="507"/>
      <c r="Y99" s="507"/>
      <c r="Z99" s="507"/>
      <c r="AA99" s="108"/>
      <c r="AB99" s="507"/>
      <c r="AC99" s="507"/>
      <c r="AD99" s="507"/>
      <c r="AE99" s="507"/>
      <c r="AF99" s="108"/>
      <c r="AG99" s="507"/>
      <c r="AH99" s="507"/>
      <c r="AI99" s="507"/>
      <c r="AJ99" s="507"/>
      <c r="AK99" s="108"/>
      <c r="AL99" s="507"/>
      <c r="AM99" s="507"/>
      <c r="AN99" s="507"/>
      <c r="AO99" s="507"/>
      <c r="AP99" s="108"/>
      <c r="AQ99" s="511"/>
      <c r="AR99" s="511"/>
      <c r="AS99" s="534"/>
      <c r="AT99" s="511"/>
      <c r="AU99" s="539"/>
      <c r="AV99" s="525"/>
      <c r="AW99" s="525"/>
      <c r="AX99" s="525"/>
      <c r="AY99" s="525"/>
      <c r="AZ99" s="528"/>
      <c r="BA99" s="525"/>
      <c r="BB99" s="531"/>
    </row>
    <row r="100" spans="7:54" ht="15" hidden="1" customHeight="1" x14ac:dyDescent="0.25">
      <c r="G100" s="542"/>
      <c r="H100" s="545"/>
      <c r="I100" s="548"/>
      <c r="J100" s="548"/>
      <c r="K100" s="548"/>
      <c r="L100" s="518"/>
      <c r="M100" s="518"/>
      <c r="N100" s="521"/>
      <c r="O100" s="511"/>
      <c r="P100" s="105" t="s">
        <v>216</v>
      </c>
      <c r="Q100" s="106" t="s">
        <v>211</v>
      </c>
      <c r="R100" s="511"/>
      <c r="S100" s="323" t="s">
        <v>268</v>
      </c>
      <c r="T100" s="845" t="s">
        <v>211</v>
      </c>
      <c r="U100" s="511"/>
      <c r="V100" s="514"/>
      <c r="W100" s="507"/>
      <c r="X100" s="507"/>
      <c r="Y100" s="507"/>
      <c r="Z100" s="507"/>
      <c r="AA100" s="108"/>
      <c r="AB100" s="507"/>
      <c r="AC100" s="507"/>
      <c r="AD100" s="507"/>
      <c r="AE100" s="507"/>
      <c r="AF100" s="108"/>
      <c r="AG100" s="507"/>
      <c r="AH100" s="507"/>
      <c r="AI100" s="507"/>
      <c r="AJ100" s="507"/>
      <c r="AK100" s="108"/>
      <c r="AL100" s="507"/>
      <c r="AM100" s="507"/>
      <c r="AN100" s="507"/>
      <c r="AO100" s="507"/>
      <c r="AP100" s="108"/>
      <c r="AQ100" s="511"/>
      <c r="AR100" s="511"/>
      <c r="AS100" s="534"/>
      <c r="AT100" s="511"/>
      <c r="AU100" s="525"/>
      <c r="AV100" s="525"/>
      <c r="AW100" s="525"/>
      <c r="AX100" s="525"/>
      <c r="AY100" s="525"/>
      <c r="AZ100" s="528"/>
      <c r="BA100" s="525"/>
      <c r="BB100" s="531"/>
    </row>
    <row r="101" spans="7:54" ht="28.5" hidden="1" x14ac:dyDescent="0.25">
      <c r="G101" s="542"/>
      <c r="H101" s="545"/>
      <c r="I101" s="109" t="s">
        <v>252</v>
      </c>
      <c r="J101" s="508" t="s">
        <v>218</v>
      </c>
      <c r="K101" s="508" t="s">
        <v>219</v>
      </c>
      <c r="L101" s="518"/>
      <c r="M101" s="518"/>
      <c r="N101" s="521"/>
      <c r="O101" s="511"/>
      <c r="P101" s="105" t="s">
        <v>220</v>
      </c>
      <c r="Q101" s="106" t="s">
        <v>211</v>
      </c>
      <c r="R101" s="511"/>
      <c r="S101" s="323"/>
      <c r="T101" s="845"/>
      <c r="U101" s="511"/>
      <c r="V101" s="514"/>
      <c r="W101" s="507"/>
      <c r="X101" s="507"/>
      <c r="Y101" s="507"/>
      <c r="Z101" s="507"/>
      <c r="AA101" s="108"/>
      <c r="AB101" s="507"/>
      <c r="AC101" s="507"/>
      <c r="AD101" s="507"/>
      <c r="AE101" s="507"/>
      <c r="AF101" s="108"/>
      <c r="AG101" s="507"/>
      <c r="AH101" s="507"/>
      <c r="AI101" s="507"/>
      <c r="AJ101" s="507"/>
      <c r="AK101" s="108"/>
      <c r="AL101" s="507"/>
      <c r="AM101" s="507"/>
      <c r="AN101" s="507"/>
      <c r="AO101" s="507"/>
      <c r="AP101" s="108"/>
      <c r="AQ101" s="511"/>
      <c r="AR101" s="511"/>
      <c r="AS101" s="534"/>
      <c r="AT101" s="511"/>
      <c r="AU101" s="525"/>
      <c r="AV101" s="525"/>
      <c r="AW101" s="525"/>
      <c r="AX101" s="525"/>
      <c r="AY101" s="525"/>
      <c r="AZ101" s="528"/>
      <c r="BA101" s="525"/>
      <c r="BB101" s="531"/>
    </row>
    <row r="102" spans="7:54" ht="28.5" hidden="1" customHeight="1" x14ac:dyDescent="0.25">
      <c r="G102" s="542"/>
      <c r="H102" s="545"/>
      <c r="I102" s="508" t="s">
        <v>221</v>
      </c>
      <c r="J102" s="508"/>
      <c r="K102" s="508"/>
      <c r="L102" s="518"/>
      <c r="M102" s="518"/>
      <c r="N102" s="521"/>
      <c r="O102" s="511"/>
      <c r="P102" s="105" t="s">
        <v>222</v>
      </c>
      <c r="Q102" s="106" t="s">
        <v>211</v>
      </c>
      <c r="R102" s="511"/>
      <c r="S102" s="323" t="s">
        <v>272</v>
      </c>
      <c r="T102" s="845" t="s">
        <v>211</v>
      </c>
      <c r="U102" s="511"/>
      <c r="V102" s="514"/>
      <c r="W102" s="507"/>
      <c r="X102" s="507"/>
      <c r="Y102" s="507"/>
      <c r="Z102" s="507"/>
      <c r="AA102" s="108"/>
      <c r="AB102" s="507"/>
      <c r="AC102" s="507"/>
      <c r="AD102" s="507"/>
      <c r="AE102" s="507"/>
      <c r="AF102" s="108"/>
      <c r="AG102" s="507"/>
      <c r="AH102" s="507"/>
      <c r="AI102" s="507"/>
      <c r="AJ102" s="507"/>
      <c r="AK102" s="108"/>
      <c r="AL102" s="507"/>
      <c r="AM102" s="507"/>
      <c r="AN102" s="507"/>
      <c r="AO102" s="507"/>
      <c r="AP102" s="108"/>
      <c r="AQ102" s="511"/>
      <c r="AR102" s="511"/>
      <c r="AS102" s="534"/>
      <c r="AT102" s="511"/>
      <c r="AU102" s="525"/>
      <c r="AV102" s="525"/>
      <c r="AW102" s="525"/>
      <c r="AX102" s="525"/>
      <c r="AY102" s="525"/>
      <c r="AZ102" s="528"/>
      <c r="BA102" s="525"/>
      <c r="BB102" s="531"/>
    </row>
    <row r="103" spans="7:54" hidden="1" x14ac:dyDescent="0.25">
      <c r="G103" s="542"/>
      <c r="H103" s="545"/>
      <c r="I103" s="508"/>
      <c r="J103" s="508"/>
      <c r="K103" s="508"/>
      <c r="L103" s="518"/>
      <c r="M103" s="518"/>
      <c r="N103" s="521"/>
      <c r="O103" s="511"/>
      <c r="P103" s="105" t="s">
        <v>223</v>
      </c>
      <c r="Q103" s="106" t="s">
        <v>211</v>
      </c>
      <c r="R103" s="511"/>
      <c r="S103" s="323"/>
      <c r="T103" s="845"/>
      <c r="U103" s="511"/>
      <c r="V103" s="514"/>
      <c r="W103" s="507"/>
      <c r="X103" s="507"/>
      <c r="Y103" s="507"/>
      <c r="Z103" s="507"/>
      <c r="AA103" s="108"/>
      <c r="AB103" s="507"/>
      <c r="AC103" s="507"/>
      <c r="AD103" s="507"/>
      <c r="AE103" s="507"/>
      <c r="AF103" s="108"/>
      <c r="AG103" s="507"/>
      <c r="AH103" s="507"/>
      <c r="AI103" s="507"/>
      <c r="AJ103" s="507"/>
      <c r="AK103" s="108"/>
      <c r="AL103" s="507"/>
      <c r="AM103" s="507"/>
      <c r="AN103" s="507"/>
      <c r="AO103" s="507"/>
      <c r="AP103" s="108"/>
      <c r="AQ103" s="511"/>
      <c r="AR103" s="511"/>
      <c r="AS103" s="534"/>
      <c r="AT103" s="511"/>
      <c r="AU103" s="525"/>
      <c r="AV103" s="525"/>
      <c r="AW103" s="525"/>
      <c r="AX103" s="525"/>
      <c r="AY103" s="525"/>
      <c r="AZ103" s="528"/>
      <c r="BA103" s="525"/>
      <c r="BB103" s="531"/>
    </row>
    <row r="104" spans="7:54" ht="28.5" hidden="1" x14ac:dyDescent="0.25">
      <c r="G104" s="542"/>
      <c r="H104" s="545"/>
      <c r="I104" s="508"/>
      <c r="J104" s="508"/>
      <c r="K104" s="508"/>
      <c r="L104" s="518"/>
      <c r="M104" s="518"/>
      <c r="N104" s="521"/>
      <c r="O104" s="511"/>
      <c r="P104" s="105" t="s">
        <v>224</v>
      </c>
      <c r="Q104" s="106" t="s">
        <v>211</v>
      </c>
      <c r="R104" s="511"/>
      <c r="S104" s="323"/>
      <c r="T104" s="845"/>
      <c r="U104" s="511"/>
      <c r="V104" s="514"/>
      <c r="W104" s="516" t="s">
        <v>225</v>
      </c>
      <c r="X104" s="516"/>
      <c r="Y104" s="516" t="s">
        <v>226</v>
      </c>
      <c r="Z104" s="516"/>
      <c r="AA104" s="108"/>
      <c r="AB104" s="516" t="s">
        <v>225</v>
      </c>
      <c r="AC104" s="516"/>
      <c r="AD104" s="516" t="s">
        <v>226</v>
      </c>
      <c r="AE104" s="516"/>
      <c r="AF104" s="108"/>
      <c r="AG104" s="516" t="s">
        <v>225</v>
      </c>
      <c r="AH104" s="516"/>
      <c r="AI104" s="516" t="s">
        <v>226</v>
      </c>
      <c r="AJ104" s="516"/>
      <c r="AK104" s="108"/>
      <c r="AL104" s="516" t="s">
        <v>225</v>
      </c>
      <c r="AM104" s="516"/>
      <c r="AN104" s="516" t="s">
        <v>226</v>
      </c>
      <c r="AO104" s="516"/>
      <c r="AP104" s="108"/>
      <c r="AQ104" s="511"/>
      <c r="AR104" s="511"/>
      <c r="AS104" s="534"/>
      <c r="AT104" s="511"/>
      <c r="AU104" s="525"/>
      <c r="AV104" s="525"/>
      <c r="AW104" s="525"/>
      <c r="AX104" s="525"/>
      <c r="AY104" s="525"/>
      <c r="AZ104" s="528"/>
      <c r="BA104" s="525"/>
      <c r="BB104" s="531"/>
    </row>
    <row r="105" spans="7:54" ht="28.5" hidden="1" x14ac:dyDescent="0.25">
      <c r="G105" s="542"/>
      <c r="H105" s="545"/>
      <c r="I105" s="508"/>
      <c r="J105" s="508"/>
      <c r="K105" s="508"/>
      <c r="L105" s="518"/>
      <c r="M105" s="518"/>
      <c r="N105" s="521"/>
      <c r="O105" s="511"/>
      <c r="P105" s="105" t="s">
        <v>227</v>
      </c>
      <c r="Q105" s="106" t="s">
        <v>211</v>
      </c>
      <c r="R105" s="511"/>
      <c r="S105" s="323" t="s">
        <v>265</v>
      </c>
      <c r="T105" s="848" t="s">
        <v>211</v>
      </c>
      <c r="U105" s="511"/>
      <c r="V105" s="514"/>
      <c r="W105" s="507"/>
      <c r="X105" s="507"/>
      <c r="Y105" s="507"/>
      <c r="Z105" s="507"/>
      <c r="AA105" s="108"/>
      <c r="AB105" s="507"/>
      <c r="AC105" s="507"/>
      <c r="AD105" s="507"/>
      <c r="AE105" s="507"/>
      <c r="AF105" s="108"/>
      <c r="AG105" s="507"/>
      <c r="AH105" s="507"/>
      <c r="AI105" s="507"/>
      <c r="AJ105" s="507"/>
      <c r="AK105" s="108"/>
      <c r="AL105" s="507"/>
      <c r="AM105" s="507"/>
      <c r="AN105" s="507"/>
      <c r="AO105" s="507"/>
      <c r="AP105" s="108"/>
      <c r="AQ105" s="511"/>
      <c r="AR105" s="511"/>
      <c r="AS105" s="534"/>
      <c r="AT105" s="511"/>
      <c r="AU105" s="525"/>
      <c r="AV105" s="525"/>
      <c r="AW105" s="525"/>
      <c r="AX105" s="525"/>
      <c r="AY105" s="525"/>
      <c r="AZ105" s="528"/>
      <c r="BA105" s="525"/>
      <c r="BB105" s="531"/>
    </row>
    <row r="106" spans="7:54" hidden="1" x14ac:dyDescent="0.25">
      <c r="G106" s="542"/>
      <c r="H106" s="545"/>
      <c r="I106" s="508"/>
      <c r="J106" s="508"/>
      <c r="K106" s="508"/>
      <c r="L106" s="518"/>
      <c r="M106" s="518"/>
      <c r="N106" s="521"/>
      <c r="O106" s="511"/>
      <c r="P106" s="105" t="s">
        <v>228</v>
      </c>
      <c r="Q106" s="106" t="s">
        <v>211</v>
      </c>
      <c r="R106" s="511"/>
      <c r="S106" s="323"/>
      <c r="T106" s="848"/>
      <c r="U106" s="511"/>
      <c r="V106" s="514"/>
      <c r="W106" s="502" t="s">
        <v>229</v>
      </c>
      <c r="X106" s="502"/>
      <c r="Y106" s="502" t="s">
        <v>230</v>
      </c>
      <c r="Z106" s="502"/>
      <c r="AA106" s="108"/>
      <c r="AB106" s="502" t="s">
        <v>229</v>
      </c>
      <c r="AC106" s="502"/>
      <c r="AD106" s="502" t="s">
        <v>230</v>
      </c>
      <c r="AE106" s="502"/>
      <c r="AF106" s="108"/>
      <c r="AG106" s="502" t="s">
        <v>229</v>
      </c>
      <c r="AH106" s="502"/>
      <c r="AI106" s="502" t="s">
        <v>230</v>
      </c>
      <c r="AJ106" s="502"/>
      <c r="AK106" s="108"/>
      <c r="AL106" s="502" t="s">
        <v>229</v>
      </c>
      <c r="AM106" s="502"/>
      <c r="AN106" s="502" t="s">
        <v>230</v>
      </c>
      <c r="AO106" s="502"/>
      <c r="AP106" s="108"/>
      <c r="AQ106" s="511"/>
      <c r="AR106" s="511"/>
      <c r="AS106" s="534"/>
      <c r="AT106" s="511"/>
      <c r="AU106" s="525"/>
      <c r="AV106" s="525"/>
      <c r="AW106" s="525"/>
      <c r="AX106" s="525"/>
      <c r="AY106" s="525"/>
      <c r="AZ106" s="528"/>
      <c r="BA106" s="525"/>
      <c r="BB106" s="531"/>
    </row>
    <row r="107" spans="7:54" ht="28.5" hidden="1" x14ac:dyDescent="0.25">
      <c r="G107" s="542"/>
      <c r="H107" s="545"/>
      <c r="I107" s="508"/>
      <c r="J107" s="508"/>
      <c r="K107" s="508"/>
      <c r="L107" s="518"/>
      <c r="M107" s="518"/>
      <c r="N107" s="521"/>
      <c r="O107" s="511"/>
      <c r="P107" s="105" t="s">
        <v>231</v>
      </c>
      <c r="Q107" s="106" t="s">
        <v>211</v>
      </c>
      <c r="R107" s="511"/>
      <c r="S107" s="323" t="s">
        <v>270</v>
      </c>
      <c r="T107" s="848" t="s">
        <v>211</v>
      </c>
      <c r="U107" s="511"/>
      <c r="V107" s="514"/>
      <c r="W107" s="339" t="s">
        <v>211</v>
      </c>
      <c r="X107" s="339"/>
      <c r="Y107" s="339" t="s">
        <v>211</v>
      </c>
      <c r="Z107" s="339"/>
      <c r="AA107" s="108"/>
      <c r="AB107" s="339" t="s">
        <v>211</v>
      </c>
      <c r="AC107" s="339"/>
      <c r="AD107" s="339" t="s">
        <v>211</v>
      </c>
      <c r="AE107" s="339"/>
      <c r="AF107" s="108"/>
      <c r="AG107" s="339" t="s">
        <v>211</v>
      </c>
      <c r="AH107" s="339"/>
      <c r="AI107" s="339" t="s">
        <v>211</v>
      </c>
      <c r="AJ107" s="339"/>
      <c r="AK107" s="108"/>
      <c r="AL107" s="339" t="s">
        <v>211</v>
      </c>
      <c r="AM107" s="339"/>
      <c r="AN107" s="339" t="s">
        <v>211</v>
      </c>
      <c r="AO107" s="339"/>
      <c r="AP107" s="108"/>
      <c r="AQ107" s="511"/>
      <c r="AR107" s="511"/>
      <c r="AS107" s="534"/>
      <c r="AT107" s="511"/>
      <c r="AU107" s="525"/>
      <c r="AV107" s="525"/>
      <c r="AW107" s="525"/>
      <c r="AX107" s="525"/>
      <c r="AY107" s="525"/>
      <c r="AZ107" s="528"/>
      <c r="BA107" s="525"/>
      <c r="BB107" s="531"/>
    </row>
    <row r="108" spans="7:54" hidden="1" x14ac:dyDescent="0.25">
      <c r="G108" s="542"/>
      <c r="H108" s="545"/>
      <c r="I108" s="508"/>
      <c r="J108" s="508"/>
      <c r="K108" s="508"/>
      <c r="L108" s="518"/>
      <c r="M108" s="518"/>
      <c r="N108" s="521"/>
      <c r="O108" s="511"/>
      <c r="P108" s="105" t="s">
        <v>232</v>
      </c>
      <c r="Q108" s="106" t="s">
        <v>211</v>
      </c>
      <c r="R108" s="511"/>
      <c r="S108" s="323"/>
      <c r="T108" s="848"/>
      <c r="U108" s="511"/>
      <c r="V108" s="514"/>
      <c r="W108" s="523" t="s">
        <v>233</v>
      </c>
      <c r="X108" s="523"/>
      <c r="Y108" s="523"/>
      <c r="Z108" s="110">
        <f>+SUM(AA109:AA115)</f>
        <v>0</v>
      </c>
      <c r="AA108" s="111"/>
      <c r="AB108" s="523" t="s">
        <v>233</v>
      </c>
      <c r="AC108" s="523"/>
      <c r="AD108" s="523"/>
      <c r="AE108" s="110">
        <f>+SUM(AF109:AF115)</f>
        <v>0</v>
      </c>
      <c r="AF108" s="111"/>
      <c r="AG108" s="523" t="s">
        <v>233</v>
      </c>
      <c r="AH108" s="523"/>
      <c r="AI108" s="523"/>
      <c r="AJ108" s="110">
        <f>+SUM(AK109:AK115)</f>
        <v>0</v>
      </c>
      <c r="AK108" s="111"/>
      <c r="AL108" s="523" t="s">
        <v>233</v>
      </c>
      <c r="AM108" s="523"/>
      <c r="AN108" s="523"/>
      <c r="AO108" s="110">
        <f>+SUM(AP109:AP115)</f>
        <v>0</v>
      </c>
      <c r="AP108" s="111"/>
      <c r="AQ108" s="511"/>
      <c r="AR108" s="511"/>
      <c r="AS108" s="534"/>
      <c r="AT108" s="511"/>
      <c r="AU108" s="525"/>
      <c r="AV108" s="525"/>
      <c r="AW108" s="525"/>
      <c r="AX108" s="525"/>
      <c r="AY108" s="525"/>
      <c r="AZ108" s="528"/>
      <c r="BA108" s="525"/>
      <c r="BB108" s="531"/>
    </row>
    <row r="109" spans="7:54" s="36" customFormat="1" hidden="1" x14ac:dyDescent="0.25">
      <c r="G109" s="542"/>
      <c r="H109" s="545"/>
      <c r="I109" s="508"/>
      <c r="J109" s="508"/>
      <c r="K109" s="508"/>
      <c r="L109" s="518"/>
      <c r="M109" s="518"/>
      <c r="N109" s="521"/>
      <c r="O109" s="511"/>
      <c r="P109" s="105" t="s">
        <v>234</v>
      </c>
      <c r="Q109" s="106" t="s">
        <v>211</v>
      </c>
      <c r="R109" s="511"/>
      <c r="S109" s="323" t="s">
        <v>271</v>
      </c>
      <c r="T109" s="848" t="s">
        <v>211</v>
      </c>
      <c r="U109" s="511"/>
      <c r="V109" s="514"/>
      <c r="W109" s="505" t="s">
        <v>235</v>
      </c>
      <c r="X109" s="505"/>
      <c r="Y109" s="505"/>
      <c r="Z109" s="106" t="s">
        <v>211</v>
      </c>
      <c r="AA109" s="111">
        <f>+IF(Z109="Si",15,0)</f>
        <v>0</v>
      </c>
      <c r="AB109" s="505" t="s">
        <v>235</v>
      </c>
      <c r="AC109" s="505"/>
      <c r="AD109" s="505"/>
      <c r="AE109" s="106" t="s">
        <v>211</v>
      </c>
      <c r="AF109" s="111">
        <f>+IF(AE109="Si",15,0)</f>
        <v>0</v>
      </c>
      <c r="AG109" s="505" t="s">
        <v>235</v>
      </c>
      <c r="AH109" s="505"/>
      <c r="AI109" s="505"/>
      <c r="AJ109" s="106" t="s">
        <v>211</v>
      </c>
      <c r="AK109" s="111">
        <f>+IF(AJ109="Si",15,0)</f>
        <v>0</v>
      </c>
      <c r="AL109" s="505" t="s">
        <v>235</v>
      </c>
      <c r="AM109" s="505"/>
      <c r="AN109" s="505"/>
      <c r="AO109" s="106" t="s">
        <v>211</v>
      </c>
      <c r="AP109" s="111">
        <f>+IF(AO109="Si",15,0)</f>
        <v>0</v>
      </c>
      <c r="AQ109" s="511"/>
      <c r="AR109" s="511"/>
      <c r="AS109" s="534"/>
      <c r="AT109" s="511"/>
      <c r="AU109" s="525"/>
      <c r="AV109" s="525"/>
      <c r="AW109" s="525"/>
      <c r="AX109" s="525"/>
      <c r="AY109" s="525"/>
      <c r="AZ109" s="528"/>
      <c r="BA109" s="525"/>
      <c r="BB109" s="531"/>
    </row>
    <row r="110" spans="7:54" s="36" customFormat="1" hidden="1" x14ac:dyDescent="0.25">
      <c r="G110" s="542"/>
      <c r="H110" s="545"/>
      <c r="I110" s="508"/>
      <c r="J110" s="508"/>
      <c r="K110" s="508"/>
      <c r="L110" s="518"/>
      <c r="M110" s="518"/>
      <c r="N110" s="521"/>
      <c r="O110" s="511"/>
      <c r="P110" s="105" t="s">
        <v>236</v>
      </c>
      <c r="Q110" s="106" t="s">
        <v>211</v>
      </c>
      <c r="R110" s="511"/>
      <c r="S110" s="323"/>
      <c r="T110" s="848"/>
      <c r="U110" s="511"/>
      <c r="V110" s="514"/>
      <c r="W110" s="505" t="s">
        <v>237</v>
      </c>
      <c r="X110" s="505"/>
      <c r="Y110" s="505"/>
      <c r="Z110" s="106" t="s">
        <v>211</v>
      </c>
      <c r="AA110" s="111">
        <f>+IF(Z110="Si",5,0)</f>
        <v>0</v>
      </c>
      <c r="AB110" s="505" t="s">
        <v>237</v>
      </c>
      <c r="AC110" s="505"/>
      <c r="AD110" s="505"/>
      <c r="AE110" s="106" t="s">
        <v>211</v>
      </c>
      <c r="AF110" s="111">
        <f>+IF(AE110="Si",5,0)</f>
        <v>0</v>
      </c>
      <c r="AG110" s="505" t="s">
        <v>237</v>
      </c>
      <c r="AH110" s="505"/>
      <c r="AI110" s="505"/>
      <c r="AJ110" s="106" t="s">
        <v>211</v>
      </c>
      <c r="AK110" s="111">
        <f>+IF(AJ110="Si",5,0)</f>
        <v>0</v>
      </c>
      <c r="AL110" s="505" t="s">
        <v>237</v>
      </c>
      <c r="AM110" s="505"/>
      <c r="AN110" s="505"/>
      <c r="AO110" s="106" t="s">
        <v>211</v>
      </c>
      <c r="AP110" s="111">
        <f>+IF(AO110="Si",5,0)</f>
        <v>0</v>
      </c>
      <c r="AQ110" s="511"/>
      <c r="AR110" s="511"/>
      <c r="AS110" s="534"/>
      <c r="AT110" s="511"/>
      <c r="AU110" s="525"/>
      <c r="AV110" s="525"/>
      <c r="AW110" s="525"/>
      <c r="AX110" s="525"/>
      <c r="AY110" s="525"/>
      <c r="AZ110" s="528"/>
      <c r="BA110" s="525"/>
      <c r="BB110" s="531"/>
    </row>
    <row r="111" spans="7:54" s="36" customFormat="1" hidden="1" x14ac:dyDescent="0.25">
      <c r="G111" s="542"/>
      <c r="H111" s="545"/>
      <c r="I111" s="508"/>
      <c r="J111" s="508"/>
      <c r="K111" s="508"/>
      <c r="L111" s="518"/>
      <c r="M111" s="518"/>
      <c r="N111" s="521"/>
      <c r="O111" s="511"/>
      <c r="P111" s="105" t="s">
        <v>238</v>
      </c>
      <c r="Q111" s="106" t="s">
        <v>211</v>
      </c>
      <c r="R111" s="511"/>
      <c r="S111" s="323" t="s">
        <v>269</v>
      </c>
      <c r="T111" s="848" t="s">
        <v>211</v>
      </c>
      <c r="U111" s="511"/>
      <c r="V111" s="514"/>
      <c r="W111" s="505" t="s">
        <v>239</v>
      </c>
      <c r="X111" s="505"/>
      <c r="Y111" s="505"/>
      <c r="Z111" s="106" t="s">
        <v>211</v>
      </c>
      <c r="AA111" s="111">
        <f>+IF(Z111="Si",15,0)</f>
        <v>0</v>
      </c>
      <c r="AB111" s="505" t="s">
        <v>239</v>
      </c>
      <c r="AC111" s="505"/>
      <c r="AD111" s="505"/>
      <c r="AE111" s="106" t="s">
        <v>211</v>
      </c>
      <c r="AF111" s="111">
        <f>+IF(AE111="Si",15,0)</f>
        <v>0</v>
      </c>
      <c r="AG111" s="505" t="s">
        <v>239</v>
      </c>
      <c r="AH111" s="505"/>
      <c r="AI111" s="505"/>
      <c r="AJ111" s="106" t="s">
        <v>211</v>
      </c>
      <c r="AK111" s="111">
        <f>+IF(AJ111="Si",15,0)</f>
        <v>0</v>
      </c>
      <c r="AL111" s="505" t="s">
        <v>239</v>
      </c>
      <c r="AM111" s="505"/>
      <c r="AN111" s="505"/>
      <c r="AO111" s="106" t="s">
        <v>211</v>
      </c>
      <c r="AP111" s="111">
        <f>+IF(AO111="Si",15,0)</f>
        <v>0</v>
      </c>
      <c r="AQ111" s="511"/>
      <c r="AR111" s="511"/>
      <c r="AS111" s="534"/>
      <c r="AT111" s="511"/>
      <c r="AU111" s="525"/>
      <c r="AV111" s="525"/>
      <c r="AW111" s="525"/>
      <c r="AX111" s="525"/>
      <c r="AY111" s="525"/>
      <c r="AZ111" s="528"/>
      <c r="BA111" s="525"/>
      <c r="BB111" s="531"/>
    </row>
    <row r="112" spans="7:54" s="36" customFormat="1" hidden="1" x14ac:dyDescent="0.25">
      <c r="G112" s="542"/>
      <c r="H112" s="545"/>
      <c r="I112" s="508"/>
      <c r="J112" s="508"/>
      <c r="K112" s="508"/>
      <c r="L112" s="518"/>
      <c r="M112" s="518"/>
      <c r="N112" s="521"/>
      <c r="O112" s="511"/>
      <c r="P112" s="105" t="s">
        <v>240</v>
      </c>
      <c r="Q112" s="106" t="s">
        <v>211</v>
      </c>
      <c r="R112" s="511"/>
      <c r="S112" s="323"/>
      <c r="T112" s="848"/>
      <c r="U112" s="511"/>
      <c r="V112" s="514"/>
      <c r="W112" s="505" t="s">
        <v>241</v>
      </c>
      <c r="X112" s="505"/>
      <c r="Y112" s="505"/>
      <c r="Z112" s="106" t="s">
        <v>211</v>
      </c>
      <c r="AA112" s="111">
        <f>+IF(Z112="Si",10,0)</f>
        <v>0</v>
      </c>
      <c r="AB112" s="505" t="s">
        <v>241</v>
      </c>
      <c r="AC112" s="505"/>
      <c r="AD112" s="505"/>
      <c r="AE112" s="106" t="s">
        <v>211</v>
      </c>
      <c r="AF112" s="111">
        <f>+IF(AE112="Si",10,0)</f>
        <v>0</v>
      </c>
      <c r="AG112" s="505" t="s">
        <v>241</v>
      </c>
      <c r="AH112" s="505"/>
      <c r="AI112" s="505"/>
      <c r="AJ112" s="106" t="s">
        <v>211</v>
      </c>
      <c r="AK112" s="111">
        <f>+IF(AJ112="Si",10,0)</f>
        <v>0</v>
      </c>
      <c r="AL112" s="505" t="s">
        <v>241</v>
      </c>
      <c r="AM112" s="505"/>
      <c r="AN112" s="505"/>
      <c r="AO112" s="106" t="s">
        <v>211</v>
      </c>
      <c r="AP112" s="111">
        <f>+IF(AO112="Si",10,0)</f>
        <v>0</v>
      </c>
      <c r="AQ112" s="511"/>
      <c r="AR112" s="511"/>
      <c r="AS112" s="534"/>
      <c r="AT112" s="511"/>
      <c r="AU112" s="525"/>
      <c r="AV112" s="525"/>
      <c r="AW112" s="525"/>
      <c r="AX112" s="525"/>
      <c r="AY112" s="525"/>
      <c r="AZ112" s="528"/>
      <c r="BA112" s="525"/>
      <c r="BB112" s="531"/>
    </row>
    <row r="113" spans="7:54" s="36" customFormat="1" hidden="1" x14ac:dyDescent="0.25">
      <c r="G113" s="542"/>
      <c r="H113" s="545"/>
      <c r="I113" s="508"/>
      <c r="J113" s="508"/>
      <c r="K113" s="508"/>
      <c r="L113" s="518"/>
      <c r="M113" s="518"/>
      <c r="N113" s="521"/>
      <c r="O113" s="511"/>
      <c r="P113" s="105" t="s">
        <v>242</v>
      </c>
      <c r="Q113" s="106" t="s">
        <v>211</v>
      </c>
      <c r="R113" s="511"/>
      <c r="S113" s="849"/>
      <c r="T113" s="849"/>
      <c r="U113" s="511"/>
      <c r="V113" s="514"/>
      <c r="W113" s="505" t="s">
        <v>243</v>
      </c>
      <c r="X113" s="505"/>
      <c r="Y113" s="505"/>
      <c r="Z113" s="106" t="s">
        <v>211</v>
      </c>
      <c r="AA113" s="111">
        <f>+IF(Z113="Si",15,0)</f>
        <v>0</v>
      </c>
      <c r="AB113" s="505" t="s">
        <v>243</v>
      </c>
      <c r="AC113" s="505"/>
      <c r="AD113" s="505"/>
      <c r="AE113" s="106" t="s">
        <v>211</v>
      </c>
      <c r="AF113" s="111">
        <f>+IF(AE113="Si",15,0)</f>
        <v>0</v>
      </c>
      <c r="AG113" s="505" t="s">
        <v>243</v>
      </c>
      <c r="AH113" s="505"/>
      <c r="AI113" s="505"/>
      <c r="AJ113" s="106" t="s">
        <v>211</v>
      </c>
      <c r="AK113" s="111">
        <f>+IF(AJ113="Si",15,0)</f>
        <v>0</v>
      </c>
      <c r="AL113" s="505" t="s">
        <v>243</v>
      </c>
      <c r="AM113" s="505"/>
      <c r="AN113" s="505"/>
      <c r="AO113" s="106" t="s">
        <v>211</v>
      </c>
      <c r="AP113" s="111">
        <f>+IF(AO113="Si",15,0)</f>
        <v>0</v>
      </c>
      <c r="AQ113" s="511"/>
      <c r="AR113" s="511"/>
      <c r="AS113" s="534"/>
      <c r="AT113" s="511"/>
      <c r="AU113" s="525"/>
      <c r="AV113" s="525"/>
      <c r="AW113" s="525"/>
      <c r="AX113" s="525"/>
      <c r="AY113" s="525"/>
      <c r="AZ113" s="528"/>
      <c r="BA113" s="525"/>
      <c r="BB113" s="531"/>
    </row>
    <row r="114" spans="7:54" s="36" customFormat="1" hidden="1" x14ac:dyDescent="0.25">
      <c r="G114" s="542"/>
      <c r="H114" s="545"/>
      <c r="I114" s="508"/>
      <c r="J114" s="508"/>
      <c r="K114" s="508"/>
      <c r="L114" s="518"/>
      <c r="M114" s="518"/>
      <c r="N114" s="521"/>
      <c r="O114" s="511"/>
      <c r="P114" s="105" t="s">
        <v>244</v>
      </c>
      <c r="Q114" s="106" t="s">
        <v>211</v>
      </c>
      <c r="R114" s="511"/>
      <c r="S114" s="849"/>
      <c r="T114" s="849"/>
      <c r="U114" s="511"/>
      <c r="V114" s="514"/>
      <c r="W114" s="505" t="s">
        <v>245</v>
      </c>
      <c r="X114" s="505"/>
      <c r="Y114" s="505"/>
      <c r="Z114" s="106" t="s">
        <v>211</v>
      </c>
      <c r="AA114" s="111">
        <f>+IF(Z114="Si",10,0)</f>
        <v>0</v>
      </c>
      <c r="AB114" s="505" t="s">
        <v>245</v>
      </c>
      <c r="AC114" s="505"/>
      <c r="AD114" s="505"/>
      <c r="AE114" s="106" t="s">
        <v>211</v>
      </c>
      <c r="AF114" s="111">
        <f>+IF(AE114="Si",10,0)</f>
        <v>0</v>
      </c>
      <c r="AG114" s="505" t="s">
        <v>245</v>
      </c>
      <c r="AH114" s="505"/>
      <c r="AI114" s="505"/>
      <c r="AJ114" s="106" t="s">
        <v>211</v>
      </c>
      <c r="AK114" s="111">
        <f>+IF(AJ114="Si",10,0)</f>
        <v>0</v>
      </c>
      <c r="AL114" s="505" t="s">
        <v>245</v>
      </c>
      <c r="AM114" s="505"/>
      <c r="AN114" s="505"/>
      <c r="AO114" s="106" t="s">
        <v>211</v>
      </c>
      <c r="AP114" s="111">
        <f>+IF(AO114="Si",10,0)</f>
        <v>0</v>
      </c>
      <c r="AQ114" s="511"/>
      <c r="AR114" s="511"/>
      <c r="AS114" s="534"/>
      <c r="AT114" s="511"/>
      <c r="AU114" s="525"/>
      <c r="AV114" s="525"/>
      <c r="AW114" s="525"/>
      <c r="AX114" s="525"/>
      <c r="AY114" s="525"/>
      <c r="AZ114" s="528"/>
      <c r="BA114" s="525"/>
      <c r="BB114" s="531"/>
    </row>
    <row r="115" spans="7:54" s="36" customFormat="1" ht="15.75" hidden="1" thickBot="1" x14ac:dyDescent="0.3">
      <c r="G115" s="543"/>
      <c r="H115" s="546"/>
      <c r="I115" s="509"/>
      <c r="J115" s="509"/>
      <c r="K115" s="509"/>
      <c r="L115" s="519"/>
      <c r="M115" s="519"/>
      <c r="N115" s="522"/>
      <c r="O115" s="512"/>
      <c r="P115" s="112" t="s">
        <v>246</v>
      </c>
      <c r="Q115" s="113" t="s">
        <v>211</v>
      </c>
      <c r="R115" s="512"/>
      <c r="S115" s="850"/>
      <c r="T115" s="850"/>
      <c r="U115" s="512"/>
      <c r="V115" s="515"/>
      <c r="W115" s="506" t="s">
        <v>247</v>
      </c>
      <c r="X115" s="506"/>
      <c r="Y115" s="506"/>
      <c r="Z115" s="113" t="s">
        <v>211</v>
      </c>
      <c r="AA115" s="114">
        <f>+IF(Z115="Si",30,0)</f>
        <v>0</v>
      </c>
      <c r="AB115" s="506" t="s">
        <v>247</v>
      </c>
      <c r="AC115" s="506"/>
      <c r="AD115" s="506"/>
      <c r="AE115" s="113" t="s">
        <v>211</v>
      </c>
      <c r="AF115" s="114">
        <f>+IF(AE115="Si",30,0)</f>
        <v>0</v>
      </c>
      <c r="AG115" s="506" t="s">
        <v>247</v>
      </c>
      <c r="AH115" s="506"/>
      <c r="AI115" s="506"/>
      <c r="AJ115" s="113" t="s">
        <v>211</v>
      </c>
      <c r="AK115" s="114">
        <f>+IF(AJ115="Si",30,0)</f>
        <v>0</v>
      </c>
      <c r="AL115" s="506" t="s">
        <v>247</v>
      </c>
      <c r="AM115" s="506"/>
      <c r="AN115" s="506"/>
      <c r="AO115" s="113" t="s">
        <v>211</v>
      </c>
      <c r="AP115" s="114">
        <f>+IF(AO115="Si",30,0)</f>
        <v>0</v>
      </c>
      <c r="AQ115" s="512"/>
      <c r="AR115" s="512"/>
      <c r="AS115" s="535"/>
      <c r="AT115" s="537"/>
      <c r="AU115" s="526"/>
      <c r="AV115" s="526"/>
      <c r="AW115" s="526"/>
      <c r="AX115" s="526"/>
      <c r="AY115" s="526"/>
      <c r="AZ115" s="529"/>
      <c r="BA115" s="526"/>
      <c r="BB115" s="532"/>
    </row>
    <row r="116" spans="7:54" s="36" customFormat="1" hidden="1" x14ac:dyDescent="0.25">
      <c r="G116" s="469" t="str">
        <f>+'Identificación de Riesgos'!$B$6</f>
        <v>Gestión de Contratación</v>
      </c>
      <c r="H116" s="472" t="str">
        <f>+'Identificación de Riesgos'!$C$6</f>
        <v xml:space="preserve">Contratar los bienes o servicios requeridos de acuerdo con la normatividad vigente aplicable, mediante contratación directa y procesos contractuales transparentes y ágiles, para el cumplimiento de los objetivos institucionales   </v>
      </c>
      <c r="I116" s="475" t="str">
        <f>+'Identificación de Riesgos'!G12</f>
        <v>Factor de Riesgo 7</v>
      </c>
      <c r="J116" s="475" t="str">
        <f>+'Identificación de Riesgos'!H12</f>
        <v>Causas FR7</v>
      </c>
      <c r="K116" s="475" t="str">
        <f>+'Identificación de Riesgos'!J12</f>
        <v>Efectos  FR7</v>
      </c>
      <c r="L116" s="460" t="s">
        <v>211</v>
      </c>
      <c r="M116" s="460" t="s">
        <v>211</v>
      </c>
      <c r="N116" s="463" t="s">
        <v>211</v>
      </c>
      <c r="O116" s="466" t="e">
        <f>#REF!</f>
        <v>#REF!</v>
      </c>
      <c r="P116" s="85" t="s">
        <v>212</v>
      </c>
      <c r="Q116" s="86" t="s">
        <v>211</v>
      </c>
      <c r="R116" s="466" t="e">
        <f>+#REF!</f>
        <v>#REF!</v>
      </c>
      <c r="S116" s="151" t="s">
        <v>266</v>
      </c>
      <c r="T116" s="87" t="s">
        <v>211</v>
      </c>
      <c r="U116" s="466" t="e">
        <f>+#REF!</f>
        <v>#REF!</v>
      </c>
      <c r="V116" s="481" t="e">
        <f>+#REF!</f>
        <v>#REF!</v>
      </c>
      <c r="W116" s="501" t="s">
        <v>213</v>
      </c>
      <c r="X116" s="501"/>
      <c r="Y116" s="501" t="s">
        <v>214</v>
      </c>
      <c r="Z116" s="501"/>
      <c r="AA116" s="88"/>
      <c r="AB116" s="501" t="s">
        <v>213</v>
      </c>
      <c r="AC116" s="501"/>
      <c r="AD116" s="501" t="s">
        <v>214</v>
      </c>
      <c r="AE116" s="501"/>
      <c r="AF116" s="88"/>
      <c r="AG116" s="501" t="s">
        <v>213</v>
      </c>
      <c r="AH116" s="501"/>
      <c r="AI116" s="501" t="s">
        <v>214</v>
      </c>
      <c r="AJ116" s="501"/>
      <c r="AK116" s="88"/>
      <c r="AL116" s="501" t="s">
        <v>213</v>
      </c>
      <c r="AM116" s="501"/>
      <c r="AN116" s="501" t="s">
        <v>214</v>
      </c>
      <c r="AO116" s="501"/>
      <c r="AP116" s="88"/>
      <c r="AQ116" s="466" t="e">
        <f>+#REF!</f>
        <v>#REF!</v>
      </c>
      <c r="AR116" s="466" t="e">
        <f>+#REF!</f>
        <v>#REF!</v>
      </c>
      <c r="AS116" s="495" t="e">
        <f>+#REF!</f>
        <v>#REF!</v>
      </c>
      <c r="AT116" s="498" t="e">
        <f>+#REF!</f>
        <v>#REF!</v>
      </c>
      <c r="AU116" s="499" t="e">
        <f>IF(AT116="No Aplica","No Aplica",IF(AT116="Asumir","No requiere Acciones Adicionales","Debe definir Acciones Complementarias"))</f>
        <v>#REF!</v>
      </c>
      <c r="AV116" s="486"/>
      <c r="AW116" s="486"/>
      <c r="AX116" s="486"/>
      <c r="AY116" s="486"/>
      <c r="AZ116" s="489" t="e">
        <f>+#REF!</f>
        <v>#REF!</v>
      </c>
      <c r="BA116" s="486"/>
      <c r="BB116" s="492" t="e">
        <f>+#REF!</f>
        <v>#REF!</v>
      </c>
    </row>
    <row r="117" spans="7:54" s="36" customFormat="1" ht="28.5" hidden="1" x14ac:dyDescent="0.25">
      <c r="G117" s="470"/>
      <c r="H117" s="473"/>
      <c r="I117" s="476"/>
      <c r="J117" s="476"/>
      <c r="K117" s="476"/>
      <c r="L117" s="461"/>
      <c r="M117" s="461"/>
      <c r="N117" s="464"/>
      <c r="O117" s="467"/>
      <c r="P117" s="89" t="s">
        <v>215</v>
      </c>
      <c r="Q117" s="90" t="s">
        <v>211</v>
      </c>
      <c r="R117" s="467"/>
      <c r="S117" s="169" t="s">
        <v>267</v>
      </c>
      <c r="T117" s="91" t="s">
        <v>211</v>
      </c>
      <c r="U117" s="467"/>
      <c r="V117" s="482"/>
      <c r="W117" s="485"/>
      <c r="X117" s="485"/>
      <c r="Y117" s="485"/>
      <c r="Z117" s="485"/>
      <c r="AA117" s="92"/>
      <c r="AB117" s="485"/>
      <c r="AC117" s="485"/>
      <c r="AD117" s="485"/>
      <c r="AE117" s="485"/>
      <c r="AF117" s="92"/>
      <c r="AG117" s="485"/>
      <c r="AH117" s="485"/>
      <c r="AI117" s="485"/>
      <c r="AJ117" s="485"/>
      <c r="AK117" s="92"/>
      <c r="AL117" s="485"/>
      <c r="AM117" s="485"/>
      <c r="AN117" s="485"/>
      <c r="AO117" s="485"/>
      <c r="AP117" s="92"/>
      <c r="AQ117" s="467"/>
      <c r="AR117" s="467"/>
      <c r="AS117" s="496"/>
      <c r="AT117" s="467"/>
      <c r="AU117" s="500"/>
      <c r="AV117" s="487"/>
      <c r="AW117" s="487"/>
      <c r="AX117" s="487"/>
      <c r="AY117" s="487"/>
      <c r="AZ117" s="490"/>
      <c r="BA117" s="487"/>
      <c r="BB117" s="493"/>
    </row>
    <row r="118" spans="7:54" s="36" customFormat="1" ht="15" hidden="1" customHeight="1" x14ac:dyDescent="0.25">
      <c r="G118" s="470"/>
      <c r="H118" s="473"/>
      <c r="I118" s="476"/>
      <c r="J118" s="476"/>
      <c r="K118" s="476"/>
      <c r="L118" s="461"/>
      <c r="M118" s="461"/>
      <c r="N118" s="464"/>
      <c r="O118" s="467"/>
      <c r="P118" s="89" t="s">
        <v>216</v>
      </c>
      <c r="Q118" s="90" t="s">
        <v>211</v>
      </c>
      <c r="R118" s="467"/>
      <c r="S118" s="323" t="s">
        <v>268</v>
      </c>
      <c r="T118" s="796" t="s">
        <v>211</v>
      </c>
      <c r="U118" s="467"/>
      <c r="V118" s="482"/>
      <c r="W118" s="485"/>
      <c r="X118" s="485"/>
      <c r="Y118" s="485"/>
      <c r="Z118" s="485"/>
      <c r="AA118" s="92"/>
      <c r="AB118" s="485"/>
      <c r="AC118" s="485"/>
      <c r="AD118" s="485"/>
      <c r="AE118" s="485"/>
      <c r="AF118" s="92"/>
      <c r="AG118" s="485"/>
      <c r="AH118" s="485"/>
      <c r="AI118" s="485"/>
      <c r="AJ118" s="485"/>
      <c r="AK118" s="92"/>
      <c r="AL118" s="485"/>
      <c r="AM118" s="485"/>
      <c r="AN118" s="485"/>
      <c r="AO118" s="485"/>
      <c r="AP118" s="92"/>
      <c r="AQ118" s="467"/>
      <c r="AR118" s="467"/>
      <c r="AS118" s="496"/>
      <c r="AT118" s="467"/>
      <c r="AU118" s="487"/>
      <c r="AV118" s="487"/>
      <c r="AW118" s="487"/>
      <c r="AX118" s="487"/>
      <c r="AY118" s="487"/>
      <c r="AZ118" s="490"/>
      <c r="BA118" s="487"/>
      <c r="BB118" s="493"/>
    </row>
    <row r="119" spans="7:54" s="36" customFormat="1" ht="28.5" hidden="1" x14ac:dyDescent="0.25">
      <c r="G119" s="470"/>
      <c r="H119" s="473"/>
      <c r="I119" s="94" t="s">
        <v>253</v>
      </c>
      <c r="J119" s="503" t="s">
        <v>218</v>
      </c>
      <c r="K119" s="503" t="s">
        <v>219</v>
      </c>
      <c r="L119" s="461"/>
      <c r="M119" s="461"/>
      <c r="N119" s="464"/>
      <c r="O119" s="467"/>
      <c r="P119" s="89" t="s">
        <v>220</v>
      </c>
      <c r="Q119" s="90" t="s">
        <v>211</v>
      </c>
      <c r="R119" s="467"/>
      <c r="S119" s="323"/>
      <c r="T119" s="796"/>
      <c r="U119" s="467"/>
      <c r="V119" s="482"/>
      <c r="W119" s="485"/>
      <c r="X119" s="485"/>
      <c r="Y119" s="485"/>
      <c r="Z119" s="485"/>
      <c r="AA119" s="92"/>
      <c r="AB119" s="485"/>
      <c r="AC119" s="485"/>
      <c r="AD119" s="485"/>
      <c r="AE119" s="485"/>
      <c r="AF119" s="92"/>
      <c r="AG119" s="485"/>
      <c r="AH119" s="485"/>
      <c r="AI119" s="485"/>
      <c r="AJ119" s="485"/>
      <c r="AK119" s="92"/>
      <c r="AL119" s="485"/>
      <c r="AM119" s="485"/>
      <c r="AN119" s="485"/>
      <c r="AO119" s="485"/>
      <c r="AP119" s="92"/>
      <c r="AQ119" s="467"/>
      <c r="AR119" s="467"/>
      <c r="AS119" s="496"/>
      <c r="AT119" s="467"/>
      <c r="AU119" s="487"/>
      <c r="AV119" s="487"/>
      <c r="AW119" s="487"/>
      <c r="AX119" s="487"/>
      <c r="AY119" s="487"/>
      <c r="AZ119" s="490"/>
      <c r="BA119" s="487"/>
      <c r="BB119" s="493"/>
    </row>
    <row r="120" spans="7:54" s="36" customFormat="1" ht="28.5" hidden="1" customHeight="1" x14ac:dyDescent="0.25">
      <c r="G120" s="470"/>
      <c r="H120" s="473"/>
      <c r="I120" s="503" t="s">
        <v>221</v>
      </c>
      <c r="J120" s="503"/>
      <c r="K120" s="503"/>
      <c r="L120" s="461"/>
      <c r="M120" s="461"/>
      <c r="N120" s="464"/>
      <c r="O120" s="467"/>
      <c r="P120" s="89" t="s">
        <v>222</v>
      </c>
      <c r="Q120" s="90" t="s">
        <v>211</v>
      </c>
      <c r="R120" s="467"/>
      <c r="S120" s="323" t="s">
        <v>272</v>
      </c>
      <c r="T120" s="796" t="s">
        <v>211</v>
      </c>
      <c r="U120" s="467"/>
      <c r="V120" s="482"/>
      <c r="W120" s="485"/>
      <c r="X120" s="485"/>
      <c r="Y120" s="485"/>
      <c r="Z120" s="485"/>
      <c r="AA120" s="92"/>
      <c r="AB120" s="485"/>
      <c r="AC120" s="485"/>
      <c r="AD120" s="485"/>
      <c r="AE120" s="485"/>
      <c r="AF120" s="92"/>
      <c r="AG120" s="485"/>
      <c r="AH120" s="485"/>
      <c r="AI120" s="485"/>
      <c r="AJ120" s="485"/>
      <c r="AK120" s="92"/>
      <c r="AL120" s="485"/>
      <c r="AM120" s="485"/>
      <c r="AN120" s="485"/>
      <c r="AO120" s="485"/>
      <c r="AP120" s="92"/>
      <c r="AQ120" s="467"/>
      <c r="AR120" s="467"/>
      <c r="AS120" s="496"/>
      <c r="AT120" s="467"/>
      <c r="AU120" s="487"/>
      <c r="AV120" s="487"/>
      <c r="AW120" s="487"/>
      <c r="AX120" s="487"/>
      <c r="AY120" s="487"/>
      <c r="AZ120" s="490"/>
      <c r="BA120" s="487"/>
      <c r="BB120" s="493"/>
    </row>
    <row r="121" spans="7:54" s="36" customFormat="1" hidden="1" x14ac:dyDescent="0.25">
      <c r="G121" s="470"/>
      <c r="H121" s="473"/>
      <c r="I121" s="503"/>
      <c r="J121" s="503"/>
      <c r="K121" s="503"/>
      <c r="L121" s="461"/>
      <c r="M121" s="461"/>
      <c r="N121" s="464"/>
      <c r="O121" s="467"/>
      <c r="P121" s="89" t="s">
        <v>223</v>
      </c>
      <c r="Q121" s="90" t="s">
        <v>211</v>
      </c>
      <c r="R121" s="467"/>
      <c r="S121" s="323"/>
      <c r="T121" s="796"/>
      <c r="U121" s="467"/>
      <c r="V121" s="482"/>
      <c r="W121" s="485"/>
      <c r="X121" s="485"/>
      <c r="Y121" s="485"/>
      <c r="Z121" s="485"/>
      <c r="AA121" s="92"/>
      <c r="AB121" s="485"/>
      <c r="AC121" s="485"/>
      <c r="AD121" s="485"/>
      <c r="AE121" s="485"/>
      <c r="AF121" s="92"/>
      <c r="AG121" s="485"/>
      <c r="AH121" s="485"/>
      <c r="AI121" s="485"/>
      <c r="AJ121" s="485"/>
      <c r="AK121" s="92"/>
      <c r="AL121" s="485"/>
      <c r="AM121" s="485"/>
      <c r="AN121" s="485"/>
      <c r="AO121" s="485"/>
      <c r="AP121" s="92"/>
      <c r="AQ121" s="467"/>
      <c r="AR121" s="467"/>
      <c r="AS121" s="496"/>
      <c r="AT121" s="467"/>
      <c r="AU121" s="487"/>
      <c r="AV121" s="487"/>
      <c r="AW121" s="487"/>
      <c r="AX121" s="487"/>
      <c r="AY121" s="487"/>
      <c r="AZ121" s="490"/>
      <c r="BA121" s="487"/>
      <c r="BB121" s="493"/>
    </row>
    <row r="122" spans="7:54" s="36" customFormat="1" ht="28.5" hidden="1" x14ac:dyDescent="0.25">
      <c r="G122" s="470"/>
      <c r="H122" s="473"/>
      <c r="I122" s="503"/>
      <c r="J122" s="503"/>
      <c r="K122" s="503"/>
      <c r="L122" s="461"/>
      <c r="M122" s="461"/>
      <c r="N122" s="464"/>
      <c r="O122" s="467"/>
      <c r="P122" s="89" t="s">
        <v>224</v>
      </c>
      <c r="Q122" s="90" t="s">
        <v>211</v>
      </c>
      <c r="R122" s="467"/>
      <c r="S122" s="323"/>
      <c r="T122" s="796"/>
      <c r="U122" s="467"/>
      <c r="V122" s="482"/>
      <c r="W122" s="484" t="s">
        <v>225</v>
      </c>
      <c r="X122" s="484"/>
      <c r="Y122" s="484" t="s">
        <v>226</v>
      </c>
      <c r="Z122" s="484"/>
      <c r="AA122" s="92"/>
      <c r="AB122" s="484" t="s">
        <v>225</v>
      </c>
      <c r="AC122" s="484"/>
      <c r="AD122" s="484" t="s">
        <v>226</v>
      </c>
      <c r="AE122" s="484"/>
      <c r="AF122" s="92"/>
      <c r="AG122" s="484" t="s">
        <v>225</v>
      </c>
      <c r="AH122" s="484"/>
      <c r="AI122" s="484" t="s">
        <v>226</v>
      </c>
      <c r="AJ122" s="484"/>
      <c r="AK122" s="92"/>
      <c r="AL122" s="484" t="s">
        <v>225</v>
      </c>
      <c r="AM122" s="484"/>
      <c r="AN122" s="484" t="s">
        <v>226</v>
      </c>
      <c r="AO122" s="484"/>
      <c r="AP122" s="92"/>
      <c r="AQ122" s="467"/>
      <c r="AR122" s="467"/>
      <c r="AS122" s="496"/>
      <c r="AT122" s="467"/>
      <c r="AU122" s="487"/>
      <c r="AV122" s="487"/>
      <c r="AW122" s="487"/>
      <c r="AX122" s="487"/>
      <c r="AY122" s="487"/>
      <c r="AZ122" s="490"/>
      <c r="BA122" s="487"/>
      <c r="BB122" s="493"/>
    </row>
    <row r="123" spans="7:54" s="36" customFormat="1" ht="28.5" hidden="1" x14ac:dyDescent="0.25">
      <c r="G123" s="470"/>
      <c r="H123" s="473"/>
      <c r="I123" s="503"/>
      <c r="J123" s="503"/>
      <c r="K123" s="503"/>
      <c r="L123" s="461"/>
      <c r="M123" s="461"/>
      <c r="N123" s="464"/>
      <c r="O123" s="467"/>
      <c r="P123" s="89" t="s">
        <v>227</v>
      </c>
      <c r="Q123" s="90" t="s">
        <v>211</v>
      </c>
      <c r="R123" s="467"/>
      <c r="S123" s="323" t="s">
        <v>265</v>
      </c>
      <c r="T123" s="324" t="s">
        <v>211</v>
      </c>
      <c r="U123" s="467"/>
      <c r="V123" s="482"/>
      <c r="W123" s="485"/>
      <c r="X123" s="485"/>
      <c r="Y123" s="485"/>
      <c r="Z123" s="485"/>
      <c r="AA123" s="92"/>
      <c r="AB123" s="485"/>
      <c r="AC123" s="485"/>
      <c r="AD123" s="485"/>
      <c r="AE123" s="485"/>
      <c r="AF123" s="92"/>
      <c r="AG123" s="485"/>
      <c r="AH123" s="485"/>
      <c r="AI123" s="485"/>
      <c r="AJ123" s="485"/>
      <c r="AK123" s="92"/>
      <c r="AL123" s="485"/>
      <c r="AM123" s="485"/>
      <c r="AN123" s="485"/>
      <c r="AO123" s="485"/>
      <c r="AP123" s="92"/>
      <c r="AQ123" s="467"/>
      <c r="AR123" s="467"/>
      <c r="AS123" s="496"/>
      <c r="AT123" s="467"/>
      <c r="AU123" s="487"/>
      <c r="AV123" s="487"/>
      <c r="AW123" s="487"/>
      <c r="AX123" s="487"/>
      <c r="AY123" s="487"/>
      <c r="AZ123" s="490"/>
      <c r="BA123" s="487"/>
      <c r="BB123" s="493"/>
    </row>
    <row r="124" spans="7:54" s="36" customFormat="1" hidden="1" x14ac:dyDescent="0.25">
      <c r="G124" s="470"/>
      <c r="H124" s="473"/>
      <c r="I124" s="503"/>
      <c r="J124" s="503"/>
      <c r="K124" s="503"/>
      <c r="L124" s="461"/>
      <c r="M124" s="461"/>
      <c r="N124" s="464"/>
      <c r="O124" s="467"/>
      <c r="P124" s="89" t="s">
        <v>228</v>
      </c>
      <c r="Q124" s="90" t="s">
        <v>211</v>
      </c>
      <c r="R124" s="467"/>
      <c r="S124" s="323"/>
      <c r="T124" s="324"/>
      <c r="U124" s="467"/>
      <c r="V124" s="482"/>
      <c r="W124" s="479" t="s">
        <v>229</v>
      </c>
      <c r="X124" s="479"/>
      <c r="Y124" s="479" t="s">
        <v>230</v>
      </c>
      <c r="Z124" s="479"/>
      <c r="AA124" s="92"/>
      <c r="AB124" s="479" t="s">
        <v>229</v>
      </c>
      <c r="AC124" s="479"/>
      <c r="AD124" s="479" t="s">
        <v>230</v>
      </c>
      <c r="AE124" s="479"/>
      <c r="AF124" s="92"/>
      <c r="AG124" s="479" t="s">
        <v>229</v>
      </c>
      <c r="AH124" s="479"/>
      <c r="AI124" s="479" t="s">
        <v>230</v>
      </c>
      <c r="AJ124" s="479"/>
      <c r="AK124" s="92"/>
      <c r="AL124" s="479" t="s">
        <v>229</v>
      </c>
      <c r="AM124" s="479"/>
      <c r="AN124" s="479" t="s">
        <v>230</v>
      </c>
      <c r="AO124" s="479"/>
      <c r="AP124" s="92"/>
      <c r="AQ124" s="467"/>
      <c r="AR124" s="467"/>
      <c r="AS124" s="496"/>
      <c r="AT124" s="467"/>
      <c r="AU124" s="487"/>
      <c r="AV124" s="487"/>
      <c r="AW124" s="487"/>
      <c r="AX124" s="487"/>
      <c r="AY124" s="487"/>
      <c r="AZ124" s="490"/>
      <c r="BA124" s="487"/>
      <c r="BB124" s="493"/>
    </row>
    <row r="125" spans="7:54" s="36" customFormat="1" ht="28.5" hidden="1" x14ac:dyDescent="0.25">
      <c r="G125" s="470"/>
      <c r="H125" s="473"/>
      <c r="I125" s="503"/>
      <c r="J125" s="503"/>
      <c r="K125" s="503"/>
      <c r="L125" s="461"/>
      <c r="M125" s="461"/>
      <c r="N125" s="464"/>
      <c r="O125" s="467"/>
      <c r="P125" s="89" t="s">
        <v>231</v>
      </c>
      <c r="Q125" s="90" t="s">
        <v>211</v>
      </c>
      <c r="R125" s="467"/>
      <c r="S125" s="323" t="s">
        <v>270</v>
      </c>
      <c r="T125" s="324" t="s">
        <v>211</v>
      </c>
      <c r="U125" s="467"/>
      <c r="V125" s="482"/>
      <c r="W125" s="480" t="s">
        <v>211</v>
      </c>
      <c r="X125" s="480"/>
      <c r="Y125" s="480" t="s">
        <v>211</v>
      </c>
      <c r="Z125" s="480"/>
      <c r="AA125" s="92"/>
      <c r="AB125" s="480" t="s">
        <v>211</v>
      </c>
      <c r="AC125" s="480"/>
      <c r="AD125" s="480" t="s">
        <v>211</v>
      </c>
      <c r="AE125" s="480"/>
      <c r="AF125" s="92"/>
      <c r="AG125" s="480" t="s">
        <v>211</v>
      </c>
      <c r="AH125" s="480"/>
      <c r="AI125" s="480" t="s">
        <v>211</v>
      </c>
      <c r="AJ125" s="480"/>
      <c r="AK125" s="92"/>
      <c r="AL125" s="480" t="s">
        <v>211</v>
      </c>
      <c r="AM125" s="480"/>
      <c r="AN125" s="480" t="s">
        <v>211</v>
      </c>
      <c r="AO125" s="480"/>
      <c r="AP125" s="92"/>
      <c r="AQ125" s="467"/>
      <c r="AR125" s="467"/>
      <c r="AS125" s="496"/>
      <c r="AT125" s="467"/>
      <c r="AU125" s="487"/>
      <c r="AV125" s="487"/>
      <c r="AW125" s="487"/>
      <c r="AX125" s="487"/>
      <c r="AY125" s="487"/>
      <c r="AZ125" s="490"/>
      <c r="BA125" s="487"/>
      <c r="BB125" s="493"/>
    </row>
    <row r="126" spans="7:54" s="36" customFormat="1" hidden="1" x14ac:dyDescent="0.25">
      <c r="G126" s="470"/>
      <c r="H126" s="473"/>
      <c r="I126" s="503"/>
      <c r="J126" s="503"/>
      <c r="K126" s="503"/>
      <c r="L126" s="461"/>
      <c r="M126" s="461"/>
      <c r="N126" s="464"/>
      <c r="O126" s="467"/>
      <c r="P126" s="89" t="s">
        <v>232</v>
      </c>
      <c r="Q126" s="90" t="s">
        <v>211</v>
      </c>
      <c r="R126" s="467"/>
      <c r="S126" s="323"/>
      <c r="T126" s="324"/>
      <c r="U126" s="467"/>
      <c r="V126" s="482"/>
      <c r="W126" s="477" t="s">
        <v>233</v>
      </c>
      <c r="X126" s="477"/>
      <c r="Y126" s="477"/>
      <c r="Z126" s="96">
        <f>+SUM(AA127:AA133)</f>
        <v>0</v>
      </c>
      <c r="AA126" s="97"/>
      <c r="AB126" s="477" t="s">
        <v>233</v>
      </c>
      <c r="AC126" s="477"/>
      <c r="AD126" s="477"/>
      <c r="AE126" s="96">
        <f>+SUM(AF127:AF133)</f>
        <v>0</v>
      </c>
      <c r="AF126" s="97"/>
      <c r="AG126" s="477" t="s">
        <v>233</v>
      </c>
      <c r="AH126" s="477"/>
      <c r="AI126" s="477"/>
      <c r="AJ126" s="96">
        <f>+SUM(AK127:AK133)</f>
        <v>0</v>
      </c>
      <c r="AK126" s="97"/>
      <c r="AL126" s="477" t="s">
        <v>233</v>
      </c>
      <c r="AM126" s="477"/>
      <c r="AN126" s="477"/>
      <c r="AO126" s="96">
        <f>+SUM(AP127:AP133)</f>
        <v>0</v>
      </c>
      <c r="AP126" s="97"/>
      <c r="AQ126" s="467"/>
      <c r="AR126" s="467"/>
      <c r="AS126" s="496"/>
      <c r="AT126" s="467"/>
      <c r="AU126" s="487"/>
      <c r="AV126" s="487"/>
      <c r="AW126" s="487"/>
      <c r="AX126" s="487"/>
      <c r="AY126" s="487"/>
      <c r="AZ126" s="490"/>
      <c r="BA126" s="487"/>
      <c r="BB126" s="493"/>
    </row>
    <row r="127" spans="7:54" s="36" customFormat="1" hidden="1" x14ac:dyDescent="0.25">
      <c r="G127" s="470"/>
      <c r="H127" s="473"/>
      <c r="I127" s="503"/>
      <c r="J127" s="503"/>
      <c r="K127" s="503"/>
      <c r="L127" s="461"/>
      <c r="M127" s="461"/>
      <c r="N127" s="464"/>
      <c r="O127" s="467"/>
      <c r="P127" s="89" t="s">
        <v>234</v>
      </c>
      <c r="Q127" s="90" t="s">
        <v>211</v>
      </c>
      <c r="R127" s="467"/>
      <c r="S127" s="323" t="s">
        <v>271</v>
      </c>
      <c r="T127" s="324" t="s">
        <v>211</v>
      </c>
      <c r="U127" s="467"/>
      <c r="V127" s="482"/>
      <c r="W127" s="459" t="s">
        <v>235</v>
      </c>
      <c r="X127" s="459"/>
      <c r="Y127" s="459"/>
      <c r="Z127" s="90" t="s">
        <v>211</v>
      </c>
      <c r="AA127" s="97">
        <f>+IF(Z127="Si",15,0)</f>
        <v>0</v>
      </c>
      <c r="AB127" s="459" t="s">
        <v>235</v>
      </c>
      <c r="AC127" s="459"/>
      <c r="AD127" s="459"/>
      <c r="AE127" s="90" t="s">
        <v>211</v>
      </c>
      <c r="AF127" s="97">
        <f>+IF(AE127="Si",15,0)</f>
        <v>0</v>
      </c>
      <c r="AG127" s="459" t="s">
        <v>235</v>
      </c>
      <c r="AH127" s="459"/>
      <c r="AI127" s="459"/>
      <c r="AJ127" s="90" t="s">
        <v>211</v>
      </c>
      <c r="AK127" s="97">
        <f>+IF(AJ127="Si",15,0)</f>
        <v>0</v>
      </c>
      <c r="AL127" s="459" t="s">
        <v>235</v>
      </c>
      <c r="AM127" s="459"/>
      <c r="AN127" s="459"/>
      <c r="AO127" s="90" t="s">
        <v>211</v>
      </c>
      <c r="AP127" s="97">
        <f>+IF(AO127="Si",15,0)</f>
        <v>0</v>
      </c>
      <c r="AQ127" s="467"/>
      <c r="AR127" s="467"/>
      <c r="AS127" s="496"/>
      <c r="AT127" s="467"/>
      <c r="AU127" s="487"/>
      <c r="AV127" s="487"/>
      <c r="AW127" s="487"/>
      <c r="AX127" s="487"/>
      <c r="AY127" s="487"/>
      <c r="AZ127" s="490"/>
      <c r="BA127" s="487"/>
      <c r="BB127" s="493"/>
    </row>
    <row r="128" spans="7:54" s="36" customFormat="1" hidden="1" x14ac:dyDescent="0.25">
      <c r="G128" s="470"/>
      <c r="H128" s="473"/>
      <c r="I128" s="503"/>
      <c r="J128" s="503"/>
      <c r="K128" s="503"/>
      <c r="L128" s="461"/>
      <c r="M128" s="461"/>
      <c r="N128" s="464"/>
      <c r="O128" s="467"/>
      <c r="P128" s="89" t="s">
        <v>236</v>
      </c>
      <c r="Q128" s="90" t="s">
        <v>211</v>
      </c>
      <c r="R128" s="467"/>
      <c r="S128" s="323"/>
      <c r="T128" s="324"/>
      <c r="U128" s="467"/>
      <c r="V128" s="482"/>
      <c r="W128" s="459" t="s">
        <v>237</v>
      </c>
      <c r="X128" s="459"/>
      <c r="Y128" s="459"/>
      <c r="Z128" s="90" t="s">
        <v>211</v>
      </c>
      <c r="AA128" s="97">
        <f>+IF(Z128="Si",5,0)</f>
        <v>0</v>
      </c>
      <c r="AB128" s="459" t="s">
        <v>237</v>
      </c>
      <c r="AC128" s="459"/>
      <c r="AD128" s="459"/>
      <c r="AE128" s="90" t="s">
        <v>211</v>
      </c>
      <c r="AF128" s="97">
        <f>+IF(AE128="Si",5,0)</f>
        <v>0</v>
      </c>
      <c r="AG128" s="459" t="s">
        <v>237</v>
      </c>
      <c r="AH128" s="459"/>
      <c r="AI128" s="459"/>
      <c r="AJ128" s="90" t="s">
        <v>211</v>
      </c>
      <c r="AK128" s="97">
        <f>+IF(AJ128="Si",5,0)</f>
        <v>0</v>
      </c>
      <c r="AL128" s="459" t="s">
        <v>237</v>
      </c>
      <c r="AM128" s="459"/>
      <c r="AN128" s="459"/>
      <c r="AO128" s="90" t="s">
        <v>211</v>
      </c>
      <c r="AP128" s="97">
        <f>+IF(AO128="Si",5,0)</f>
        <v>0</v>
      </c>
      <c r="AQ128" s="467"/>
      <c r="AR128" s="467"/>
      <c r="AS128" s="496"/>
      <c r="AT128" s="467"/>
      <c r="AU128" s="487"/>
      <c r="AV128" s="487"/>
      <c r="AW128" s="487"/>
      <c r="AX128" s="487"/>
      <c r="AY128" s="487"/>
      <c r="AZ128" s="490"/>
      <c r="BA128" s="487"/>
      <c r="BB128" s="493"/>
    </row>
    <row r="129" spans="7:54" s="36" customFormat="1" hidden="1" x14ac:dyDescent="0.25">
      <c r="G129" s="470"/>
      <c r="H129" s="473"/>
      <c r="I129" s="503"/>
      <c r="J129" s="503"/>
      <c r="K129" s="503"/>
      <c r="L129" s="461"/>
      <c r="M129" s="461"/>
      <c r="N129" s="464"/>
      <c r="O129" s="467"/>
      <c r="P129" s="89" t="s">
        <v>238</v>
      </c>
      <c r="Q129" s="90" t="s">
        <v>211</v>
      </c>
      <c r="R129" s="467"/>
      <c r="S129" s="323" t="s">
        <v>269</v>
      </c>
      <c r="T129" s="324" t="s">
        <v>211</v>
      </c>
      <c r="U129" s="467"/>
      <c r="V129" s="482"/>
      <c r="W129" s="459" t="s">
        <v>239</v>
      </c>
      <c r="X129" s="459"/>
      <c r="Y129" s="459"/>
      <c r="Z129" s="90" t="s">
        <v>211</v>
      </c>
      <c r="AA129" s="97">
        <f>+IF(Z129="Si",15,0)</f>
        <v>0</v>
      </c>
      <c r="AB129" s="459" t="s">
        <v>239</v>
      </c>
      <c r="AC129" s="459"/>
      <c r="AD129" s="459"/>
      <c r="AE129" s="90" t="s">
        <v>211</v>
      </c>
      <c r="AF129" s="97">
        <f>+IF(AE129="Si",15,0)</f>
        <v>0</v>
      </c>
      <c r="AG129" s="459" t="s">
        <v>239</v>
      </c>
      <c r="AH129" s="459"/>
      <c r="AI129" s="459"/>
      <c r="AJ129" s="90" t="s">
        <v>211</v>
      </c>
      <c r="AK129" s="97">
        <f>+IF(AJ129="Si",15,0)</f>
        <v>0</v>
      </c>
      <c r="AL129" s="459" t="s">
        <v>239</v>
      </c>
      <c r="AM129" s="459"/>
      <c r="AN129" s="459"/>
      <c r="AO129" s="90" t="s">
        <v>211</v>
      </c>
      <c r="AP129" s="97">
        <f>+IF(AO129="Si",15,0)</f>
        <v>0</v>
      </c>
      <c r="AQ129" s="467"/>
      <c r="AR129" s="467"/>
      <c r="AS129" s="496"/>
      <c r="AT129" s="467"/>
      <c r="AU129" s="487"/>
      <c r="AV129" s="487"/>
      <c r="AW129" s="487"/>
      <c r="AX129" s="487"/>
      <c r="AY129" s="487"/>
      <c r="AZ129" s="490"/>
      <c r="BA129" s="487"/>
      <c r="BB129" s="493"/>
    </row>
    <row r="130" spans="7:54" s="36" customFormat="1" hidden="1" x14ac:dyDescent="0.25">
      <c r="G130" s="470"/>
      <c r="H130" s="473"/>
      <c r="I130" s="503"/>
      <c r="J130" s="503"/>
      <c r="K130" s="503"/>
      <c r="L130" s="461"/>
      <c r="M130" s="461"/>
      <c r="N130" s="464"/>
      <c r="O130" s="467"/>
      <c r="P130" s="89" t="s">
        <v>240</v>
      </c>
      <c r="Q130" s="90" t="s">
        <v>211</v>
      </c>
      <c r="R130" s="467"/>
      <c r="S130" s="323"/>
      <c r="T130" s="324"/>
      <c r="U130" s="467"/>
      <c r="V130" s="482"/>
      <c r="W130" s="459" t="s">
        <v>241</v>
      </c>
      <c r="X130" s="459"/>
      <c r="Y130" s="459"/>
      <c r="Z130" s="90" t="s">
        <v>211</v>
      </c>
      <c r="AA130" s="97">
        <f>+IF(Z130="Si",10,0)</f>
        <v>0</v>
      </c>
      <c r="AB130" s="459" t="s">
        <v>241</v>
      </c>
      <c r="AC130" s="459"/>
      <c r="AD130" s="459"/>
      <c r="AE130" s="90" t="s">
        <v>211</v>
      </c>
      <c r="AF130" s="97">
        <f>+IF(AE130="Si",10,0)</f>
        <v>0</v>
      </c>
      <c r="AG130" s="459" t="s">
        <v>241</v>
      </c>
      <c r="AH130" s="459"/>
      <c r="AI130" s="459"/>
      <c r="AJ130" s="90" t="s">
        <v>211</v>
      </c>
      <c r="AK130" s="97">
        <f>+IF(AJ130="Si",10,0)</f>
        <v>0</v>
      </c>
      <c r="AL130" s="459" t="s">
        <v>241</v>
      </c>
      <c r="AM130" s="459"/>
      <c r="AN130" s="459"/>
      <c r="AO130" s="90" t="s">
        <v>211</v>
      </c>
      <c r="AP130" s="97">
        <f>+IF(AO130="Si",10,0)</f>
        <v>0</v>
      </c>
      <c r="AQ130" s="467"/>
      <c r="AR130" s="467"/>
      <c r="AS130" s="496"/>
      <c r="AT130" s="467"/>
      <c r="AU130" s="487"/>
      <c r="AV130" s="487"/>
      <c r="AW130" s="487"/>
      <c r="AX130" s="487"/>
      <c r="AY130" s="487"/>
      <c r="AZ130" s="490"/>
      <c r="BA130" s="487"/>
      <c r="BB130" s="493"/>
    </row>
    <row r="131" spans="7:54" s="36" customFormat="1" hidden="1" x14ac:dyDescent="0.25">
      <c r="G131" s="470"/>
      <c r="H131" s="473"/>
      <c r="I131" s="503"/>
      <c r="J131" s="503"/>
      <c r="K131" s="503"/>
      <c r="L131" s="461"/>
      <c r="M131" s="461"/>
      <c r="N131" s="464"/>
      <c r="O131" s="467"/>
      <c r="P131" s="89" t="s">
        <v>242</v>
      </c>
      <c r="Q131" s="90" t="s">
        <v>211</v>
      </c>
      <c r="R131" s="467"/>
      <c r="S131" s="842"/>
      <c r="T131" s="842"/>
      <c r="U131" s="467"/>
      <c r="V131" s="482"/>
      <c r="W131" s="459" t="s">
        <v>243</v>
      </c>
      <c r="X131" s="459"/>
      <c r="Y131" s="459"/>
      <c r="Z131" s="90" t="s">
        <v>211</v>
      </c>
      <c r="AA131" s="97">
        <f>+IF(Z131="Si",15,0)</f>
        <v>0</v>
      </c>
      <c r="AB131" s="459" t="s">
        <v>243</v>
      </c>
      <c r="AC131" s="459"/>
      <c r="AD131" s="459"/>
      <c r="AE131" s="90" t="s">
        <v>211</v>
      </c>
      <c r="AF131" s="97">
        <f>+IF(AE131="Si",15,0)</f>
        <v>0</v>
      </c>
      <c r="AG131" s="459" t="s">
        <v>243</v>
      </c>
      <c r="AH131" s="459"/>
      <c r="AI131" s="459"/>
      <c r="AJ131" s="90" t="s">
        <v>211</v>
      </c>
      <c r="AK131" s="97">
        <f>+IF(AJ131="Si",15,0)</f>
        <v>0</v>
      </c>
      <c r="AL131" s="459" t="s">
        <v>243</v>
      </c>
      <c r="AM131" s="459"/>
      <c r="AN131" s="459"/>
      <c r="AO131" s="90" t="s">
        <v>211</v>
      </c>
      <c r="AP131" s="97">
        <f>+IF(AO131="Si",15,0)</f>
        <v>0</v>
      </c>
      <c r="AQ131" s="467"/>
      <c r="AR131" s="467"/>
      <c r="AS131" s="496"/>
      <c r="AT131" s="467"/>
      <c r="AU131" s="487"/>
      <c r="AV131" s="487"/>
      <c r="AW131" s="487"/>
      <c r="AX131" s="487"/>
      <c r="AY131" s="487"/>
      <c r="AZ131" s="490"/>
      <c r="BA131" s="487"/>
      <c r="BB131" s="493"/>
    </row>
    <row r="132" spans="7:54" s="36" customFormat="1" hidden="1" x14ac:dyDescent="0.25">
      <c r="G132" s="470"/>
      <c r="H132" s="473"/>
      <c r="I132" s="503"/>
      <c r="J132" s="503"/>
      <c r="K132" s="503"/>
      <c r="L132" s="461"/>
      <c r="M132" s="461"/>
      <c r="N132" s="464"/>
      <c r="O132" s="467"/>
      <c r="P132" s="89" t="s">
        <v>244</v>
      </c>
      <c r="Q132" s="90" t="s">
        <v>211</v>
      </c>
      <c r="R132" s="467"/>
      <c r="S132" s="842"/>
      <c r="T132" s="842"/>
      <c r="U132" s="467"/>
      <c r="V132" s="482"/>
      <c r="W132" s="459" t="s">
        <v>245</v>
      </c>
      <c r="X132" s="459"/>
      <c r="Y132" s="459"/>
      <c r="Z132" s="90" t="s">
        <v>211</v>
      </c>
      <c r="AA132" s="97">
        <f>+IF(Z132="Si",10,0)</f>
        <v>0</v>
      </c>
      <c r="AB132" s="459" t="s">
        <v>245</v>
      </c>
      <c r="AC132" s="459"/>
      <c r="AD132" s="459"/>
      <c r="AE132" s="90" t="s">
        <v>211</v>
      </c>
      <c r="AF132" s="97">
        <f>+IF(AE132="Si",10,0)</f>
        <v>0</v>
      </c>
      <c r="AG132" s="459" t="s">
        <v>245</v>
      </c>
      <c r="AH132" s="459"/>
      <c r="AI132" s="459"/>
      <c r="AJ132" s="90" t="s">
        <v>211</v>
      </c>
      <c r="AK132" s="97">
        <f>+IF(AJ132="Si",10,0)</f>
        <v>0</v>
      </c>
      <c r="AL132" s="459" t="s">
        <v>245</v>
      </c>
      <c r="AM132" s="459"/>
      <c r="AN132" s="459"/>
      <c r="AO132" s="90" t="s">
        <v>211</v>
      </c>
      <c r="AP132" s="97">
        <f>+IF(AO132="Si",10,0)</f>
        <v>0</v>
      </c>
      <c r="AQ132" s="467"/>
      <c r="AR132" s="467"/>
      <c r="AS132" s="496"/>
      <c r="AT132" s="467"/>
      <c r="AU132" s="487"/>
      <c r="AV132" s="487"/>
      <c r="AW132" s="487"/>
      <c r="AX132" s="487"/>
      <c r="AY132" s="487"/>
      <c r="AZ132" s="490"/>
      <c r="BA132" s="487"/>
      <c r="BB132" s="493"/>
    </row>
    <row r="133" spans="7:54" s="36" customFormat="1" ht="15.75" hidden="1" thickBot="1" x14ac:dyDescent="0.3">
      <c r="G133" s="471"/>
      <c r="H133" s="474"/>
      <c r="I133" s="504"/>
      <c r="J133" s="504"/>
      <c r="K133" s="504"/>
      <c r="L133" s="462"/>
      <c r="M133" s="462"/>
      <c r="N133" s="465"/>
      <c r="O133" s="468"/>
      <c r="P133" s="98" t="s">
        <v>246</v>
      </c>
      <c r="Q133" s="99" t="s">
        <v>211</v>
      </c>
      <c r="R133" s="468"/>
      <c r="S133" s="843"/>
      <c r="T133" s="843"/>
      <c r="U133" s="468"/>
      <c r="V133" s="483"/>
      <c r="W133" s="478" t="s">
        <v>247</v>
      </c>
      <c r="X133" s="478"/>
      <c r="Y133" s="478"/>
      <c r="Z133" s="99" t="s">
        <v>211</v>
      </c>
      <c r="AA133" s="100">
        <f>+IF(Z133="Si",30,0)</f>
        <v>0</v>
      </c>
      <c r="AB133" s="478" t="s">
        <v>247</v>
      </c>
      <c r="AC133" s="478"/>
      <c r="AD133" s="478"/>
      <c r="AE133" s="99" t="s">
        <v>211</v>
      </c>
      <c r="AF133" s="100">
        <f>+IF(AE133="Si",30,0)</f>
        <v>0</v>
      </c>
      <c r="AG133" s="478" t="s">
        <v>247</v>
      </c>
      <c r="AH133" s="478"/>
      <c r="AI133" s="478"/>
      <c r="AJ133" s="99" t="s">
        <v>211</v>
      </c>
      <c r="AK133" s="100">
        <f>+IF(AJ133="Si",30,0)</f>
        <v>0</v>
      </c>
      <c r="AL133" s="478" t="s">
        <v>247</v>
      </c>
      <c r="AM133" s="478"/>
      <c r="AN133" s="478"/>
      <c r="AO133" s="99" t="s">
        <v>211</v>
      </c>
      <c r="AP133" s="100">
        <f>+IF(AO133="Si",30,0)</f>
        <v>0</v>
      </c>
      <c r="AQ133" s="468"/>
      <c r="AR133" s="468"/>
      <c r="AS133" s="497"/>
      <c r="AT133" s="468"/>
      <c r="AU133" s="488"/>
      <c r="AV133" s="488"/>
      <c r="AW133" s="488"/>
      <c r="AX133" s="488"/>
      <c r="AY133" s="488"/>
      <c r="AZ133" s="491"/>
      <c r="BA133" s="488"/>
      <c r="BB133" s="494"/>
    </row>
    <row r="134" spans="7:54" s="36" customFormat="1" hidden="1" x14ac:dyDescent="0.25">
      <c r="G134" s="331" t="str">
        <f>+'Identificación de Riesgos'!$B$6</f>
        <v>Gestión de Contratación</v>
      </c>
      <c r="H134" s="334" t="str">
        <f>+'Identificación de Riesgos'!$C$6</f>
        <v xml:space="preserve">Contratar los bienes o servicios requeridos de acuerdo con la normatividad vigente aplicable, mediante contratación directa y procesos contractuales transparentes y ágiles, para el cumplimiento de los objetivos institucionales   </v>
      </c>
      <c r="I134" s="337" t="str">
        <f>+'Identificación de Riesgos'!G13</f>
        <v>Factor de Riesgo 8</v>
      </c>
      <c r="J134" s="337" t="str">
        <f>+'Identificación de Riesgos'!H13</f>
        <v>Causas FR8</v>
      </c>
      <c r="K134" s="337" t="str">
        <f>+'Identificación de Riesgos'!J13</f>
        <v>Efectos  FR8</v>
      </c>
      <c r="L134" s="426" t="s">
        <v>211</v>
      </c>
      <c r="M134" s="426" t="s">
        <v>211</v>
      </c>
      <c r="N134" s="439" t="s">
        <v>211</v>
      </c>
      <c r="O134" s="432" t="e">
        <f>#REF!</f>
        <v>#REF!</v>
      </c>
      <c r="P134" s="71" t="s">
        <v>212</v>
      </c>
      <c r="Q134" s="72" t="s">
        <v>211</v>
      </c>
      <c r="R134" s="432" t="e">
        <f>+#REF!</f>
        <v>#REF!</v>
      </c>
      <c r="S134" s="151" t="s">
        <v>266</v>
      </c>
      <c r="T134" s="73" t="s">
        <v>211</v>
      </c>
      <c r="U134" s="432" t="e">
        <f>+#REF!</f>
        <v>#REF!</v>
      </c>
      <c r="V134" s="435" t="e">
        <f>+#REF!</f>
        <v>#REF!</v>
      </c>
      <c r="W134" s="458" t="s">
        <v>213</v>
      </c>
      <c r="X134" s="458"/>
      <c r="Y134" s="458" t="s">
        <v>214</v>
      </c>
      <c r="Z134" s="458"/>
      <c r="AA134" s="74"/>
      <c r="AB134" s="458" t="s">
        <v>213</v>
      </c>
      <c r="AC134" s="458"/>
      <c r="AD134" s="458" t="s">
        <v>214</v>
      </c>
      <c r="AE134" s="458"/>
      <c r="AF134" s="74"/>
      <c r="AG134" s="458" t="s">
        <v>213</v>
      </c>
      <c r="AH134" s="458"/>
      <c r="AI134" s="458" t="s">
        <v>214</v>
      </c>
      <c r="AJ134" s="458"/>
      <c r="AK134" s="74"/>
      <c r="AL134" s="458" t="s">
        <v>213</v>
      </c>
      <c r="AM134" s="458"/>
      <c r="AN134" s="458" t="s">
        <v>214</v>
      </c>
      <c r="AO134" s="458"/>
      <c r="AP134" s="74"/>
      <c r="AQ134" s="432" t="e">
        <f>+#REF!</f>
        <v>#REF!</v>
      </c>
      <c r="AR134" s="432" t="e">
        <f>+#REF!</f>
        <v>#REF!</v>
      </c>
      <c r="AS134" s="452" t="e">
        <f>+#REF!</f>
        <v>#REF!</v>
      </c>
      <c r="AT134" s="432" t="e">
        <f>+#REF!</f>
        <v>#REF!</v>
      </c>
      <c r="AU134" s="456" t="e">
        <f>IF(AT134="No Aplica","No Aplica",IF(AT134="Asumir","No requiere Acciones Adicionales","Debe definir Acciones Complementarias"))</f>
        <v>#REF!</v>
      </c>
      <c r="AV134" s="443"/>
      <c r="AW134" s="443"/>
      <c r="AX134" s="443"/>
      <c r="AY134" s="443"/>
      <c r="AZ134" s="446" t="e">
        <f>+#REF!</f>
        <v>#REF!</v>
      </c>
      <c r="BA134" s="443"/>
      <c r="BB134" s="449" t="e">
        <f>+#REF!</f>
        <v>#REF!</v>
      </c>
    </row>
    <row r="135" spans="7:54" s="36" customFormat="1" ht="28.5" hidden="1" x14ac:dyDescent="0.25">
      <c r="G135" s="332"/>
      <c r="H135" s="335"/>
      <c r="I135" s="338"/>
      <c r="J135" s="338"/>
      <c r="K135" s="338"/>
      <c r="L135" s="427"/>
      <c r="M135" s="427"/>
      <c r="N135" s="440"/>
      <c r="O135" s="433"/>
      <c r="P135" s="75" t="s">
        <v>215</v>
      </c>
      <c r="Q135" s="76" t="s">
        <v>211</v>
      </c>
      <c r="R135" s="433"/>
      <c r="S135" s="169" t="s">
        <v>267</v>
      </c>
      <c r="T135" s="77" t="s">
        <v>211</v>
      </c>
      <c r="U135" s="433"/>
      <c r="V135" s="436"/>
      <c r="W135" s="429"/>
      <c r="X135" s="429"/>
      <c r="Y135" s="429"/>
      <c r="Z135" s="429"/>
      <c r="AA135" s="78"/>
      <c r="AB135" s="429"/>
      <c r="AC135" s="429"/>
      <c r="AD135" s="429"/>
      <c r="AE135" s="429"/>
      <c r="AF135" s="78"/>
      <c r="AG135" s="429"/>
      <c r="AH135" s="429"/>
      <c r="AI135" s="429"/>
      <c r="AJ135" s="429"/>
      <c r="AK135" s="78"/>
      <c r="AL135" s="429"/>
      <c r="AM135" s="429"/>
      <c r="AN135" s="429"/>
      <c r="AO135" s="429"/>
      <c r="AP135" s="78"/>
      <c r="AQ135" s="433"/>
      <c r="AR135" s="433"/>
      <c r="AS135" s="453"/>
      <c r="AT135" s="433"/>
      <c r="AU135" s="457"/>
      <c r="AV135" s="444"/>
      <c r="AW135" s="444"/>
      <c r="AX135" s="444"/>
      <c r="AY135" s="444"/>
      <c r="AZ135" s="447"/>
      <c r="BA135" s="444"/>
      <c r="BB135" s="450"/>
    </row>
    <row r="136" spans="7:54" s="36" customFormat="1" ht="15" hidden="1" customHeight="1" x14ac:dyDescent="0.25">
      <c r="G136" s="332"/>
      <c r="H136" s="335"/>
      <c r="I136" s="338"/>
      <c r="J136" s="338"/>
      <c r="K136" s="338"/>
      <c r="L136" s="427"/>
      <c r="M136" s="427"/>
      <c r="N136" s="440"/>
      <c r="O136" s="433"/>
      <c r="P136" s="75" t="s">
        <v>216</v>
      </c>
      <c r="Q136" s="76" t="s">
        <v>211</v>
      </c>
      <c r="R136" s="433"/>
      <c r="S136" s="323" t="s">
        <v>268</v>
      </c>
      <c r="T136" s="851" t="s">
        <v>211</v>
      </c>
      <c r="U136" s="433"/>
      <c r="V136" s="436"/>
      <c r="W136" s="429"/>
      <c r="X136" s="429"/>
      <c r="Y136" s="429"/>
      <c r="Z136" s="429"/>
      <c r="AA136" s="78"/>
      <c r="AB136" s="429"/>
      <c r="AC136" s="429"/>
      <c r="AD136" s="429"/>
      <c r="AE136" s="429"/>
      <c r="AF136" s="78"/>
      <c r="AG136" s="429"/>
      <c r="AH136" s="429"/>
      <c r="AI136" s="429"/>
      <c r="AJ136" s="429"/>
      <c r="AK136" s="78"/>
      <c r="AL136" s="429"/>
      <c r="AM136" s="429"/>
      <c r="AN136" s="429"/>
      <c r="AO136" s="429"/>
      <c r="AP136" s="78"/>
      <c r="AQ136" s="433"/>
      <c r="AR136" s="433"/>
      <c r="AS136" s="453"/>
      <c r="AT136" s="433"/>
      <c r="AU136" s="444"/>
      <c r="AV136" s="444"/>
      <c r="AW136" s="444"/>
      <c r="AX136" s="444"/>
      <c r="AY136" s="444"/>
      <c r="AZ136" s="447"/>
      <c r="BA136" s="444"/>
      <c r="BB136" s="450"/>
    </row>
    <row r="137" spans="7:54" s="36" customFormat="1" ht="28.5" hidden="1" x14ac:dyDescent="0.25">
      <c r="G137" s="332"/>
      <c r="H137" s="335"/>
      <c r="I137" s="79" t="s">
        <v>254</v>
      </c>
      <c r="J137" s="430" t="s">
        <v>218</v>
      </c>
      <c r="K137" s="430" t="s">
        <v>219</v>
      </c>
      <c r="L137" s="427"/>
      <c r="M137" s="427"/>
      <c r="N137" s="440"/>
      <c r="O137" s="433"/>
      <c r="P137" s="75" t="s">
        <v>220</v>
      </c>
      <c r="Q137" s="76" t="s">
        <v>211</v>
      </c>
      <c r="R137" s="433"/>
      <c r="S137" s="323"/>
      <c r="T137" s="851"/>
      <c r="U137" s="433"/>
      <c r="V137" s="436"/>
      <c r="W137" s="429"/>
      <c r="X137" s="429"/>
      <c r="Y137" s="429"/>
      <c r="Z137" s="429"/>
      <c r="AA137" s="78"/>
      <c r="AB137" s="429"/>
      <c r="AC137" s="429"/>
      <c r="AD137" s="429"/>
      <c r="AE137" s="429"/>
      <c r="AF137" s="78"/>
      <c r="AG137" s="429"/>
      <c r="AH137" s="429"/>
      <c r="AI137" s="429"/>
      <c r="AJ137" s="429"/>
      <c r="AK137" s="78"/>
      <c r="AL137" s="429"/>
      <c r="AM137" s="429"/>
      <c r="AN137" s="429"/>
      <c r="AO137" s="429"/>
      <c r="AP137" s="78"/>
      <c r="AQ137" s="433"/>
      <c r="AR137" s="433"/>
      <c r="AS137" s="453"/>
      <c r="AT137" s="433"/>
      <c r="AU137" s="444"/>
      <c r="AV137" s="444"/>
      <c r="AW137" s="444"/>
      <c r="AX137" s="444"/>
      <c r="AY137" s="444"/>
      <c r="AZ137" s="447"/>
      <c r="BA137" s="444"/>
      <c r="BB137" s="450"/>
    </row>
    <row r="138" spans="7:54" s="36" customFormat="1" ht="28.5" hidden="1" customHeight="1" x14ac:dyDescent="0.25">
      <c r="G138" s="332"/>
      <c r="H138" s="335"/>
      <c r="I138" s="430" t="s">
        <v>221</v>
      </c>
      <c r="J138" s="430"/>
      <c r="K138" s="430"/>
      <c r="L138" s="427"/>
      <c r="M138" s="427"/>
      <c r="N138" s="440"/>
      <c r="O138" s="433"/>
      <c r="P138" s="75" t="s">
        <v>222</v>
      </c>
      <c r="Q138" s="76" t="s">
        <v>211</v>
      </c>
      <c r="R138" s="433"/>
      <c r="S138" s="323" t="s">
        <v>272</v>
      </c>
      <c r="T138" s="851" t="s">
        <v>211</v>
      </c>
      <c r="U138" s="433"/>
      <c r="V138" s="436"/>
      <c r="W138" s="429"/>
      <c r="X138" s="429"/>
      <c r="Y138" s="429"/>
      <c r="Z138" s="429"/>
      <c r="AA138" s="78"/>
      <c r="AB138" s="429"/>
      <c r="AC138" s="429"/>
      <c r="AD138" s="429"/>
      <c r="AE138" s="429"/>
      <c r="AF138" s="78"/>
      <c r="AG138" s="429"/>
      <c r="AH138" s="429"/>
      <c r="AI138" s="429"/>
      <c r="AJ138" s="429"/>
      <c r="AK138" s="78"/>
      <c r="AL138" s="429"/>
      <c r="AM138" s="429"/>
      <c r="AN138" s="429"/>
      <c r="AO138" s="429"/>
      <c r="AP138" s="78"/>
      <c r="AQ138" s="433"/>
      <c r="AR138" s="433"/>
      <c r="AS138" s="453"/>
      <c r="AT138" s="433"/>
      <c r="AU138" s="444"/>
      <c r="AV138" s="444"/>
      <c r="AW138" s="444"/>
      <c r="AX138" s="444"/>
      <c r="AY138" s="444"/>
      <c r="AZ138" s="447"/>
      <c r="BA138" s="444"/>
      <c r="BB138" s="450"/>
    </row>
    <row r="139" spans="7:54" s="36" customFormat="1" hidden="1" x14ac:dyDescent="0.25">
      <c r="G139" s="332"/>
      <c r="H139" s="335"/>
      <c r="I139" s="430"/>
      <c r="J139" s="430"/>
      <c r="K139" s="430"/>
      <c r="L139" s="427"/>
      <c r="M139" s="427"/>
      <c r="N139" s="440"/>
      <c r="O139" s="433"/>
      <c r="P139" s="75" t="s">
        <v>223</v>
      </c>
      <c r="Q139" s="76" t="s">
        <v>211</v>
      </c>
      <c r="R139" s="433"/>
      <c r="S139" s="323"/>
      <c r="T139" s="851"/>
      <c r="U139" s="433"/>
      <c r="V139" s="436"/>
      <c r="W139" s="429"/>
      <c r="X139" s="429"/>
      <c r="Y139" s="429"/>
      <c r="Z139" s="429"/>
      <c r="AA139" s="78"/>
      <c r="AB139" s="429"/>
      <c r="AC139" s="429"/>
      <c r="AD139" s="429"/>
      <c r="AE139" s="429"/>
      <c r="AF139" s="78"/>
      <c r="AG139" s="429"/>
      <c r="AH139" s="429"/>
      <c r="AI139" s="429"/>
      <c r="AJ139" s="429"/>
      <c r="AK139" s="78"/>
      <c r="AL139" s="429"/>
      <c r="AM139" s="429"/>
      <c r="AN139" s="429"/>
      <c r="AO139" s="429"/>
      <c r="AP139" s="78"/>
      <c r="AQ139" s="433"/>
      <c r="AR139" s="433"/>
      <c r="AS139" s="453"/>
      <c r="AT139" s="433"/>
      <c r="AU139" s="444"/>
      <c r="AV139" s="444"/>
      <c r="AW139" s="444"/>
      <c r="AX139" s="444"/>
      <c r="AY139" s="444"/>
      <c r="AZ139" s="447"/>
      <c r="BA139" s="444"/>
      <c r="BB139" s="450"/>
    </row>
    <row r="140" spans="7:54" s="36" customFormat="1" ht="28.5" hidden="1" x14ac:dyDescent="0.25">
      <c r="G140" s="332"/>
      <c r="H140" s="335"/>
      <c r="I140" s="430"/>
      <c r="J140" s="430"/>
      <c r="K140" s="430"/>
      <c r="L140" s="427"/>
      <c r="M140" s="427"/>
      <c r="N140" s="440"/>
      <c r="O140" s="433"/>
      <c r="P140" s="75" t="s">
        <v>224</v>
      </c>
      <c r="Q140" s="76" t="s">
        <v>211</v>
      </c>
      <c r="R140" s="433"/>
      <c r="S140" s="323"/>
      <c r="T140" s="851"/>
      <c r="U140" s="433"/>
      <c r="V140" s="436"/>
      <c r="W140" s="438" t="s">
        <v>225</v>
      </c>
      <c r="X140" s="438"/>
      <c r="Y140" s="438" t="s">
        <v>226</v>
      </c>
      <c r="Z140" s="438"/>
      <c r="AA140" s="78"/>
      <c r="AB140" s="438" t="s">
        <v>225</v>
      </c>
      <c r="AC140" s="438"/>
      <c r="AD140" s="438" t="s">
        <v>226</v>
      </c>
      <c r="AE140" s="438"/>
      <c r="AF140" s="78"/>
      <c r="AG140" s="438" t="s">
        <v>225</v>
      </c>
      <c r="AH140" s="438"/>
      <c r="AI140" s="438" t="s">
        <v>226</v>
      </c>
      <c r="AJ140" s="438"/>
      <c r="AK140" s="78"/>
      <c r="AL140" s="438" t="s">
        <v>225</v>
      </c>
      <c r="AM140" s="438"/>
      <c r="AN140" s="438" t="s">
        <v>226</v>
      </c>
      <c r="AO140" s="438"/>
      <c r="AP140" s="78"/>
      <c r="AQ140" s="433"/>
      <c r="AR140" s="433"/>
      <c r="AS140" s="453"/>
      <c r="AT140" s="433"/>
      <c r="AU140" s="444"/>
      <c r="AV140" s="444"/>
      <c r="AW140" s="444"/>
      <c r="AX140" s="444"/>
      <c r="AY140" s="444"/>
      <c r="AZ140" s="447"/>
      <c r="BA140" s="444"/>
      <c r="BB140" s="450"/>
    </row>
    <row r="141" spans="7:54" s="36" customFormat="1" ht="28.5" hidden="1" x14ac:dyDescent="0.25">
      <c r="G141" s="332"/>
      <c r="H141" s="335"/>
      <c r="I141" s="430"/>
      <c r="J141" s="430"/>
      <c r="K141" s="430"/>
      <c r="L141" s="427"/>
      <c r="M141" s="427"/>
      <c r="N141" s="440"/>
      <c r="O141" s="433"/>
      <c r="P141" s="75" t="s">
        <v>227</v>
      </c>
      <c r="Q141" s="76" t="s">
        <v>211</v>
      </c>
      <c r="R141" s="433"/>
      <c r="S141" s="323" t="s">
        <v>265</v>
      </c>
      <c r="T141" s="852" t="s">
        <v>211</v>
      </c>
      <c r="U141" s="433"/>
      <c r="V141" s="436"/>
      <c r="W141" s="429"/>
      <c r="X141" s="429"/>
      <c r="Y141" s="429"/>
      <c r="Z141" s="429"/>
      <c r="AA141" s="78"/>
      <c r="AB141" s="429"/>
      <c r="AC141" s="429"/>
      <c r="AD141" s="429"/>
      <c r="AE141" s="429"/>
      <c r="AF141" s="78"/>
      <c r="AG141" s="429"/>
      <c r="AH141" s="429"/>
      <c r="AI141" s="429"/>
      <c r="AJ141" s="429"/>
      <c r="AK141" s="78"/>
      <c r="AL141" s="429"/>
      <c r="AM141" s="429"/>
      <c r="AN141" s="429"/>
      <c r="AO141" s="429"/>
      <c r="AP141" s="78"/>
      <c r="AQ141" s="433"/>
      <c r="AR141" s="433"/>
      <c r="AS141" s="453"/>
      <c r="AT141" s="433"/>
      <c r="AU141" s="444"/>
      <c r="AV141" s="444"/>
      <c r="AW141" s="444"/>
      <c r="AX141" s="444"/>
      <c r="AY141" s="444"/>
      <c r="AZ141" s="447"/>
      <c r="BA141" s="444"/>
      <c r="BB141" s="450"/>
    </row>
    <row r="142" spans="7:54" s="36" customFormat="1" hidden="1" x14ac:dyDescent="0.25">
      <c r="G142" s="332"/>
      <c r="H142" s="335"/>
      <c r="I142" s="430"/>
      <c r="J142" s="430"/>
      <c r="K142" s="430"/>
      <c r="L142" s="427"/>
      <c r="M142" s="427"/>
      <c r="N142" s="440"/>
      <c r="O142" s="433"/>
      <c r="P142" s="75" t="s">
        <v>228</v>
      </c>
      <c r="Q142" s="76" t="s">
        <v>211</v>
      </c>
      <c r="R142" s="433"/>
      <c r="S142" s="323"/>
      <c r="T142" s="852"/>
      <c r="U142" s="433"/>
      <c r="V142" s="436"/>
      <c r="W142" s="425" t="s">
        <v>229</v>
      </c>
      <c r="X142" s="425"/>
      <c r="Y142" s="425" t="s">
        <v>230</v>
      </c>
      <c r="Z142" s="425"/>
      <c r="AA142" s="78"/>
      <c r="AB142" s="425" t="s">
        <v>229</v>
      </c>
      <c r="AC142" s="425"/>
      <c r="AD142" s="425" t="s">
        <v>230</v>
      </c>
      <c r="AE142" s="425"/>
      <c r="AF142" s="78"/>
      <c r="AG142" s="425" t="s">
        <v>229</v>
      </c>
      <c r="AH142" s="425"/>
      <c r="AI142" s="425" t="s">
        <v>230</v>
      </c>
      <c r="AJ142" s="425"/>
      <c r="AK142" s="78"/>
      <c r="AL142" s="425" t="s">
        <v>229</v>
      </c>
      <c r="AM142" s="425"/>
      <c r="AN142" s="425" t="s">
        <v>230</v>
      </c>
      <c r="AO142" s="425"/>
      <c r="AP142" s="78"/>
      <c r="AQ142" s="433"/>
      <c r="AR142" s="433"/>
      <c r="AS142" s="453"/>
      <c r="AT142" s="433"/>
      <c r="AU142" s="444"/>
      <c r="AV142" s="444"/>
      <c r="AW142" s="444"/>
      <c r="AX142" s="444"/>
      <c r="AY142" s="444"/>
      <c r="AZ142" s="447"/>
      <c r="BA142" s="444"/>
      <c r="BB142" s="450"/>
    </row>
    <row r="143" spans="7:54" s="36" customFormat="1" ht="28.5" hidden="1" x14ac:dyDescent="0.25">
      <c r="G143" s="332"/>
      <c r="H143" s="335"/>
      <c r="I143" s="430"/>
      <c r="J143" s="430"/>
      <c r="K143" s="430"/>
      <c r="L143" s="427"/>
      <c r="M143" s="427"/>
      <c r="N143" s="440"/>
      <c r="O143" s="433"/>
      <c r="P143" s="75" t="s">
        <v>231</v>
      </c>
      <c r="Q143" s="76" t="s">
        <v>211</v>
      </c>
      <c r="R143" s="433"/>
      <c r="S143" s="323" t="s">
        <v>270</v>
      </c>
      <c r="T143" s="852" t="s">
        <v>211</v>
      </c>
      <c r="U143" s="433"/>
      <c r="V143" s="436"/>
      <c r="W143" s="322" t="s">
        <v>211</v>
      </c>
      <c r="X143" s="322"/>
      <c r="Y143" s="322" t="s">
        <v>211</v>
      </c>
      <c r="Z143" s="322"/>
      <c r="AA143" s="78"/>
      <c r="AB143" s="322" t="s">
        <v>211</v>
      </c>
      <c r="AC143" s="322"/>
      <c r="AD143" s="322" t="s">
        <v>211</v>
      </c>
      <c r="AE143" s="322"/>
      <c r="AF143" s="78"/>
      <c r="AG143" s="322" t="s">
        <v>211</v>
      </c>
      <c r="AH143" s="322"/>
      <c r="AI143" s="322" t="s">
        <v>211</v>
      </c>
      <c r="AJ143" s="322"/>
      <c r="AK143" s="78"/>
      <c r="AL143" s="322" t="s">
        <v>211</v>
      </c>
      <c r="AM143" s="322"/>
      <c r="AN143" s="322" t="s">
        <v>211</v>
      </c>
      <c r="AO143" s="322"/>
      <c r="AP143" s="78"/>
      <c r="AQ143" s="433"/>
      <c r="AR143" s="433"/>
      <c r="AS143" s="453"/>
      <c r="AT143" s="433"/>
      <c r="AU143" s="444"/>
      <c r="AV143" s="444"/>
      <c r="AW143" s="444"/>
      <c r="AX143" s="444"/>
      <c r="AY143" s="444"/>
      <c r="AZ143" s="447"/>
      <c r="BA143" s="444"/>
      <c r="BB143" s="450"/>
    </row>
    <row r="144" spans="7:54" s="36" customFormat="1" hidden="1" x14ac:dyDescent="0.25">
      <c r="G144" s="332"/>
      <c r="H144" s="335"/>
      <c r="I144" s="430"/>
      <c r="J144" s="430"/>
      <c r="K144" s="430"/>
      <c r="L144" s="427"/>
      <c r="M144" s="427"/>
      <c r="N144" s="440"/>
      <c r="O144" s="433"/>
      <c r="P144" s="75" t="s">
        <v>232</v>
      </c>
      <c r="Q144" s="76" t="s">
        <v>211</v>
      </c>
      <c r="R144" s="433"/>
      <c r="S144" s="323"/>
      <c r="T144" s="852"/>
      <c r="U144" s="433"/>
      <c r="V144" s="436"/>
      <c r="W144" s="442" t="s">
        <v>233</v>
      </c>
      <c r="X144" s="442"/>
      <c r="Y144" s="442"/>
      <c r="Z144" s="80">
        <f>+SUM(AA145:AA151)</f>
        <v>0</v>
      </c>
      <c r="AA144" s="81"/>
      <c r="AB144" s="442" t="s">
        <v>233</v>
      </c>
      <c r="AC144" s="442"/>
      <c r="AD144" s="442"/>
      <c r="AE144" s="80">
        <f>+SUM(AF145:AF151)</f>
        <v>0</v>
      </c>
      <c r="AF144" s="81"/>
      <c r="AG144" s="442" t="s">
        <v>233</v>
      </c>
      <c r="AH144" s="442"/>
      <c r="AI144" s="442"/>
      <c r="AJ144" s="80">
        <f>+SUM(AK145:AK151)</f>
        <v>0</v>
      </c>
      <c r="AK144" s="81"/>
      <c r="AL144" s="442" t="s">
        <v>233</v>
      </c>
      <c r="AM144" s="442"/>
      <c r="AN144" s="442"/>
      <c r="AO144" s="80">
        <f>+SUM(AP145:AP151)</f>
        <v>0</v>
      </c>
      <c r="AP144" s="81"/>
      <c r="AQ144" s="433"/>
      <c r="AR144" s="433"/>
      <c r="AS144" s="453"/>
      <c r="AT144" s="433"/>
      <c r="AU144" s="444"/>
      <c r="AV144" s="444"/>
      <c r="AW144" s="444"/>
      <c r="AX144" s="444"/>
      <c r="AY144" s="444"/>
      <c r="AZ144" s="447"/>
      <c r="BA144" s="444"/>
      <c r="BB144" s="450"/>
    </row>
    <row r="145" spans="7:54" s="36" customFormat="1" hidden="1" x14ac:dyDescent="0.25">
      <c r="G145" s="332"/>
      <c r="H145" s="335"/>
      <c r="I145" s="430"/>
      <c r="J145" s="430"/>
      <c r="K145" s="430"/>
      <c r="L145" s="427"/>
      <c r="M145" s="427"/>
      <c r="N145" s="440"/>
      <c r="O145" s="433"/>
      <c r="P145" s="75" t="s">
        <v>234</v>
      </c>
      <c r="Q145" s="76" t="s">
        <v>211</v>
      </c>
      <c r="R145" s="433"/>
      <c r="S145" s="323" t="s">
        <v>271</v>
      </c>
      <c r="T145" s="852" t="s">
        <v>211</v>
      </c>
      <c r="U145" s="433"/>
      <c r="V145" s="436"/>
      <c r="W145" s="327" t="s">
        <v>235</v>
      </c>
      <c r="X145" s="327"/>
      <c r="Y145" s="327"/>
      <c r="Z145" s="76" t="s">
        <v>211</v>
      </c>
      <c r="AA145" s="81">
        <f>+IF(Z145="Si",15,0)</f>
        <v>0</v>
      </c>
      <c r="AB145" s="327" t="s">
        <v>235</v>
      </c>
      <c r="AC145" s="327"/>
      <c r="AD145" s="327"/>
      <c r="AE145" s="76" t="s">
        <v>211</v>
      </c>
      <c r="AF145" s="81">
        <f>+IF(AE145="Si",15,0)</f>
        <v>0</v>
      </c>
      <c r="AG145" s="327" t="s">
        <v>235</v>
      </c>
      <c r="AH145" s="327"/>
      <c r="AI145" s="327"/>
      <c r="AJ145" s="76" t="s">
        <v>211</v>
      </c>
      <c r="AK145" s="81">
        <f>+IF(AJ145="Si",15,0)</f>
        <v>0</v>
      </c>
      <c r="AL145" s="327" t="s">
        <v>235</v>
      </c>
      <c r="AM145" s="327"/>
      <c r="AN145" s="327"/>
      <c r="AO145" s="76" t="s">
        <v>211</v>
      </c>
      <c r="AP145" s="81">
        <f>+IF(AO145="Si",15,0)</f>
        <v>0</v>
      </c>
      <c r="AQ145" s="433"/>
      <c r="AR145" s="433"/>
      <c r="AS145" s="453"/>
      <c r="AT145" s="433"/>
      <c r="AU145" s="444"/>
      <c r="AV145" s="444"/>
      <c r="AW145" s="444"/>
      <c r="AX145" s="444"/>
      <c r="AY145" s="444"/>
      <c r="AZ145" s="447"/>
      <c r="BA145" s="444"/>
      <c r="BB145" s="450"/>
    </row>
    <row r="146" spans="7:54" s="36" customFormat="1" hidden="1" x14ac:dyDescent="0.25">
      <c r="G146" s="332"/>
      <c r="H146" s="335"/>
      <c r="I146" s="430"/>
      <c r="J146" s="430"/>
      <c r="K146" s="430"/>
      <c r="L146" s="427"/>
      <c r="M146" s="427"/>
      <c r="N146" s="440"/>
      <c r="O146" s="433"/>
      <c r="P146" s="75" t="s">
        <v>236</v>
      </c>
      <c r="Q146" s="76" t="s">
        <v>211</v>
      </c>
      <c r="R146" s="433"/>
      <c r="S146" s="323"/>
      <c r="T146" s="852"/>
      <c r="U146" s="433"/>
      <c r="V146" s="436"/>
      <c r="W146" s="327" t="s">
        <v>237</v>
      </c>
      <c r="X146" s="327"/>
      <c r="Y146" s="327"/>
      <c r="Z146" s="76" t="s">
        <v>211</v>
      </c>
      <c r="AA146" s="81">
        <f>+IF(Z146="Si",5,0)</f>
        <v>0</v>
      </c>
      <c r="AB146" s="327" t="s">
        <v>237</v>
      </c>
      <c r="AC146" s="327"/>
      <c r="AD146" s="327"/>
      <c r="AE146" s="76" t="s">
        <v>211</v>
      </c>
      <c r="AF146" s="81">
        <f>+IF(AE146="Si",5,0)</f>
        <v>0</v>
      </c>
      <c r="AG146" s="327" t="s">
        <v>237</v>
      </c>
      <c r="AH146" s="327"/>
      <c r="AI146" s="327"/>
      <c r="AJ146" s="76" t="s">
        <v>211</v>
      </c>
      <c r="AK146" s="81">
        <f>+IF(AJ146="Si",5,0)</f>
        <v>0</v>
      </c>
      <c r="AL146" s="327" t="s">
        <v>237</v>
      </c>
      <c r="AM146" s="327"/>
      <c r="AN146" s="327"/>
      <c r="AO146" s="76" t="s">
        <v>211</v>
      </c>
      <c r="AP146" s="81">
        <f>+IF(AO146="Si",5,0)</f>
        <v>0</v>
      </c>
      <c r="AQ146" s="433"/>
      <c r="AR146" s="433"/>
      <c r="AS146" s="453"/>
      <c r="AT146" s="433"/>
      <c r="AU146" s="444"/>
      <c r="AV146" s="444"/>
      <c r="AW146" s="444"/>
      <c r="AX146" s="444"/>
      <c r="AY146" s="444"/>
      <c r="AZ146" s="447"/>
      <c r="BA146" s="444"/>
      <c r="BB146" s="450"/>
    </row>
    <row r="147" spans="7:54" s="36" customFormat="1" hidden="1" x14ac:dyDescent="0.25">
      <c r="G147" s="332"/>
      <c r="H147" s="335"/>
      <c r="I147" s="430"/>
      <c r="J147" s="430"/>
      <c r="K147" s="430"/>
      <c r="L147" s="427"/>
      <c r="M147" s="427"/>
      <c r="N147" s="440"/>
      <c r="O147" s="433"/>
      <c r="P147" s="75" t="s">
        <v>238</v>
      </c>
      <c r="Q147" s="76" t="s">
        <v>211</v>
      </c>
      <c r="R147" s="433"/>
      <c r="S147" s="323" t="s">
        <v>269</v>
      </c>
      <c r="T147" s="852" t="s">
        <v>211</v>
      </c>
      <c r="U147" s="433"/>
      <c r="V147" s="436"/>
      <c r="W147" s="327" t="s">
        <v>239</v>
      </c>
      <c r="X147" s="327"/>
      <c r="Y147" s="327"/>
      <c r="Z147" s="76" t="s">
        <v>211</v>
      </c>
      <c r="AA147" s="81">
        <f>+IF(Z147="Si",15,0)</f>
        <v>0</v>
      </c>
      <c r="AB147" s="327" t="s">
        <v>239</v>
      </c>
      <c r="AC147" s="327"/>
      <c r="AD147" s="327"/>
      <c r="AE147" s="76" t="s">
        <v>211</v>
      </c>
      <c r="AF147" s="81">
        <f>+IF(AE147="Si",15,0)</f>
        <v>0</v>
      </c>
      <c r="AG147" s="327" t="s">
        <v>239</v>
      </c>
      <c r="AH147" s="327"/>
      <c r="AI147" s="327"/>
      <c r="AJ147" s="76" t="s">
        <v>211</v>
      </c>
      <c r="AK147" s="81">
        <f>+IF(AJ147="Si",15,0)</f>
        <v>0</v>
      </c>
      <c r="AL147" s="327" t="s">
        <v>239</v>
      </c>
      <c r="AM147" s="327"/>
      <c r="AN147" s="327"/>
      <c r="AO147" s="76" t="s">
        <v>211</v>
      </c>
      <c r="AP147" s="81">
        <f>+IF(AO147="Si",15,0)</f>
        <v>0</v>
      </c>
      <c r="AQ147" s="433"/>
      <c r="AR147" s="433"/>
      <c r="AS147" s="453"/>
      <c r="AT147" s="433"/>
      <c r="AU147" s="444"/>
      <c r="AV147" s="444"/>
      <c r="AW147" s="444"/>
      <c r="AX147" s="444"/>
      <c r="AY147" s="444"/>
      <c r="AZ147" s="447"/>
      <c r="BA147" s="444"/>
      <c r="BB147" s="450"/>
    </row>
    <row r="148" spans="7:54" s="36" customFormat="1" hidden="1" x14ac:dyDescent="0.25">
      <c r="G148" s="332"/>
      <c r="H148" s="335"/>
      <c r="I148" s="430"/>
      <c r="J148" s="430"/>
      <c r="K148" s="430"/>
      <c r="L148" s="427"/>
      <c r="M148" s="427"/>
      <c r="N148" s="440"/>
      <c r="O148" s="433"/>
      <c r="P148" s="75" t="s">
        <v>240</v>
      </c>
      <c r="Q148" s="76" t="s">
        <v>211</v>
      </c>
      <c r="R148" s="433"/>
      <c r="S148" s="323"/>
      <c r="T148" s="852"/>
      <c r="U148" s="433"/>
      <c r="V148" s="436"/>
      <c r="W148" s="327" t="s">
        <v>241</v>
      </c>
      <c r="X148" s="327"/>
      <c r="Y148" s="327"/>
      <c r="Z148" s="76" t="s">
        <v>211</v>
      </c>
      <c r="AA148" s="81">
        <f>+IF(Z148="Si",10,0)</f>
        <v>0</v>
      </c>
      <c r="AB148" s="327" t="s">
        <v>241</v>
      </c>
      <c r="AC148" s="327"/>
      <c r="AD148" s="327"/>
      <c r="AE148" s="76" t="s">
        <v>211</v>
      </c>
      <c r="AF148" s="81">
        <f>+IF(AE148="Si",10,0)</f>
        <v>0</v>
      </c>
      <c r="AG148" s="327" t="s">
        <v>241</v>
      </c>
      <c r="AH148" s="327"/>
      <c r="AI148" s="327"/>
      <c r="AJ148" s="76" t="s">
        <v>211</v>
      </c>
      <c r="AK148" s="81">
        <f>+IF(AJ148="Si",10,0)</f>
        <v>0</v>
      </c>
      <c r="AL148" s="327" t="s">
        <v>241</v>
      </c>
      <c r="AM148" s="327"/>
      <c r="AN148" s="327"/>
      <c r="AO148" s="76" t="s">
        <v>211</v>
      </c>
      <c r="AP148" s="81">
        <f>+IF(AO148="Si",10,0)</f>
        <v>0</v>
      </c>
      <c r="AQ148" s="433"/>
      <c r="AR148" s="433"/>
      <c r="AS148" s="453"/>
      <c r="AT148" s="433"/>
      <c r="AU148" s="444"/>
      <c r="AV148" s="444"/>
      <c r="AW148" s="444"/>
      <c r="AX148" s="444"/>
      <c r="AY148" s="444"/>
      <c r="AZ148" s="447"/>
      <c r="BA148" s="444"/>
      <c r="BB148" s="450"/>
    </row>
    <row r="149" spans="7:54" s="36" customFormat="1" hidden="1" x14ac:dyDescent="0.25">
      <c r="G149" s="332"/>
      <c r="H149" s="335"/>
      <c r="I149" s="430"/>
      <c r="J149" s="430"/>
      <c r="K149" s="430"/>
      <c r="L149" s="427"/>
      <c r="M149" s="427"/>
      <c r="N149" s="440"/>
      <c r="O149" s="433"/>
      <c r="P149" s="75" t="s">
        <v>242</v>
      </c>
      <c r="Q149" s="76" t="s">
        <v>211</v>
      </c>
      <c r="R149" s="433"/>
      <c r="S149" s="853"/>
      <c r="T149" s="853"/>
      <c r="U149" s="433"/>
      <c r="V149" s="436"/>
      <c r="W149" s="327" t="s">
        <v>243</v>
      </c>
      <c r="X149" s="327"/>
      <c r="Y149" s="327"/>
      <c r="Z149" s="76" t="s">
        <v>211</v>
      </c>
      <c r="AA149" s="81">
        <f>+IF(Z149="Si",15,0)</f>
        <v>0</v>
      </c>
      <c r="AB149" s="327" t="s">
        <v>243</v>
      </c>
      <c r="AC149" s="327"/>
      <c r="AD149" s="327"/>
      <c r="AE149" s="76" t="s">
        <v>211</v>
      </c>
      <c r="AF149" s="81">
        <f>+IF(AE149="Si",15,0)</f>
        <v>0</v>
      </c>
      <c r="AG149" s="327" t="s">
        <v>243</v>
      </c>
      <c r="AH149" s="327"/>
      <c r="AI149" s="327"/>
      <c r="AJ149" s="76" t="s">
        <v>211</v>
      </c>
      <c r="AK149" s="81">
        <f>+IF(AJ149="Si",15,0)</f>
        <v>0</v>
      </c>
      <c r="AL149" s="327" t="s">
        <v>243</v>
      </c>
      <c r="AM149" s="327"/>
      <c r="AN149" s="327"/>
      <c r="AO149" s="76" t="s">
        <v>211</v>
      </c>
      <c r="AP149" s="81">
        <f>+IF(AO149="Si",15,0)</f>
        <v>0</v>
      </c>
      <c r="AQ149" s="433"/>
      <c r="AR149" s="433"/>
      <c r="AS149" s="453"/>
      <c r="AT149" s="433"/>
      <c r="AU149" s="444"/>
      <c r="AV149" s="444"/>
      <c r="AW149" s="444"/>
      <c r="AX149" s="444"/>
      <c r="AY149" s="444"/>
      <c r="AZ149" s="447"/>
      <c r="BA149" s="444"/>
      <c r="BB149" s="450"/>
    </row>
    <row r="150" spans="7:54" s="36" customFormat="1" hidden="1" x14ac:dyDescent="0.25">
      <c r="G150" s="332"/>
      <c r="H150" s="335"/>
      <c r="I150" s="430"/>
      <c r="J150" s="430"/>
      <c r="K150" s="430"/>
      <c r="L150" s="427"/>
      <c r="M150" s="427"/>
      <c r="N150" s="440"/>
      <c r="O150" s="433"/>
      <c r="P150" s="75" t="s">
        <v>244</v>
      </c>
      <c r="Q150" s="76" t="s">
        <v>211</v>
      </c>
      <c r="R150" s="433"/>
      <c r="S150" s="853"/>
      <c r="T150" s="853"/>
      <c r="U150" s="433"/>
      <c r="V150" s="436"/>
      <c r="W150" s="327" t="s">
        <v>245</v>
      </c>
      <c r="X150" s="327"/>
      <c r="Y150" s="327"/>
      <c r="Z150" s="76" t="s">
        <v>211</v>
      </c>
      <c r="AA150" s="81">
        <f>+IF(Z150="Si",10,0)</f>
        <v>0</v>
      </c>
      <c r="AB150" s="327" t="s">
        <v>245</v>
      </c>
      <c r="AC150" s="327"/>
      <c r="AD150" s="327"/>
      <c r="AE150" s="76" t="s">
        <v>211</v>
      </c>
      <c r="AF150" s="81">
        <f>+IF(AE150="Si",10,0)</f>
        <v>0</v>
      </c>
      <c r="AG150" s="327" t="s">
        <v>245</v>
      </c>
      <c r="AH150" s="327"/>
      <c r="AI150" s="327"/>
      <c r="AJ150" s="76" t="s">
        <v>211</v>
      </c>
      <c r="AK150" s="81">
        <f>+IF(AJ150="Si",10,0)</f>
        <v>0</v>
      </c>
      <c r="AL150" s="327" t="s">
        <v>245</v>
      </c>
      <c r="AM150" s="327"/>
      <c r="AN150" s="327"/>
      <c r="AO150" s="76" t="s">
        <v>211</v>
      </c>
      <c r="AP150" s="81">
        <f>+IF(AO150="Si",10,0)</f>
        <v>0</v>
      </c>
      <c r="AQ150" s="433"/>
      <c r="AR150" s="433"/>
      <c r="AS150" s="453"/>
      <c r="AT150" s="433"/>
      <c r="AU150" s="444"/>
      <c r="AV150" s="444"/>
      <c r="AW150" s="444"/>
      <c r="AX150" s="444"/>
      <c r="AY150" s="444"/>
      <c r="AZ150" s="447"/>
      <c r="BA150" s="444"/>
      <c r="BB150" s="450"/>
    </row>
    <row r="151" spans="7:54" s="36" customFormat="1" ht="15.75" hidden="1" thickBot="1" x14ac:dyDescent="0.3">
      <c r="G151" s="333"/>
      <c r="H151" s="336"/>
      <c r="I151" s="431"/>
      <c r="J151" s="431"/>
      <c r="K151" s="431"/>
      <c r="L151" s="428"/>
      <c r="M151" s="428"/>
      <c r="N151" s="441"/>
      <c r="O151" s="434"/>
      <c r="P151" s="82" t="s">
        <v>246</v>
      </c>
      <c r="Q151" s="83" t="s">
        <v>211</v>
      </c>
      <c r="R151" s="434"/>
      <c r="S151" s="854"/>
      <c r="T151" s="854"/>
      <c r="U151" s="434"/>
      <c r="V151" s="437"/>
      <c r="W151" s="423" t="s">
        <v>247</v>
      </c>
      <c r="X151" s="423"/>
      <c r="Y151" s="423"/>
      <c r="Z151" s="83" t="s">
        <v>211</v>
      </c>
      <c r="AA151" s="84">
        <f>+IF(Z151="Si",30,0)</f>
        <v>0</v>
      </c>
      <c r="AB151" s="423" t="s">
        <v>247</v>
      </c>
      <c r="AC151" s="423"/>
      <c r="AD151" s="423"/>
      <c r="AE151" s="83" t="s">
        <v>211</v>
      </c>
      <c r="AF151" s="84">
        <f>+IF(AE151="Si",30,0)</f>
        <v>0</v>
      </c>
      <c r="AG151" s="423" t="s">
        <v>247</v>
      </c>
      <c r="AH151" s="423"/>
      <c r="AI151" s="423"/>
      <c r="AJ151" s="83" t="s">
        <v>211</v>
      </c>
      <c r="AK151" s="84">
        <f>+IF(AJ151="Si",30,0)</f>
        <v>0</v>
      </c>
      <c r="AL151" s="423" t="s">
        <v>247</v>
      </c>
      <c r="AM151" s="423"/>
      <c r="AN151" s="423"/>
      <c r="AO151" s="83" t="s">
        <v>211</v>
      </c>
      <c r="AP151" s="84">
        <f>+IF(AO151="Si",30,0)</f>
        <v>0</v>
      </c>
      <c r="AQ151" s="434"/>
      <c r="AR151" s="434"/>
      <c r="AS151" s="454"/>
      <c r="AT151" s="455"/>
      <c r="AU151" s="445"/>
      <c r="AV151" s="445"/>
      <c r="AW151" s="445"/>
      <c r="AX151" s="445"/>
      <c r="AY151" s="445"/>
      <c r="AZ151" s="448"/>
      <c r="BA151" s="445"/>
      <c r="BB151" s="451"/>
    </row>
    <row r="152" spans="7:54" s="36" customFormat="1" hidden="1" x14ac:dyDescent="0.25">
      <c r="G152" s="392" t="str">
        <f>+'Identificación de Riesgos'!$B$6</f>
        <v>Gestión de Contratación</v>
      </c>
      <c r="H152" s="395" t="str">
        <f>+'Identificación de Riesgos'!$C$6</f>
        <v xml:space="preserve">Contratar los bienes o servicios requeridos de acuerdo con la normatividad vigente aplicable, mediante contratación directa y procesos contractuales transparentes y ágiles, para el cumplimiento de los objetivos institucionales   </v>
      </c>
      <c r="I152" s="398" t="str">
        <f>+'Identificación de Riesgos'!G14</f>
        <v>Factor de Riesgo 9</v>
      </c>
      <c r="J152" s="398" t="str">
        <f>+'Identificación de Riesgos'!H14</f>
        <v>Causas FR9</v>
      </c>
      <c r="K152" s="398" t="str">
        <f>+'Identificación de Riesgos'!J14</f>
        <v>Efectos  FR9</v>
      </c>
      <c r="L152" s="383" t="s">
        <v>211</v>
      </c>
      <c r="M152" s="383" t="s">
        <v>211</v>
      </c>
      <c r="N152" s="386" t="s">
        <v>211</v>
      </c>
      <c r="O152" s="389" t="e">
        <f>#REF!</f>
        <v>#REF!</v>
      </c>
      <c r="P152" s="57" t="s">
        <v>212</v>
      </c>
      <c r="Q152" s="58" t="s">
        <v>211</v>
      </c>
      <c r="R152" s="389" t="e">
        <f>+#REF!</f>
        <v>#REF!</v>
      </c>
      <c r="S152" s="151" t="s">
        <v>266</v>
      </c>
      <c r="T152" s="59" t="s">
        <v>211</v>
      </c>
      <c r="U152" s="389" t="e">
        <f>+#REF!</f>
        <v>#REF!</v>
      </c>
      <c r="V152" s="401" t="e">
        <f>+#REF!</f>
        <v>#REF!</v>
      </c>
      <c r="W152" s="422" t="s">
        <v>213</v>
      </c>
      <c r="X152" s="422"/>
      <c r="Y152" s="422" t="s">
        <v>214</v>
      </c>
      <c r="Z152" s="422"/>
      <c r="AA152" s="60"/>
      <c r="AB152" s="422" t="s">
        <v>213</v>
      </c>
      <c r="AC152" s="422"/>
      <c r="AD152" s="422" t="s">
        <v>214</v>
      </c>
      <c r="AE152" s="422"/>
      <c r="AF152" s="60"/>
      <c r="AG152" s="422" t="s">
        <v>213</v>
      </c>
      <c r="AH152" s="422"/>
      <c r="AI152" s="422" t="s">
        <v>214</v>
      </c>
      <c r="AJ152" s="422"/>
      <c r="AK152" s="60"/>
      <c r="AL152" s="422" t="s">
        <v>213</v>
      </c>
      <c r="AM152" s="422"/>
      <c r="AN152" s="422" t="s">
        <v>214</v>
      </c>
      <c r="AO152" s="422"/>
      <c r="AP152" s="60"/>
      <c r="AQ152" s="389" t="e">
        <f>+#REF!</f>
        <v>#REF!</v>
      </c>
      <c r="AR152" s="389" t="e">
        <f>+#REF!</f>
        <v>#REF!</v>
      </c>
      <c r="AS152" s="415" t="e">
        <f>+#REF!</f>
        <v>#REF!</v>
      </c>
      <c r="AT152" s="418" t="e">
        <f>+#REF!</f>
        <v>#REF!</v>
      </c>
      <c r="AU152" s="420" t="e">
        <f>IF(AT152="No Aplica","No Aplica",IF(AT152="Asumir","No requiere Acciones Adicionales","Debe definir Acciones Complementarias"))</f>
        <v>#REF!</v>
      </c>
      <c r="AV152" s="406"/>
      <c r="AW152" s="406"/>
      <c r="AX152" s="406"/>
      <c r="AY152" s="406"/>
      <c r="AZ152" s="409" t="e">
        <f>+#REF!</f>
        <v>#REF!</v>
      </c>
      <c r="BA152" s="406"/>
      <c r="BB152" s="412" t="e">
        <f>+#REF!</f>
        <v>#REF!</v>
      </c>
    </row>
    <row r="153" spans="7:54" s="36" customFormat="1" ht="28.5" hidden="1" x14ac:dyDescent="0.25">
      <c r="G153" s="393"/>
      <c r="H153" s="396"/>
      <c r="I153" s="399"/>
      <c r="J153" s="399"/>
      <c r="K153" s="399"/>
      <c r="L153" s="384"/>
      <c r="M153" s="384"/>
      <c r="N153" s="387"/>
      <c r="O153" s="390"/>
      <c r="P153" s="61" t="s">
        <v>215</v>
      </c>
      <c r="Q153" s="62" t="s">
        <v>211</v>
      </c>
      <c r="R153" s="390"/>
      <c r="S153" s="169" t="s">
        <v>267</v>
      </c>
      <c r="T153" s="63" t="s">
        <v>211</v>
      </c>
      <c r="U153" s="390"/>
      <c r="V153" s="402"/>
      <c r="W153" s="400"/>
      <c r="X153" s="400"/>
      <c r="Y153" s="400"/>
      <c r="Z153" s="400"/>
      <c r="AA153" s="64"/>
      <c r="AB153" s="400"/>
      <c r="AC153" s="400"/>
      <c r="AD153" s="400"/>
      <c r="AE153" s="400"/>
      <c r="AF153" s="64"/>
      <c r="AG153" s="400"/>
      <c r="AH153" s="400"/>
      <c r="AI153" s="400"/>
      <c r="AJ153" s="400"/>
      <c r="AK153" s="64"/>
      <c r="AL153" s="400"/>
      <c r="AM153" s="400"/>
      <c r="AN153" s="400"/>
      <c r="AO153" s="400"/>
      <c r="AP153" s="64"/>
      <c r="AQ153" s="390"/>
      <c r="AR153" s="390"/>
      <c r="AS153" s="416"/>
      <c r="AT153" s="390"/>
      <c r="AU153" s="421"/>
      <c r="AV153" s="407"/>
      <c r="AW153" s="407"/>
      <c r="AX153" s="407"/>
      <c r="AY153" s="407"/>
      <c r="AZ153" s="410"/>
      <c r="BA153" s="407"/>
      <c r="BB153" s="413"/>
    </row>
    <row r="154" spans="7:54" s="36" customFormat="1" ht="15" hidden="1" customHeight="1" x14ac:dyDescent="0.25">
      <c r="G154" s="393"/>
      <c r="H154" s="396"/>
      <c r="I154" s="399"/>
      <c r="J154" s="399"/>
      <c r="K154" s="399"/>
      <c r="L154" s="384"/>
      <c r="M154" s="384"/>
      <c r="N154" s="387"/>
      <c r="O154" s="390"/>
      <c r="P154" s="61" t="s">
        <v>216</v>
      </c>
      <c r="Q154" s="62" t="s">
        <v>211</v>
      </c>
      <c r="R154" s="390"/>
      <c r="S154" s="323" t="s">
        <v>268</v>
      </c>
      <c r="T154" s="855" t="s">
        <v>211</v>
      </c>
      <c r="U154" s="390"/>
      <c r="V154" s="402"/>
      <c r="W154" s="400"/>
      <c r="X154" s="400"/>
      <c r="Y154" s="400"/>
      <c r="Z154" s="400"/>
      <c r="AA154" s="64"/>
      <c r="AB154" s="400"/>
      <c r="AC154" s="400"/>
      <c r="AD154" s="400"/>
      <c r="AE154" s="400"/>
      <c r="AF154" s="64"/>
      <c r="AG154" s="400"/>
      <c r="AH154" s="400"/>
      <c r="AI154" s="400"/>
      <c r="AJ154" s="400"/>
      <c r="AK154" s="64"/>
      <c r="AL154" s="400"/>
      <c r="AM154" s="400"/>
      <c r="AN154" s="400"/>
      <c r="AO154" s="400"/>
      <c r="AP154" s="64"/>
      <c r="AQ154" s="390"/>
      <c r="AR154" s="390"/>
      <c r="AS154" s="416"/>
      <c r="AT154" s="390"/>
      <c r="AU154" s="407"/>
      <c r="AV154" s="407"/>
      <c r="AW154" s="407"/>
      <c r="AX154" s="407"/>
      <c r="AY154" s="407"/>
      <c r="AZ154" s="410"/>
      <c r="BA154" s="407"/>
      <c r="BB154" s="413"/>
    </row>
    <row r="155" spans="7:54" s="36" customFormat="1" ht="28.5" hidden="1" x14ac:dyDescent="0.25">
      <c r="G155" s="393"/>
      <c r="H155" s="396"/>
      <c r="I155" s="65" t="s">
        <v>255</v>
      </c>
      <c r="J155" s="325" t="s">
        <v>218</v>
      </c>
      <c r="K155" s="325" t="s">
        <v>219</v>
      </c>
      <c r="L155" s="384"/>
      <c r="M155" s="384"/>
      <c r="N155" s="387"/>
      <c r="O155" s="390"/>
      <c r="P155" s="61" t="s">
        <v>220</v>
      </c>
      <c r="Q155" s="62" t="s">
        <v>211</v>
      </c>
      <c r="R155" s="390"/>
      <c r="S155" s="323"/>
      <c r="T155" s="855"/>
      <c r="U155" s="390"/>
      <c r="V155" s="402"/>
      <c r="W155" s="400"/>
      <c r="X155" s="400"/>
      <c r="Y155" s="400"/>
      <c r="Z155" s="400"/>
      <c r="AA155" s="64"/>
      <c r="AB155" s="400"/>
      <c r="AC155" s="400"/>
      <c r="AD155" s="400"/>
      <c r="AE155" s="400"/>
      <c r="AF155" s="64"/>
      <c r="AG155" s="400"/>
      <c r="AH155" s="400"/>
      <c r="AI155" s="400"/>
      <c r="AJ155" s="400"/>
      <c r="AK155" s="64"/>
      <c r="AL155" s="400"/>
      <c r="AM155" s="400"/>
      <c r="AN155" s="400"/>
      <c r="AO155" s="400"/>
      <c r="AP155" s="64"/>
      <c r="AQ155" s="390"/>
      <c r="AR155" s="390"/>
      <c r="AS155" s="416"/>
      <c r="AT155" s="390"/>
      <c r="AU155" s="407"/>
      <c r="AV155" s="407"/>
      <c r="AW155" s="407"/>
      <c r="AX155" s="407"/>
      <c r="AY155" s="407"/>
      <c r="AZ155" s="410"/>
      <c r="BA155" s="407"/>
      <c r="BB155" s="413"/>
    </row>
    <row r="156" spans="7:54" s="36" customFormat="1" ht="28.5" hidden="1" customHeight="1" x14ac:dyDescent="0.25">
      <c r="G156" s="393"/>
      <c r="H156" s="396"/>
      <c r="I156" s="325" t="s">
        <v>221</v>
      </c>
      <c r="J156" s="325"/>
      <c r="K156" s="325"/>
      <c r="L156" s="384"/>
      <c r="M156" s="384"/>
      <c r="N156" s="387"/>
      <c r="O156" s="390"/>
      <c r="P156" s="61" t="s">
        <v>222</v>
      </c>
      <c r="Q156" s="62" t="s">
        <v>211</v>
      </c>
      <c r="R156" s="390"/>
      <c r="S156" s="323" t="s">
        <v>272</v>
      </c>
      <c r="T156" s="855" t="s">
        <v>211</v>
      </c>
      <c r="U156" s="390"/>
      <c r="V156" s="402"/>
      <c r="W156" s="400"/>
      <c r="X156" s="400"/>
      <c r="Y156" s="400"/>
      <c r="Z156" s="400"/>
      <c r="AA156" s="64"/>
      <c r="AB156" s="400"/>
      <c r="AC156" s="400"/>
      <c r="AD156" s="400"/>
      <c r="AE156" s="400"/>
      <c r="AF156" s="64"/>
      <c r="AG156" s="400"/>
      <c r="AH156" s="400"/>
      <c r="AI156" s="400"/>
      <c r="AJ156" s="400"/>
      <c r="AK156" s="64"/>
      <c r="AL156" s="400"/>
      <c r="AM156" s="400"/>
      <c r="AN156" s="400"/>
      <c r="AO156" s="400"/>
      <c r="AP156" s="64"/>
      <c r="AQ156" s="390"/>
      <c r="AR156" s="390"/>
      <c r="AS156" s="416"/>
      <c r="AT156" s="390"/>
      <c r="AU156" s="407"/>
      <c r="AV156" s="407"/>
      <c r="AW156" s="407"/>
      <c r="AX156" s="407"/>
      <c r="AY156" s="407"/>
      <c r="AZ156" s="410"/>
      <c r="BA156" s="407"/>
      <c r="BB156" s="413"/>
    </row>
    <row r="157" spans="7:54" s="36" customFormat="1" hidden="1" x14ac:dyDescent="0.25">
      <c r="G157" s="393"/>
      <c r="H157" s="396"/>
      <c r="I157" s="325"/>
      <c r="J157" s="325"/>
      <c r="K157" s="325"/>
      <c r="L157" s="384"/>
      <c r="M157" s="384"/>
      <c r="N157" s="387"/>
      <c r="O157" s="390"/>
      <c r="P157" s="61" t="s">
        <v>223</v>
      </c>
      <c r="Q157" s="62" t="s">
        <v>211</v>
      </c>
      <c r="R157" s="390"/>
      <c r="S157" s="323"/>
      <c r="T157" s="855"/>
      <c r="U157" s="390"/>
      <c r="V157" s="402"/>
      <c r="W157" s="400"/>
      <c r="X157" s="400"/>
      <c r="Y157" s="400"/>
      <c r="Z157" s="400"/>
      <c r="AA157" s="64"/>
      <c r="AB157" s="400"/>
      <c r="AC157" s="400"/>
      <c r="AD157" s="400"/>
      <c r="AE157" s="400"/>
      <c r="AF157" s="64"/>
      <c r="AG157" s="400"/>
      <c r="AH157" s="400"/>
      <c r="AI157" s="400"/>
      <c r="AJ157" s="400"/>
      <c r="AK157" s="64"/>
      <c r="AL157" s="400"/>
      <c r="AM157" s="400"/>
      <c r="AN157" s="400"/>
      <c r="AO157" s="400"/>
      <c r="AP157" s="64"/>
      <c r="AQ157" s="390"/>
      <c r="AR157" s="390"/>
      <c r="AS157" s="416"/>
      <c r="AT157" s="390"/>
      <c r="AU157" s="407"/>
      <c r="AV157" s="407"/>
      <c r="AW157" s="407"/>
      <c r="AX157" s="407"/>
      <c r="AY157" s="407"/>
      <c r="AZ157" s="410"/>
      <c r="BA157" s="407"/>
      <c r="BB157" s="413"/>
    </row>
    <row r="158" spans="7:54" s="36" customFormat="1" ht="28.5" hidden="1" x14ac:dyDescent="0.25">
      <c r="G158" s="393"/>
      <c r="H158" s="396"/>
      <c r="I158" s="325"/>
      <c r="J158" s="325"/>
      <c r="K158" s="325"/>
      <c r="L158" s="384"/>
      <c r="M158" s="384"/>
      <c r="N158" s="387"/>
      <c r="O158" s="390"/>
      <c r="P158" s="61" t="s">
        <v>224</v>
      </c>
      <c r="Q158" s="62" t="s">
        <v>211</v>
      </c>
      <c r="R158" s="390"/>
      <c r="S158" s="323"/>
      <c r="T158" s="855"/>
      <c r="U158" s="390"/>
      <c r="V158" s="402"/>
      <c r="W158" s="404" t="s">
        <v>225</v>
      </c>
      <c r="X158" s="404"/>
      <c r="Y158" s="404" t="s">
        <v>226</v>
      </c>
      <c r="Z158" s="404"/>
      <c r="AA158" s="64"/>
      <c r="AB158" s="404" t="s">
        <v>225</v>
      </c>
      <c r="AC158" s="404"/>
      <c r="AD158" s="404" t="s">
        <v>226</v>
      </c>
      <c r="AE158" s="404"/>
      <c r="AF158" s="64"/>
      <c r="AG158" s="404" t="s">
        <v>225</v>
      </c>
      <c r="AH158" s="404"/>
      <c r="AI158" s="404" t="s">
        <v>226</v>
      </c>
      <c r="AJ158" s="404"/>
      <c r="AK158" s="64"/>
      <c r="AL158" s="404" t="s">
        <v>225</v>
      </c>
      <c r="AM158" s="404"/>
      <c r="AN158" s="404" t="s">
        <v>226</v>
      </c>
      <c r="AO158" s="404"/>
      <c r="AP158" s="64"/>
      <c r="AQ158" s="390"/>
      <c r="AR158" s="390"/>
      <c r="AS158" s="416"/>
      <c r="AT158" s="390"/>
      <c r="AU158" s="407"/>
      <c r="AV158" s="407"/>
      <c r="AW158" s="407"/>
      <c r="AX158" s="407"/>
      <c r="AY158" s="407"/>
      <c r="AZ158" s="410"/>
      <c r="BA158" s="407"/>
      <c r="BB158" s="413"/>
    </row>
    <row r="159" spans="7:54" s="36" customFormat="1" ht="28.5" hidden="1" x14ac:dyDescent="0.25">
      <c r="G159" s="393"/>
      <c r="H159" s="396"/>
      <c r="I159" s="325"/>
      <c r="J159" s="325"/>
      <c r="K159" s="325"/>
      <c r="L159" s="384"/>
      <c r="M159" s="384"/>
      <c r="N159" s="387"/>
      <c r="O159" s="390"/>
      <c r="P159" s="61" t="s">
        <v>227</v>
      </c>
      <c r="Q159" s="62" t="s">
        <v>211</v>
      </c>
      <c r="R159" s="390"/>
      <c r="S159" s="323" t="s">
        <v>265</v>
      </c>
      <c r="T159" s="328" t="s">
        <v>211</v>
      </c>
      <c r="U159" s="390"/>
      <c r="V159" s="402"/>
      <c r="W159" s="400"/>
      <c r="X159" s="400"/>
      <c r="Y159" s="400"/>
      <c r="Z159" s="400"/>
      <c r="AA159" s="64"/>
      <c r="AB159" s="400"/>
      <c r="AC159" s="400"/>
      <c r="AD159" s="400"/>
      <c r="AE159" s="400"/>
      <c r="AF159" s="64"/>
      <c r="AG159" s="400"/>
      <c r="AH159" s="400"/>
      <c r="AI159" s="400"/>
      <c r="AJ159" s="400"/>
      <c r="AK159" s="64"/>
      <c r="AL159" s="400"/>
      <c r="AM159" s="400"/>
      <c r="AN159" s="400"/>
      <c r="AO159" s="400"/>
      <c r="AP159" s="64"/>
      <c r="AQ159" s="390"/>
      <c r="AR159" s="390"/>
      <c r="AS159" s="416"/>
      <c r="AT159" s="390"/>
      <c r="AU159" s="407"/>
      <c r="AV159" s="407"/>
      <c r="AW159" s="407"/>
      <c r="AX159" s="407"/>
      <c r="AY159" s="407"/>
      <c r="AZ159" s="410"/>
      <c r="BA159" s="407"/>
      <c r="BB159" s="413"/>
    </row>
    <row r="160" spans="7:54" s="36" customFormat="1" hidden="1" x14ac:dyDescent="0.25">
      <c r="G160" s="393"/>
      <c r="H160" s="396"/>
      <c r="I160" s="325"/>
      <c r="J160" s="325"/>
      <c r="K160" s="325"/>
      <c r="L160" s="384"/>
      <c r="M160" s="384"/>
      <c r="N160" s="387"/>
      <c r="O160" s="390"/>
      <c r="P160" s="61" t="s">
        <v>228</v>
      </c>
      <c r="Q160" s="62" t="s">
        <v>211</v>
      </c>
      <c r="R160" s="390"/>
      <c r="S160" s="323"/>
      <c r="T160" s="328"/>
      <c r="U160" s="390"/>
      <c r="V160" s="402"/>
      <c r="W160" s="424" t="s">
        <v>229</v>
      </c>
      <c r="X160" s="424"/>
      <c r="Y160" s="424" t="s">
        <v>230</v>
      </c>
      <c r="Z160" s="424"/>
      <c r="AA160" s="64"/>
      <c r="AB160" s="424" t="s">
        <v>229</v>
      </c>
      <c r="AC160" s="424"/>
      <c r="AD160" s="424" t="s">
        <v>230</v>
      </c>
      <c r="AE160" s="424"/>
      <c r="AF160" s="64"/>
      <c r="AG160" s="424" t="s">
        <v>229</v>
      </c>
      <c r="AH160" s="424"/>
      <c r="AI160" s="424" t="s">
        <v>230</v>
      </c>
      <c r="AJ160" s="424"/>
      <c r="AK160" s="64"/>
      <c r="AL160" s="424" t="s">
        <v>229</v>
      </c>
      <c r="AM160" s="424"/>
      <c r="AN160" s="424" t="s">
        <v>230</v>
      </c>
      <c r="AO160" s="424"/>
      <c r="AP160" s="64"/>
      <c r="AQ160" s="390"/>
      <c r="AR160" s="390"/>
      <c r="AS160" s="416"/>
      <c r="AT160" s="390"/>
      <c r="AU160" s="407"/>
      <c r="AV160" s="407"/>
      <c r="AW160" s="407"/>
      <c r="AX160" s="407"/>
      <c r="AY160" s="407"/>
      <c r="AZ160" s="410"/>
      <c r="BA160" s="407"/>
      <c r="BB160" s="413"/>
    </row>
    <row r="161" spans="7:54" s="36" customFormat="1" ht="28.5" hidden="1" x14ac:dyDescent="0.25">
      <c r="G161" s="393"/>
      <c r="H161" s="396"/>
      <c r="I161" s="325"/>
      <c r="J161" s="325"/>
      <c r="K161" s="325"/>
      <c r="L161" s="384"/>
      <c r="M161" s="384"/>
      <c r="N161" s="387"/>
      <c r="O161" s="390"/>
      <c r="P161" s="61" t="s">
        <v>231</v>
      </c>
      <c r="Q161" s="62" t="s">
        <v>211</v>
      </c>
      <c r="R161" s="390"/>
      <c r="S161" s="323" t="s">
        <v>270</v>
      </c>
      <c r="T161" s="328" t="s">
        <v>211</v>
      </c>
      <c r="U161" s="390"/>
      <c r="V161" s="402"/>
      <c r="W161" s="321" t="s">
        <v>211</v>
      </c>
      <c r="X161" s="321"/>
      <c r="Y161" s="321" t="s">
        <v>211</v>
      </c>
      <c r="Z161" s="321"/>
      <c r="AA161" s="64"/>
      <c r="AB161" s="321" t="s">
        <v>211</v>
      </c>
      <c r="AC161" s="321"/>
      <c r="AD161" s="321" t="s">
        <v>211</v>
      </c>
      <c r="AE161" s="321"/>
      <c r="AF161" s="64"/>
      <c r="AG161" s="321" t="s">
        <v>211</v>
      </c>
      <c r="AH161" s="321"/>
      <c r="AI161" s="321" t="s">
        <v>211</v>
      </c>
      <c r="AJ161" s="321"/>
      <c r="AK161" s="64"/>
      <c r="AL161" s="321" t="s">
        <v>211</v>
      </c>
      <c r="AM161" s="321"/>
      <c r="AN161" s="321" t="s">
        <v>211</v>
      </c>
      <c r="AO161" s="321"/>
      <c r="AP161" s="64"/>
      <c r="AQ161" s="390"/>
      <c r="AR161" s="390"/>
      <c r="AS161" s="416"/>
      <c r="AT161" s="390"/>
      <c r="AU161" s="407"/>
      <c r="AV161" s="407"/>
      <c r="AW161" s="407"/>
      <c r="AX161" s="407"/>
      <c r="AY161" s="407"/>
      <c r="AZ161" s="410"/>
      <c r="BA161" s="407"/>
      <c r="BB161" s="413"/>
    </row>
    <row r="162" spans="7:54" s="36" customFormat="1" hidden="1" x14ac:dyDescent="0.25">
      <c r="G162" s="393"/>
      <c r="H162" s="396"/>
      <c r="I162" s="325"/>
      <c r="J162" s="325"/>
      <c r="K162" s="325"/>
      <c r="L162" s="384"/>
      <c r="M162" s="384"/>
      <c r="N162" s="387"/>
      <c r="O162" s="390"/>
      <c r="P162" s="61" t="s">
        <v>232</v>
      </c>
      <c r="Q162" s="62" t="s">
        <v>211</v>
      </c>
      <c r="R162" s="390"/>
      <c r="S162" s="323"/>
      <c r="T162" s="328"/>
      <c r="U162" s="390"/>
      <c r="V162" s="402"/>
      <c r="W162" s="405" t="s">
        <v>233</v>
      </c>
      <c r="X162" s="405"/>
      <c r="Y162" s="405"/>
      <c r="Z162" s="66">
        <f>+SUM(AA163:AA169)</f>
        <v>0</v>
      </c>
      <c r="AA162" s="67"/>
      <c r="AB162" s="405" t="s">
        <v>233</v>
      </c>
      <c r="AC162" s="405"/>
      <c r="AD162" s="405"/>
      <c r="AE162" s="66">
        <f>+SUM(AF163:AF169)</f>
        <v>0</v>
      </c>
      <c r="AF162" s="67"/>
      <c r="AG162" s="405" t="s">
        <v>233</v>
      </c>
      <c r="AH162" s="405"/>
      <c r="AI162" s="405"/>
      <c r="AJ162" s="66">
        <f>+SUM(AK163:AK169)</f>
        <v>0</v>
      </c>
      <c r="AK162" s="67"/>
      <c r="AL162" s="405" t="s">
        <v>233</v>
      </c>
      <c r="AM162" s="405"/>
      <c r="AN162" s="405"/>
      <c r="AO162" s="66">
        <f>+SUM(AP163:AP169)</f>
        <v>0</v>
      </c>
      <c r="AP162" s="67"/>
      <c r="AQ162" s="390"/>
      <c r="AR162" s="390"/>
      <c r="AS162" s="416"/>
      <c r="AT162" s="390"/>
      <c r="AU162" s="407"/>
      <c r="AV162" s="407"/>
      <c r="AW162" s="407"/>
      <c r="AX162" s="407"/>
      <c r="AY162" s="407"/>
      <c r="AZ162" s="410"/>
      <c r="BA162" s="407"/>
      <c r="BB162" s="413"/>
    </row>
    <row r="163" spans="7:54" s="36" customFormat="1" hidden="1" x14ac:dyDescent="0.25">
      <c r="G163" s="393"/>
      <c r="H163" s="396"/>
      <c r="I163" s="325"/>
      <c r="J163" s="325"/>
      <c r="K163" s="325"/>
      <c r="L163" s="384"/>
      <c r="M163" s="384"/>
      <c r="N163" s="387"/>
      <c r="O163" s="390"/>
      <c r="P163" s="61" t="s">
        <v>234</v>
      </c>
      <c r="Q163" s="62" t="s">
        <v>211</v>
      </c>
      <c r="R163" s="390"/>
      <c r="S163" s="323" t="s">
        <v>271</v>
      </c>
      <c r="T163" s="328" t="s">
        <v>211</v>
      </c>
      <c r="U163" s="390"/>
      <c r="V163" s="402"/>
      <c r="W163" s="320" t="s">
        <v>235</v>
      </c>
      <c r="X163" s="320"/>
      <c r="Y163" s="320"/>
      <c r="Z163" s="62" t="s">
        <v>211</v>
      </c>
      <c r="AA163" s="67">
        <f>+IF(Z163="Si",15,0)</f>
        <v>0</v>
      </c>
      <c r="AB163" s="320" t="s">
        <v>235</v>
      </c>
      <c r="AC163" s="320"/>
      <c r="AD163" s="320"/>
      <c r="AE163" s="62" t="s">
        <v>211</v>
      </c>
      <c r="AF163" s="67">
        <f>+IF(AE163="Si",15,0)</f>
        <v>0</v>
      </c>
      <c r="AG163" s="320" t="s">
        <v>235</v>
      </c>
      <c r="AH163" s="320"/>
      <c r="AI163" s="320"/>
      <c r="AJ163" s="62" t="s">
        <v>211</v>
      </c>
      <c r="AK163" s="67">
        <f>+IF(AJ163="Si",15,0)</f>
        <v>0</v>
      </c>
      <c r="AL163" s="320" t="s">
        <v>235</v>
      </c>
      <c r="AM163" s="320"/>
      <c r="AN163" s="320"/>
      <c r="AO163" s="62" t="s">
        <v>211</v>
      </c>
      <c r="AP163" s="67">
        <f>+IF(AO163="Si",15,0)</f>
        <v>0</v>
      </c>
      <c r="AQ163" s="390"/>
      <c r="AR163" s="390"/>
      <c r="AS163" s="416"/>
      <c r="AT163" s="390"/>
      <c r="AU163" s="407"/>
      <c r="AV163" s="407"/>
      <c r="AW163" s="407"/>
      <c r="AX163" s="407"/>
      <c r="AY163" s="407"/>
      <c r="AZ163" s="410"/>
      <c r="BA163" s="407"/>
      <c r="BB163" s="413"/>
    </row>
    <row r="164" spans="7:54" s="36" customFormat="1" hidden="1" x14ac:dyDescent="0.25">
      <c r="G164" s="393"/>
      <c r="H164" s="396"/>
      <c r="I164" s="325"/>
      <c r="J164" s="325"/>
      <c r="K164" s="325"/>
      <c r="L164" s="384"/>
      <c r="M164" s="384"/>
      <c r="N164" s="387"/>
      <c r="O164" s="390"/>
      <c r="P164" s="61" t="s">
        <v>236</v>
      </c>
      <c r="Q164" s="62" t="s">
        <v>211</v>
      </c>
      <c r="R164" s="390"/>
      <c r="S164" s="323"/>
      <c r="T164" s="328"/>
      <c r="U164" s="390"/>
      <c r="V164" s="402"/>
      <c r="W164" s="320" t="s">
        <v>237</v>
      </c>
      <c r="X164" s="320"/>
      <c r="Y164" s="320"/>
      <c r="Z164" s="62" t="s">
        <v>211</v>
      </c>
      <c r="AA164" s="67">
        <f>+IF(Z164="Si",5,0)</f>
        <v>0</v>
      </c>
      <c r="AB164" s="320" t="s">
        <v>237</v>
      </c>
      <c r="AC164" s="320"/>
      <c r="AD164" s="320"/>
      <c r="AE164" s="62" t="s">
        <v>211</v>
      </c>
      <c r="AF164" s="67">
        <f>+IF(AE164="Si",5,0)</f>
        <v>0</v>
      </c>
      <c r="AG164" s="320" t="s">
        <v>237</v>
      </c>
      <c r="AH164" s="320"/>
      <c r="AI164" s="320"/>
      <c r="AJ164" s="62" t="s">
        <v>211</v>
      </c>
      <c r="AK164" s="67">
        <f>+IF(AJ164="Si",5,0)</f>
        <v>0</v>
      </c>
      <c r="AL164" s="320" t="s">
        <v>237</v>
      </c>
      <c r="AM164" s="320"/>
      <c r="AN164" s="320"/>
      <c r="AO164" s="62" t="s">
        <v>211</v>
      </c>
      <c r="AP164" s="67">
        <f>+IF(AO164="Si",5,0)</f>
        <v>0</v>
      </c>
      <c r="AQ164" s="390"/>
      <c r="AR164" s="390"/>
      <c r="AS164" s="416"/>
      <c r="AT164" s="390"/>
      <c r="AU164" s="407"/>
      <c r="AV164" s="407"/>
      <c r="AW164" s="407"/>
      <c r="AX164" s="407"/>
      <c r="AY164" s="407"/>
      <c r="AZ164" s="410"/>
      <c r="BA164" s="407"/>
      <c r="BB164" s="413"/>
    </row>
    <row r="165" spans="7:54" s="36" customFormat="1" hidden="1" x14ac:dyDescent="0.25">
      <c r="G165" s="393"/>
      <c r="H165" s="396"/>
      <c r="I165" s="325"/>
      <c r="J165" s="325"/>
      <c r="K165" s="325"/>
      <c r="L165" s="384"/>
      <c r="M165" s="384"/>
      <c r="N165" s="387"/>
      <c r="O165" s="390"/>
      <c r="P165" s="61" t="s">
        <v>238</v>
      </c>
      <c r="Q165" s="62" t="s">
        <v>211</v>
      </c>
      <c r="R165" s="390"/>
      <c r="S165" s="323" t="s">
        <v>269</v>
      </c>
      <c r="T165" s="328" t="s">
        <v>211</v>
      </c>
      <c r="U165" s="390"/>
      <c r="V165" s="402"/>
      <c r="W165" s="320" t="s">
        <v>239</v>
      </c>
      <c r="X165" s="320"/>
      <c r="Y165" s="320"/>
      <c r="Z165" s="62" t="s">
        <v>211</v>
      </c>
      <c r="AA165" s="67">
        <f>+IF(Z165="Si",15,0)</f>
        <v>0</v>
      </c>
      <c r="AB165" s="320" t="s">
        <v>239</v>
      </c>
      <c r="AC165" s="320"/>
      <c r="AD165" s="320"/>
      <c r="AE165" s="62" t="s">
        <v>211</v>
      </c>
      <c r="AF165" s="67">
        <f>+IF(AE165="Si",15,0)</f>
        <v>0</v>
      </c>
      <c r="AG165" s="320" t="s">
        <v>239</v>
      </c>
      <c r="AH165" s="320"/>
      <c r="AI165" s="320"/>
      <c r="AJ165" s="62" t="s">
        <v>211</v>
      </c>
      <c r="AK165" s="67">
        <f>+IF(AJ165="Si",15,0)</f>
        <v>0</v>
      </c>
      <c r="AL165" s="320" t="s">
        <v>239</v>
      </c>
      <c r="AM165" s="320"/>
      <c r="AN165" s="320"/>
      <c r="AO165" s="62" t="s">
        <v>211</v>
      </c>
      <c r="AP165" s="67">
        <f>+IF(AO165="Si",15,0)</f>
        <v>0</v>
      </c>
      <c r="AQ165" s="390"/>
      <c r="AR165" s="390"/>
      <c r="AS165" s="416"/>
      <c r="AT165" s="390"/>
      <c r="AU165" s="407"/>
      <c r="AV165" s="407"/>
      <c r="AW165" s="407"/>
      <c r="AX165" s="407"/>
      <c r="AY165" s="407"/>
      <c r="AZ165" s="410"/>
      <c r="BA165" s="407"/>
      <c r="BB165" s="413"/>
    </row>
    <row r="166" spans="7:54" s="36" customFormat="1" hidden="1" x14ac:dyDescent="0.25">
      <c r="G166" s="393"/>
      <c r="H166" s="396"/>
      <c r="I166" s="325"/>
      <c r="J166" s="325"/>
      <c r="K166" s="325"/>
      <c r="L166" s="384"/>
      <c r="M166" s="384"/>
      <c r="N166" s="387"/>
      <c r="O166" s="390"/>
      <c r="P166" s="61" t="s">
        <v>240</v>
      </c>
      <c r="Q166" s="62" t="s">
        <v>211</v>
      </c>
      <c r="R166" s="390"/>
      <c r="S166" s="323"/>
      <c r="T166" s="328"/>
      <c r="U166" s="390"/>
      <c r="V166" s="402"/>
      <c r="W166" s="320" t="s">
        <v>241</v>
      </c>
      <c r="X166" s="320"/>
      <c r="Y166" s="320"/>
      <c r="Z166" s="62" t="s">
        <v>211</v>
      </c>
      <c r="AA166" s="67">
        <f>+IF(Z166="Si",10,0)</f>
        <v>0</v>
      </c>
      <c r="AB166" s="320" t="s">
        <v>241</v>
      </c>
      <c r="AC166" s="320"/>
      <c r="AD166" s="320"/>
      <c r="AE166" s="62" t="s">
        <v>211</v>
      </c>
      <c r="AF166" s="67">
        <f>+IF(AE166="Si",10,0)</f>
        <v>0</v>
      </c>
      <c r="AG166" s="320" t="s">
        <v>241</v>
      </c>
      <c r="AH166" s="320"/>
      <c r="AI166" s="320"/>
      <c r="AJ166" s="62" t="s">
        <v>211</v>
      </c>
      <c r="AK166" s="67">
        <f>+IF(AJ166="Si",10,0)</f>
        <v>0</v>
      </c>
      <c r="AL166" s="320" t="s">
        <v>241</v>
      </c>
      <c r="AM166" s="320"/>
      <c r="AN166" s="320"/>
      <c r="AO166" s="62" t="s">
        <v>211</v>
      </c>
      <c r="AP166" s="67">
        <f>+IF(AO166="Si",10,0)</f>
        <v>0</v>
      </c>
      <c r="AQ166" s="390"/>
      <c r="AR166" s="390"/>
      <c r="AS166" s="416"/>
      <c r="AT166" s="390"/>
      <c r="AU166" s="407"/>
      <c r="AV166" s="407"/>
      <c r="AW166" s="407"/>
      <c r="AX166" s="407"/>
      <c r="AY166" s="407"/>
      <c r="AZ166" s="410"/>
      <c r="BA166" s="407"/>
      <c r="BB166" s="413"/>
    </row>
    <row r="167" spans="7:54" s="36" customFormat="1" hidden="1" x14ac:dyDescent="0.25">
      <c r="G167" s="393"/>
      <c r="H167" s="396"/>
      <c r="I167" s="325"/>
      <c r="J167" s="325"/>
      <c r="K167" s="325"/>
      <c r="L167" s="384"/>
      <c r="M167" s="384"/>
      <c r="N167" s="387"/>
      <c r="O167" s="390"/>
      <c r="P167" s="61" t="s">
        <v>242</v>
      </c>
      <c r="Q167" s="62" t="s">
        <v>211</v>
      </c>
      <c r="R167" s="390"/>
      <c r="S167" s="329"/>
      <c r="T167" s="329"/>
      <c r="U167" s="390"/>
      <c r="V167" s="402"/>
      <c r="W167" s="320" t="s">
        <v>243</v>
      </c>
      <c r="X167" s="320"/>
      <c r="Y167" s="320"/>
      <c r="Z167" s="62" t="s">
        <v>211</v>
      </c>
      <c r="AA167" s="67">
        <f>+IF(Z167="Si",15,0)</f>
        <v>0</v>
      </c>
      <c r="AB167" s="320" t="s">
        <v>243</v>
      </c>
      <c r="AC167" s="320"/>
      <c r="AD167" s="320"/>
      <c r="AE167" s="62" t="s">
        <v>211</v>
      </c>
      <c r="AF167" s="67">
        <f>+IF(AE167="Si",15,0)</f>
        <v>0</v>
      </c>
      <c r="AG167" s="320" t="s">
        <v>243</v>
      </c>
      <c r="AH167" s="320"/>
      <c r="AI167" s="320"/>
      <c r="AJ167" s="62" t="s">
        <v>211</v>
      </c>
      <c r="AK167" s="67">
        <f>+IF(AJ167="Si",15,0)</f>
        <v>0</v>
      </c>
      <c r="AL167" s="320" t="s">
        <v>243</v>
      </c>
      <c r="AM167" s="320"/>
      <c r="AN167" s="320"/>
      <c r="AO167" s="62" t="s">
        <v>211</v>
      </c>
      <c r="AP167" s="67">
        <f>+IF(AO167="Si",15,0)</f>
        <v>0</v>
      </c>
      <c r="AQ167" s="390"/>
      <c r="AR167" s="390"/>
      <c r="AS167" s="416"/>
      <c r="AT167" s="390"/>
      <c r="AU167" s="407"/>
      <c r="AV167" s="407"/>
      <c r="AW167" s="407"/>
      <c r="AX167" s="407"/>
      <c r="AY167" s="407"/>
      <c r="AZ167" s="410"/>
      <c r="BA167" s="407"/>
      <c r="BB167" s="413"/>
    </row>
    <row r="168" spans="7:54" s="36" customFormat="1" hidden="1" x14ac:dyDescent="0.25">
      <c r="G168" s="393"/>
      <c r="H168" s="396"/>
      <c r="I168" s="325"/>
      <c r="J168" s="325"/>
      <c r="K168" s="325"/>
      <c r="L168" s="384"/>
      <c r="M168" s="384"/>
      <c r="N168" s="387"/>
      <c r="O168" s="390"/>
      <c r="P168" s="61" t="s">
        <v>244</v>
      </c>
      <c r="Q168" s="62" t="s">
        <v>211</v>
      </c>
      <c r="R168" s="390"/>
      <c r="S168" s="329"/>
      <c r="T168" s="329"/>
      <c r="U168" s="390"/>
      <c r="V168" s="402"/>
      <c r="W168" s="320" t="s">
        <v>245</v>
      </c>
      <c r="X168" s="320"/>
      <c r="Y168" s="320"/>
      <c r="Z168" s="62" t="s">
        <v>211</v>
      </c>
      <c r="AA168" s="67">
        <f>+IF(Z168="Si",10,0)</f>
        <v>0</v>
      </c>
      <c r="AB168" s="320" t="s">
        <v>245</v>
      </c>
      <c r="AC168" s="320"/>
      <c r="AD168" s="320"/>
      <c r="AE168" s="62" t="s">
        <v>211</v>
      </c>
      <c r="AF168" s="67">
        <f>+IF(AE168="Si",10,0)</f>
        <v>0</v>
      </c>
      <c r="AG168" s="320" t="s">
        <v>245</v>
      </c>
      <c r="AH168" s="320"/>
      <c r="AI168" s="320"/>
      <c r="AJ168" s="62" t="s">
        <v>211</v>
      </c>
      <c r="AK168" s="67">
        <f>+IF(AJ168="Si",10,0)</f>
        <v>0</v>
      </c>
      <c r="AL168" s="320" t="s">
        <v>245</v>
      </c>
      <c r="AM168" s="320"/>
      <c r="AN168" s="320"/>
      <c r="AO168" s="62" t="s">
        <v>211</v>
      </c>
      <c r="AP168" s="67">
        <f>+IF(AO168="Si",10,0)</f>
        <v>0</v>
      </c>
      <c r="AQ168" s="390"/>
      <c r="AR168" s="390"/>
      <c r="AS168" s="416"/>
      <c r="AT168" s="390"/>
      <c r="AU168" s="407"/>
      <c r="AV168" s="407"/>
      <c r="AW168" s="407"/>
      <c r="AX168" s="407"/>
      <c r="AY168" s="407"/>
      <c r="AZ168" s="410"/>
      <c r="BA168" s="407"/>
      <c r="BB168" s="413"/>
    </row>
    <row r="169" spans="7:54" s="36" customFormat="1" ht="15.75" hidden="1" thickBot="1" x14ac:dyDescent="0.3">
      <c r="G169" s="394"/>
      <c r="H169" s="397"/>
      <c r="I169" s="326"/>
      <c r="J169" s="326"/>
      <c r="K169" s="326"/>
      <c r="L169" s="385"/>
      <c r="M169" s="385"/>
      <c r="N169" s="388"/>
      <c r="O169" s="391"/>
      <c r="P169" s="68" t="s">
        <v>246</v>
      </c>
      <c r="Q169" s="69" t="s">
        <v>211</v>
      </c>
      <c r="R169" s="391"/>
      <c r="S169" s="330"/>
      <c r="T169" s="330"/>
      <c r="U169" s="391"/>
      <c r="V169" s="403"/>
      <c r="W169" s="374" t="s">
        <v>247</v>
      </c>
      <c r="X169" s="374"/>
      <c r="Y169" s="374"/>
      <c r="Z169" s="69" t="s">
        <v>211</v>
      </c>
      <c r="AA169" s="70">
        <f>+IF(Z169="Si",30,0)</f>
        <v>0</v>
      </c>
      <c r="AB169" s="374" t="s">
        <v>247</v>
      </c>
      <c r="AC169" s="374"/>
      <c r="AD169" s="374"/>
      <c r="AE169" s="69" t="s">
        <v>211</v>
      </c>
      <c r="AF169" s="70">
        <f>+IF(AE169="Si",30,0)</f>
        <v>0</v>
      </c>
      <c r="AG169" s="374" t="s">
        <v>247</v>
      </c>
      <c r="AH169" s="374"/>
      <c r="AI169" s="374"/>
      <c r="AJ169" s="69" t="s">
        <v>211</v>
      </c>
      <c r="AK169" s="70">
        <f>+IF(AJ169="Si",30,0)</f>
        <v>0</v>
      </c>
      <c r="AL169" s="374" t="s">
        <v>247</v>
      </c>
      <c r="AM169" s="374"/>
      <c r="AN169" s="374"/>
      <c r="AO169" s="69" t="s">
        <v>211</v>
      </c>
      <c r="AP169" s="70">
        <f>+IF(AO169="Si",30,0)</f>
        <v>0</v>
      </c>
      <c r="AQ169" s="391"/>
      <c r="AR169" s="391"/>
      <c r="AS169" s="417"/>
      <c r="AT169" s="419"/>
      <c r="AU169" s="408"/>
      <c r="AV169" s="408"/>
      <c r="AW169" s="408"/>
      <c r="AX169" s="408"/>
      <c r="AY169" s="408"/>
      <c r="AZ169" s="411"/>
      <c r="BA169" s="408"/>
      <c r="BB169" s="414"/>
    </row>
    <row r="170" spans="7:54" s="36" customFormat="1" hidden="1" x14ac:dyDescent="0.25">
      <c r="G170" s="375" t="str">
        <f>+'Identificación de Riesgos'!$B$6</f>
        <v>Gestión de Contratación</v>
      </c>
      <c r="H170" s="378" t="str">
        <f>+'Identificación de Riesgos'!$C$6</f>
        <v xml:space="preserve">Contratar los bienes o servicios requeridos de acuerdo con la normatividad vigente aplicable, mediante contratación directa y procesos contractuales transparentes y ágiles, para el cumplimiento de los objetivos institucionales   </v>
      </c>
      <c r="I170" s="381" t="str">
        <f>+'Identificación de Riesgos'!G15</f>
        <v>Factor de Riesgo 10</v>
      </c>
      <c r="J170" s="381" t="str">
        <f>+'Identificación de Riesgos'!H15</f>
        <v>Causas FR10</v>
      </c>
      <c r="K170" s="381" t="str">
        <f>+'Identificación de Riesgos'!J15</f>
        <v>Efectos  FR10</v>
      </c>
      <c r="L170" s="351" t="s">
        <v>211</v>
      </c>
      <c r="M170" s="351" t="s">
        <v>211</v>
      </c>
      <c r="N170" s="354" t="s">
        <v>211</v>
      </c>
      <c r="O170" s="344" t="str">
        <f>+N662</f>
        <v>No Aplica</v>
      </c>
      <c r="P170" s="44" t="s">
        <v>212</v>
      </c>
      <c r="Q170" s="45" t="s">
        <v>211</v>
      </c>
      <c r="R170" s="344" t="str">
        <f>+N673</f>
        <v>No Aplica</v>
      </c>
      <c r="S170" s="151" t="s">
        <v>266</v>
      </c>
      <c r="T170" s="46" t="s">
        <v>211</v>
      </c>
      <c r="U170" s="344" t="str">
        <f>+N686</f>
        <v>No Aplica</v>
      </c>
      <c r="V170" s="347" t="str">
        <f>+N697</f>
        <v>No Aplica</v>
      </c>
      <c r="W170" s="319" t="s">
        <v>213</v>
      </c>
      <c r="X170" s="319"/>
      <c r="Y170" s="319" t="s">
        <v>214</v>
      </c>
      <c r="Z170" s="319"/>
      <c r="AA170" s="47"/>
      <c r="AB170" s="319" t="s">
        <v>213</v>
      </c>
      <c r="AC170" s="319"/>
      <c r="AD170" s="319" t="s">
        <v>214</v>
      </c>
      <c r="AE170" s="319"/>
      <c r="AF170" s="47"/>
      <c r="AG170" s="319" t="s">
        <v>213</v>
      </c>
      <c r="AH170" s="319"/>
      <c r="AI170" s="319" t="s">
        <v>214</v>
      </c>
      <c r="AJ170" s="319"/>
      <c r="AK170" s="47"/>
      <c r="AL170" s="319" t="s">
        <v>213</v>
      </c>
      <c r="AM170" s="319"/>
      <c r="AN170" s="319" t="s">
        <v>214</v>
      </c>
      <c r="AO170" s="319"/>
      <c r="AP170" s="47"/>
      <c r="AQ170" s="344" t="str">
        <f>+N664</f>
        <v>No Aplica</v>
      </c>
      <c r="AR170" s="344" t="str">
        <f>+N699</f>
        <v>No Aplica</v>
      </c>
      <c r="AS170" s="367" t="str">
        <f>+N700</f>
        <v>No Aplica</v>
      </c>
      <c r="AT170" s="370" t="str">
        <f>+N701</f>
        <v>No Aplica</v>
      </c>
      <c r="AU170" s="372" t="str">
        <f>IF(AT170="No Aplica","No Aplica",IF(AT170="Asumir","No requiere Acciones Adicionales","Debe definir Acciones Complementarias"))</f>
        <v>No Aplica</v>
      </c>
      <c r="AV170" s="358"/>
      <c r="AW170" s="358"/>
      <c r="AX170" s="358"/>
      <c r="AY170" s="358"/>
      <c r="AZ170" s="361" t="str">
        <f>+N702</f>
        <v>No Aplica</v>
      </c>
      <c r="BA170" s="358"/>
      <c r="BB170" s="364" t="str">
        <f>+N703</f>
        <v>Coordinador del Grupo de Contratos</v>
      </c>
    </row>
    <row r="171" spans="7:54" s="36" customFormat="1" ht="28.5" hidden="1" x14ac:dyDescent="0.25">
      <c r="G171" s="376"/>
      <c r="H171" s="379"/>
      <c r="I171" s="382"/>
      <c r="J171" s="382"/>
      <c r="K171" s="382"/>
      <c r="L171" s="352"/>
      <c r="M171" s="352"/>
      <c r="N171" s="355"/>
      <c r="O171" s="345"/>
      <c r="P171" s="48" t="s">
        <v>215</v>
      </c>
      <c r="Q171" s="49" t="s">
        <v>211</v>
      </c>
      <c r="R171" s="345"/>
      <c r="S171" s="169" t="s">
        <v>267</v>
      </c>
      <c r="T171" s="50" t="s">
        <v>211</v>
      </c>
      <c r="U171" s="345"/>
      <c r="V171" s="348"/>
      <c r="W171" s="341"/>
      <c r="X171" s="341"/>
      <c r="Y171" s="341"/>
      <c r="Z171" s="341"/>
      <c r="AA171" s="51"/>
      <c r="AB171" s="341"/>
      <c r="AC171" s="341"/>
      <c r="AD171" s="341"/>
      <c r="AE171" s="341"/>
      <c r="AF171" s="51"/>
      <c r="AG171" s="341"/>
      <c r="AH171" s="341"/>
      <c r="AI171" s="341"/>
      <c r="AJ171" s="341"/>
      <c r="AK171" s="51"/>
      <c r="AL171" s="341"/>
      <c r="AM171" s="341"/>
      <c r="AN171" s="341"/>
      <c r="AO171" s="341"/>
      <c r="AP171" s="51"/>
      <c r="AQ171" s="345"/>
      <c r="AR171" s="345"/>
      <c r="AS171" s="368"/>
      <c r="AT171" s="345"/>
      <c r="AU171" s="373"/>
      <c r="AV171" s="359"/>
      <c r="AW171" s="359"/>
      <c r="AX171" s="359"/>
      <c r="AY171" s="359"/>
      <c r="AZ171" s="362"/>
      <c r="BA171" s="359"/>
      <c r="BB171" s="365"/>
    </row>
    <row r="172" spans="7:54" s="36" customFormat="1" ht="15" hidden="1" customHeight="1" x14ac:dyDescent="0.25">
      <c r="G172" s="376"/>
      <c r="H172" s="379"/>
      <c r="I172" s="382"/>
      <c r="J172" s="382"/>
      <c r="K172" s="382"/>
      <c r="L172" s="352"/>
      <c r="M172" s="352"/>
      <c r="N172" s="355"/>
      <c r="O172" s="345"/>
      <c r="P172" s="48" t="s">
        <v>216</v>
      </c>
      <c r="Q172" s="49" t="s">
        <v>211</v>
      </c>
      <c r="R172" s="345"/>
      <c r="S172" s="323" t="s">
        <v>268</v>
      </c>
      <c r="T172" s="820" t="s">
        <v>211</v>
      </c>
      <c r="U172" s="345"/>
      <c r="V172" s="348"/>
      <c r="W172" s="341"/>
      <c r="X172" s="341"/>
      <c r="Y172" s="341"/>
      <c r="Z172" s="341"/>
      <c r="AA172" s="51"/>
      <c r="AB172" s="341"/>
      <c r="AC172" s="341"/>
      <c r="AD172" s="341"/>
      <c r="AE172" s="341"/>
      <c r="AF172" s="51"/>
      <c r="AG172" s="341"/>
      <c r="AH172" s="341"/>
      <c r="AI172" s="341"/>
      <c r="AJ172" s="341"/>
      <c r="AK172" s="51"/>
      <c r="AL172" s="341"/>
      <c r="AM172" s="341"/>
      <c r="AN172" s="341"/>
      <c r="AO172" s="341"/>
      <c r="AP172" s="51"/>
      <c r="AQ172" s="345"/>
      <c r="AR172" s="345"/>
      <c r="AS172" s="368"/>
      <c r="AT172" s="345"/>
      <c r="AU172" s="359"/>
      <c r="AV172" s="359"/>
      <c r="AW172" s="359"/>
      <c r="AX172" s="359"/>
      <c r="AY172" s="359"/>
      <c r="AZ172" s="362"/>
      <c r="BA172" s="359"/>
      <c r="BB172" s="365"/>
    </row>
    <row r="173" spans="7:54" s="36" customFormat="1" ht="28.5" hidden="1" x14ac:dyDescent="0.25">
      <c r="G173" s="376"/>
      <c r="H173" s="379"/>
      <c r="I173" s="34" t="s">
        <v>256</v>
      </c>
      <c r="J173" s="342" t="s">
        <v>218</v>
      </c>
      <c r="K173" s="342" t="s">
        <v>219</v>
      </c>
      <c r="L173" s="352"/>
      <c r="M173" s="352"/>
      <c r="N173" s="355"/>
      <c r="O173" s="345"/>
      <c r="P173" s="48" t="s">
        <v>220</v>
      </c>
      <c r="Q173" s="49" t="s">
        <v>211</v>
      </c>
      <c r="R173" s="345"/>
      <c r="S173" s="323"/>
      <c r="T173" s="820"/>
      <c r="U173" s="345"/>
      <c r="V173" s="348"/>
      <c r="W173" s="341"/>
      <c r="X173" s="341"/>
      <c r="Y173" s="341"/>
      <c r="Z173" s="341"/>
      <c r="AA173" s="51"/>
      <c r="AB173" s="341"/>
      <c r="AC173" s="341"/>
      <c r="AD173" s="341"/>
      <c r="AE173" s="341"/>
      <c r="AF173" s="51"/>
      <c r="AG173" s="341"/>
      <c r="AH173" s="341"/>
      <c r="AI173" s="341"/>
      <c r="AJ173" s="341"/>
      <c r="AK173" s="51"/>
      <c r="AL173" s="341"/>
      <c r="AM173" s="341"/>
      <c r="AN173" s="341"/>
      <c r="AO173" s="341"/>
      <c r="AP173" s="51"/>
      <c r="AQ173" s="345"/>
      <c r="AR173" s="345"/>
      <c r="AS173" s="368"/>
      <c r="AT173" s="345"/>
      <c r="AU173" s="359"/>
      <c r="AV173" s="359"/>
      <c r="AW173" s="359"/>
      <c r="AX173" s="359"/>
      <c r="AY173" s="359"/>
      <c r="AZ173" s="362"/>
      <c r="BA173" s="359"/>
      <c r="BB173" s="365"/>
    </row>
    <row r="174" spans="7:54" s="36" customFormat="1" ht="28.5" hidden="1" customHeight="1" x14ac:dyDescent="0.25">
      <c r="G174" s="376"/>
      <c r="H174" s="379"/>
      <c r="I174" s="342" t="s">
        <v>221</v>
      </c>
      <c r="J174" s="342"/>
      <c r="K174" s="342"/>
      <c r="L174" s="352"/>
      <c r="M174" s="352"/>
      <c r="N174" s="355"/>
      <c r="O174" s="345"/>
      <c r="P174" s="48" t="s">
        <v>222</v>
      </c>
      <c r="Q174" s="49" t="s">
        <v>211</v>
      </c>
      <c r="R174" s="345"/>
      <c r="S174" s="323" t="s">
        <v>272</v>
      </c>
      <c r="T174" s="820" t="s">
        <v>211</v>
      </c>
      <c r="U174" s="345"/>
      <c r="V174" s="348"/>
      <c r="W174" s="341"/>
      <c r="X174" s="341"/>
      <c r="Y174" s="341"/>
      <c r="Z174" s="341"/>
      <c r="AA174" s="51"/>
      <c r="AB174" s="341"/>
      <c r="AC174" s="341"/>
      <c r="AD174" s="341"/>
      <c r="AE174" s="341"/>
      <c r="AF174" s="51"/>
      <c r="AG174" s="341"/>
      <c r="AH174" s="341"/>
      <c r="AI174" s="341"/>
      <c r="AJ174" s="341"/>
      <c r="AK174" s="51"/>
      <c r="AL174" s="341"/>
      <c r="AM174" s="341"/>
      <c r="AN174" s="341"/>
      <c r="AO174" s="341"/>
      <c r="AP174" s="51"/>
      <c r="AQ174" s="345"/>
      <c r="AR174" s="345"/>
      <c r="AS174" s="368"/>
      <c r="AT174" s="345"/>
      <c r="AU174" s="359"/>
      <c r="AV174" s="359"/>
      <c r="AW174" s="359"/>
      <c r="AX174" s="359"/>
      <c r="AY174" s="359"/>
      <c r="AZ174" s="362"/>
      <c r="BA174" s="359"/>
      <c r="BB174" s="365"/>
    </row>
    <row r="175" spans="7:54" s="36" customFormat="1" hidden="1" x14ac:dyDescent="0.25">
      <c r="G175" s="376"/>
      <c r="H175" s="379"/>
      <c r="I175" s="342"/>
      <c r="J175" s="342"/>
      <c r="K175" s="342"/>
      <c r="L175" s="352"/>
      <c r="M175" s="352"/>
      <c r="N175" s="355"/>
      <c r="O175" s="345"/>
      <c r="P175" s="48" t="s">
        <v>223</v>
      </c>
      <c r="Q175" s="49" t="s">
        <v>211</v>
      </c>
      <c r="R175" s="345"/>
      <c r="S175" s="323"/>
      <c r="T175" s="820"/>
      <c r="U175" s="345"/>
      <c r="V175" s="348"/>
      <c r="W175" s="341"/>
      <c r="X175" s="341"/>
      <c r="Y175" s="341"/>
      <c r="Z175" s="341"/>
      <c r="AA175" s="51"/>
      <c r="AB175" s="341"/>
      <c r="AC175" s="341"/>
      <c r="AD175" s="341"/>
      <c r="AE175" s="341"/>
      <c r="AF175" s="51"/>
      <c r="AG175" s="341"/>
      <c r="AH175" s="341"/>
      <c r="AI175" s="341"/>
      <c r="AJ175" s="341"/>
      <c r="AK175" s="51"/>
      <c r="AL175" s="341"/>
      <c r="AM175" s="341"/>
      <c r="AN175" s="341"/>
      <c r="AO175" s="341"/>
      <c r="AP175" s="51"/>
      <c r="AQ175" s="345"/>
      <c r="AR175" s="345"/>
      <c r="AS175" s="368"/>
      <c r="AT175" s="345"/>
      <c r="AU175" s="359"/>
      <c r="AV175" s="359"/>
      <c r="AW175" s="359"/>
      <c r="AX175" s="359"/>
      <c r="AY175" s="359"/>
      <c r="AZ175" s="362"/>
      <c r="BA175" s="359"/>
      <c r="BB175" s="365"/>
    </row>
    <row r="176" spans="7:54" s="36" customFormat="1" ht="28.5" hidden="1" x14ac:dyDescent="0.25">
      <c r="G176" s="376"/>
      <c r="H176" s="379"/>
      <c r="I176" s="342"/>
      <c r="J176" s="342"/>
      <c r="K176" s="342"/>
      <c r="L176" s="352"/>
      <c r="M176" s="352"/>
      <c r="N176" s="355"/>
      <c r="O176" s="345"/>
      <c r="P176" s="48" t="s">
        <v>224</v>
      </c>
      <c r="Q176" s="49" t="s">
        <v>211</v>
      </c>
      <c r="R176" s="345"/>
      <c r="S176" s="323"/>
      <c r="T176" s="820"/>
      <c r="U176" s="345"/>
      <c r="V176" s="348"/>
      <c r="W176" s="350" t="s">
        <v>225</v>
      </c>
      <c r="X176" s="350"/>
      <c r="Y176" s="350" t="s">
        <v>226</v>
      </c>
      <c r="Z176" s="350"/>
      <c r="AA176" s="51"/>
      <c r="AB176" s="350" t="s">
        <v>225</v>
      </c>
      <c r="AC176" s="350"/>
      <c r="AD176" s="350" t="s">
        <v>226</v>
      </c>
      <c r="AE176" s="350"/>
      <c r="AF176" s="51"/>
      <c r="AG176" s="350" t="s">
        <v>225</v>
      </c>
      <c r="AH176" s="350"/>
      <c r="AI176" s="350" t="s">
        <v>226</v>
      </c>
      <c r="AJ176" s="350"/>
      <c r="AK176" s="51"/>
      <c r="AL176" s="350" t="s">
        <v>225</v>
      </c>
      <c r="AM176" s="350"/>
      <c r="AN176" s="350" t="s">
        <v>226</v>
      </c>
      <c r="AO176" s="350"/>
      <c r="AP176" s="51"/>
      <c r="AQ176" s="345"/>
      <c r="AR176" s="345"/>
      <c r="AS176" s="368"/>
      <c r="AT176" s="345"/>
      <c r="AU176" s="359"/>
      <c r="AV176" s="359"/>
      <c r="AW176" s="359"/>
      <c r="AX176" s="359"/>
      <c r="AY176" s="359"/>
      <c r="AZ176" s="362"/>
      <c r="BA176" s="359"/>
      <c r="BB176" s="365"/>
    </row>
    <row r="177" spans="1:54" s="36" customFormat="1" ht="28.5" hidden="1" x14ac:dyDescent="0.25">
      <c r="G177" s="376"/>
      <c r="H177" s="379"/>
      <c r="I177" s="342"/>
      <c r="J177" s="342"/>
      <c r="K177" s="342"/>
      <c r="L177" s="352"/>
      <c r="M177" s="352"/>
      <c r="N177" s="355"/>
      <c r="O177" s="345"/>
      <c r="P177" s="48" t="s">
        <v>227</v>
      </c>
      <c r="Q177" s="49" t="s">
        <v>211</v>
      </c>
      <c r="R177" s="345"/>
      <c r="S177" s="323" t="s">
        <v>265</v>
      </c>
      <c r="T177" s="821" t="s">
        <v>211</v>
      </c>
      <c r="U177" s="345"/>
      <c r="V177" s="348"/>
      <c r="W177" s="341"/>
      <c r="X177" s="341"/>
      <c r="Y177" s="341"/>
      <c r="Z177" s="341"/>
      <c r="AA177" s="51"/>
      <c r="AB177" s="341"/>
      <c r="AC177" s="341"/>
      <c r="AD177" s="341"/>
      <c r="AE177" s="341"/>
      <c r="AF177" s="51"/>
      <c r="AG177" s="341"/>
      <c r="AH177" s="341"/>
      <c r="AI177" s="341"/>
      <c r="AJ177" s="341"/>
      <c r="AK177" s="51"/>
      <c r="AL177" s="341"/>
      <c r="AM177" s="341"/>
      <c r="AN177" s="341"/>
      <c r="AO177" s="341"/>
      <c r="AP177" s="51"/>
      <c r="AQ177" s="345"/>
      <c r="AR177" s="345"/>
      <c r="AS177" s="368"/>
      <c r="AT177" s="345"/>
      <c r="AU177" s="359"/>
      <c r="AV177" s="359"/>
      <c r="AW177" s="359"/>
      <c r="AX177" s="359"/>
      <c r="AY177" s="359"/>
      <c r="AZ177" s="362"/>
      <c r="BA177" s="359"/>
      <c r="BB177" s="365"/>
    </row>
    <row r="178" spans="1:54" s="36" customFormat="1" hidden="1" x14ac:dyDescent="0.25">
      <c r="G178" s="376"/>
      <c r="H178" s="379"/>
      <c r="I178" s="342"/>
      <c r="J178" s="342"/>
      <c r="K178" s="342"/>
      <c r="L178" s="352"/>
      <c r="M178" s="352"/>
      <c r="N178" s="355"/>
      <c r="O178" s="345"/>
      <c r="P178" s="48" t="s">
        <v>228</v>
      </c>
      <c r="Q178" s="49" t="s">
        <v>211</v>
      </c>
      <c r="R178" s="345"/>
      <c r="S178" s="323"/>
      <c r="T178" s="821"/>
      <c r="U178" s="345"/>
      <c r="V178" s="348"/>
      <c r="W178" s="318" t="s">
        <v>229</v>
      </c>
      <c r="X178" s="318"/>
      <c r="Y178" s="318" t="s">
        <v>230</v>
      </c>
      <c r="Z178" s="318"/>
      <c r="AA178" s="51"/>
      <c r="AB178" s="318" t="s">
        <v>229</v>
      </c>
      <c r="AC178" s="318"/>
      <c r="AD178" s="318" t="s">
        <v>230</v>
      </c>
      <c r="AE178" s="318"/>
      <c r="AF178" s="51"/>
      <c r="AG178" s="318" t="s">
        <v>229</v>
      </c>
      <c r="AH178" s="318"/>
      <c r="AI178" s="318" t="s">
        <v>230</v>
      </c>
      <c r="AJ178" s="318"/>
      <c r="AK178" s="51"/>
      <c r="AL178" s="318" t="s">
        <v>229</v>
      </c>
      <c r="AM178" s="318"/>
      <c r="AN178" s="318" t="s">
        <v>230</v>
      </c>
      <c r="AO178" s="318"/>
      <c r="AP178" s="51"/>
      <c r="AQ178" s="345"/>
      <c r="AR178" s="345"/>
      <c r="AS178" s="368"/>
      <c r="AT178" s="345"/>
      <c r="AU178" s="359"/>
      <c r="AV178" s="359"/>
      <c r="AW178" s="359"/>
      <c r="AX178" s="359"/>
      <c r="AY178" s="359"/>
      <c r="AZ178" s="362"/>
      <c r="BA178" s="359"/>
      <c r="BB178" s="365"/>
    </row>
    <row r="179" spans="1:54" s="36" customFormat="1" ht="28.5" hidden="1" x14ac:dyDescent="0.25">
      <c r="G179" s="376"/>
      <c r="H179" s="379"/>
      <c r="I179" s="342"/>
      <c r="J179" s="342"/>
      <c r="K179" s="342"/>
      <c r="L179" s="352"/>
      <c r="M179" s="352"/>
      <c r="N179" s="355"/>
      <c r="O179" s="345"/>
      <c r="P179" s="48" t="s">
        <v>231</v>
      </c>
      <c r="Q179" s="49" t="s">
        <v>211</v>
      </c>
      <c r="R179" s="345"/>
      <c r="S179" s="323" t="s">
        <v>270</v>
      </c>
      <c r="T179" s="821" t="s">
        <v>211</v>
      </c>
      <c r="U179" s="345"/>
      <c r="V179" s="348"/>
      <c r="W179" s="357" t="s">
        <v>211</v>
      </c>
      <c r="X179" s="357"/>
      <c r="Y179" s="357" t="s">
        <v>211</v>
      </c>
      <c r="Z179" s="357"/>
      <c r="AA179" s="51"/>
      <c r="AB179" s="357" t="s">
        <v>211</v>
      </c>
      <c r="AC179" s="357"/>
      <c r="AD179" s="357" t="s">
        <v>211</v>
      </c>
      <c r="AE179" s="357"/>
      <c r="AF179" s="51"/>
      <c r="AG179" s="357" t="s">
        <v>211</v>
      </c>
      <c r="AH179" s="357"/>
      <c r="AI179" s="357" t="s">
        <v>211</v>
      </c>
      <c r="AJ179" s="357"/>
      <c r="AK179" s="51"/>
      <c r="AL179" s="357" t="s">
        <v>211</v>
      </c>
      <c r="AM179" s="357"/>
      <c r="AN179" s="357" t="s">
        <v>211</v>
      </c>
      <c r="AO179" s="357"/>
      <c r="AP179" s="51"/>
      <c r="AQ179" s="345"/>
      <c r="AR179" s="345"/>
      <c r="AS179" s="368"/>
      <c r="AT179" s="345"/>
      <c r="AU179" s="359"/>
      <c r="AV179" s="359"/>
      <c r="AW179" s="359"/>
      <c r="AX179" s="359"/>
      <c r="AY179" s="359"/>
      <c r="AZ179" s="362"/>
      <c r="BA179" s="359"/>
      <c r="BB179" s="365"/>
    </row>
    <row r="180" spans="1:54" s="36" customFormat="1" hidden="1" x14ac:dyDescent="0.25">
      <c r="G180" s="376"/>
      <c r="H180" s="379"/>
      <c r="I180" s="342"/>
      <c r="J180" s="342"/>
      <c r="K180" s="342"/>
      <c r="L180" s="352"/>
      <c r="M180" s="352"/>
      <c r="N180" s="355"/>
      <c r="O180" s="345"/>
      <c r="P180" s="48" t="s">
        <v>232</v>
      </c>
      <c r="Q180" s="49" t="s">
        <v>211</v>
      </c>
      <c r="R180" s="345"/>
      <c r="S180" s="323"/>
      <c r="T180" s="821"/>
      <c r="U180" s="345"/>
      <c r="V180" s="348"/>
      <c r="W180" s="317" t="s">
        <v>233</v>
      </c>
      <c r="X180" s="317"/>
      <c r="Y180" s="317"/>
      <c r="Z180" s="52">
        <f>+SUM(AA181:AA187)</f>
        <v>0</v>
      </c>
      <c r="AA180" s="53"/>
      <c r="AB180" s="317" t="s">
        <v>233</v>
      </c>
      <c r="AC180" s="317"/>
      <c r="AD180" s="317"/>
      <c r="AE180" s="52">
        <f>+SUM(AF181:AF187)</f>
        <v>0</v>
      </c>
      <c r="AF180" s="53"/>
      <c r="AG180" s="317" t="s">
        <v>233</v>
      </c>
      <c r="AH180" s="317"/>
      <c r="AI180" s="317"/>
      <c r="AJ180" s="52">
        <f>+SUM(AK181:AK187)</f>
        <v>0</v>
      </c>
      <c r="AK180" s="53"/>
      <c r="AL180" s="317" t="s">
        <v>233</v>
      </c>
      <c r="AM180" s="317"/>
      <c r="AN180" s="317"/>
      <c r="AO180" s="52">
        <f>+SUM(AP181:AP187)</f>
        <v>0</v>
      </c>
      <c r="AP180" s="53"/>
      <c r="AQ180" s="345"/>
      <c r="AR180" s="345"/>
      <c r="AS180" s="368"/>
      <c r="AT180" s="345"/>
      <c r="AU180" s="359"/>
      <c r="AV180" s="359"/>
      <c r="AW180" s="359"/>
      <c r="AX180" s="359"/>
      <c r="AY180" s="359"/>
      <c r="AZ180" s="362"/>
      <c r="BA180" s="359"/>
      <c r="BB180" s="365"/>
    </row>
    <row r="181" spans="1:54" s="36" customFormat="1" hidden="1" x14ac:dyDescent="0.25">
      <c r="G181" s="376"/>
      <c r="H181" s="379"/>
      <c r="I181" s="342"/>
      <c r="J181" s="342"/>
      <c r="K181" s="342"/>
      <c r="L181" s="352"/>
      <c r="M181" s="352"/>
      <c r="N181" s="355"/>
      <c r="O181" s="345"/>
      <c r="P181" s="48" t="s">
        <v>234</v>
      </c>
      <c r="Q181" s="49" t="s">
        <v>211</v>
      </c>
      <c r="R181" s="345"/>
      <c r="S181" s="323" t="s">
        <v>271</v>
      </c>
      <c r="T181" s="821" t="s">
        <v>211</v>
      </c>
      <c r="U181" s="345"/>
      <c r="V181" s="348"/>
      <c r="W181" s="316" t="s">
        <v>235</v>
      </c>
      <c r="X181" s="316"/>
      <c r="Y181" s="316"/>
      <c r="Z181" s="49" t="s">
        <v>211</v>
      </c>
      <c r="AA181" s="53">
        <f>+IF(Z181="Si",15,0)</f>
        <v>0</v>
      </c>
      <c r="AB181" s="316" t="s">
        <v>235</v>
      </c>
      <c r="AC181" s="316"/>
      <c r="AD181" s="316"/>
      <c r="AE181" s="49" t="s">
        <v>211</v>
      </c>
      <c r="AF181" s="53">
        <f>+IF(AE181="Si",15,0)</f>
        <v>0</v>
      </c>
      <c r="AG181" s="316" t="s">
        <v>235</v>
      </c>
      <c r="AH181" s="316"/>
      <c r="AI181" s="316"/>
      <c r="AJ181" s="49" t="s">
        <v>211</v>
      </c>
      <c r="AK181" s="53">
        <f>+IF(AJ181="Si",15,0)</f>
        <v>0</v>
      </c>
      <c r="AL181" s="316" t="s">
        <v>235</v>
      </c>
      <c r="AM181" s="316"/>
      <c r="AN181" s="316"/>
      <c r="AO181" s="49" t="s">
        <v>211</v>
      </c>
      <c r="AP181" s="53">
        <f>+IF(AO181="Si",15,0)</f>
        <v>0</v>
      </c>
      <c r="AQ181" s="345"/>
      <c r="AR181" s="345"/>
      <c r="AS181" s="368"/>
      <c r="AT181" s="345"/>
      <c r="AU181" s="359"/>
      <c r="AV181" s="359"/>
      <c r="AW181" s="359"/>
      <c r="AX181" s="359"/>
      <c r="AY181" s="359"/>
      <c r="AZ181" s="362"/>
      <c r="BA181" s="359"/>
      <c r="BB181" s="365"/>
    </row>
    <row r="182" spans="1:54" s="36" customFormat="1" hidden="1" x14ac:dyDescent="0.25">
      <c r="G182" s="376"/>
      <c r="H182" s="379"/>
      <c r="I182" s="342"/>
      <c r="J182" s="342"/>
      <c r="K182" s="342"/>
      <c r="L182" s="352"/>
      <c r="M182" s="352"/>
      <c r="N182" s="355"/>
      <c r="O182" s="345"/>
      <c r="P182" s="48" t="s">
        <v>236</v>
      </c>
      <c r="Q182" s="49" t="s">
        <v>211</v>
      </c>
      <c r="R182" s="345"/>
      <c r="S182" s="323"/>
      <c r="T182" s="821"/>
      <c r="U182" s="345"/>
      <c r="V182" s="348"/>
      <c r="W182" s="316" t="s">
        <v>237</v>
      </c>
      <c r="X182" s="316"/>
      <c r="Y182" s="316"/>
      <c r="Z182" s="49" t="s">
        <v>211</v>
      </c>
      <c r="AA182" s="53">
        <f>+IF(Z182="Si",5,0)</f>
        <v>0</v>
      </c>
      <c r="AB182" s="316" t="s">
        <v>237</v>
      </c>
      <c r="AC182" s="316"/>
      <c r="AD182" s="316"/>
      <c r="AE182" s="49" t="s">
        <v>211</v>
      </c>
      <c r="AF182" s="53">
        <f>+IF(AE182="Si",5,0)</f>
        <v>0</v>
      </c>
      <c r="AG182" s="316" t="s">
        <v>237</v>
      </c>
      <c r="AH182" s="316"/>
      <c r="AI182" s="316"/>
      <c r="AJ182" s="49" t="s">
        <v>211</v>
      </c>
      <c r="AK182" s="53">
        <f>+IF(AJ182="Si",5,0)</f>
        <v>0</v>
      </c>
      <c r="AL182" s="316" t="s">
        <v>237</v>
      </c>
      <c r="AM182" s="316"/>
      <c r="AN182" s="316"/>
      <c r="AO182" s="49" t="s">
        <v>211</v>
      </c>
      <c r="AP182" s="53">
        <f>+IF(AO182="Si",5,0)</f>
        <v>0</v>
      </c>
      <c r="AQ182" s="345"/>
      <c r="AR182" s="345"/>
      <c r="AS182" s="368"/>
      <c r="AT182" s="345"/>
      <c r="AU182" s="359"/>
      <c r="AV182" s="359"/>
      <c r="AW182" s="359"/>
      <c r="AX182" s="359"/>
      <c r="AY182" s="359"/>
      <c r="AZ182" s="362"/>
      <c r="BA182" s="359"/>
      <c r="BB182" s="365"/>
    </row>
    <row r="183" spans="1:54" s="36" customFormat="1" hidden="1" x14ac:dyDescent="0.25">
      <c r="G183" s="376"/>
      <c r="H183" s="379"/>
      <c r="I183" s="342"/>
      <c r="J183" s="342"/>
      <c r="K183" s="342"/>
      <c r="L183" s="352"/>
      <c r="M183" s="352"/>
      <c r="N183" s="355"/>
      <c r="O183" s="345"/>
      <c r="P183" s="48" t="s">
        <v>238</v>
      </c>
      <c r="Q183" s="49" t="s">
        <v>211</v>
      </c>
      <c r="R183" s="345"/>
      <c r="S183" s="323" t="s">
        <v>269</v>
      </c>
      <c r="T183" s="821" t="s">
        <v>211</v>
      </c>
      <c r="U183" s="345"/>
      <c r="V183" s="348"/>
      <c r="W183" s="316" t="s">
        <v>239</v>
      </c>
      <c r="X183" s="316"/>
      <c r="Y183" s="316"/>
      <c r="Z183" s="49" t="s">
        <v>211</v>
      </c>
      <c r="AA183" s="53">
        <f>+IF(Z183="Si",15,0)</f>
        <v>0</v>
      </c>
      <c r="AB183" s="316" t="s">
        <v>239</v>
      </c>
      <c r="AC183" s="316"/>
      <c r="AD183" s="316"/>
      <c r="AE183" s="49" t="s">
        <v>211</v>
      </c>
      <c r="AF183" s="53">
        <f>+IF(AE183="Si",15,0)</f>
        <v>0</v>
      </c>
      <c r="AG183" s="316" t="s">
        <v>239</v>
      </c>
      <c r="AH183" s="316"/>
      <c r="AI183" s="316"/>
      <c r="AJ183" s="49" t="s">
        <v>211</v>
      </c>
      <c r="AK183" s="53">
        <f>+IF(AJ183="Si",15,0)</f>
        <v>0</v>
      </c>
      <c r="AL183" s="316" t="s">
        <v>239</v>
      </c>
      <c r="AM183" s="316"/>
      <c r="AN183" s="316"/>
      <c r="AO183" s="49" t="s">
        <v>211</v>
      </c>
      <c r="AP183" s="53">
        <f>+IF(AO183="Si",15,0)</f>
        <v>0</v>
      </c>
      <c r="AQ183" s="345"/>
      <c r="AR183" s="345"/>
      <c r="AS183" s="368"/>
      <c r="AT183" s="345"/>
      <c r="AU183" s="359"/>
      <c r="AV183" s="359"/>
      <c r="AW183" s="359"/>
      <c r="AX183" s="359"/>
      <c r="AY183" s="359"/>
      <c r="AZ183" s="362"/>
      <c r="BA183" s="359"/>
      <c r="BB183" s="365"/>
    </row>
    <row r="184" spans="1:54" s="36" customFormat="1" hidden="1" x14ac:dyDescent="0.25">
      <c r="G184" s="376"/>
      <c r="H184" s="379"/>
      <c r="I184" s="342"/>
      <c r="J184" s="342"/>
      <c r="K184" s="342"/>
      <c r="L184" s="352"/>
      <c r="M184" s="352"/>
      <c r="N184" s="355"/>
      <c r="O184" s="345"/>
      <c r="P184" s="48" t="s">
        <v>240</v>
      </c>
      <c r="Q184" s="49" t="s">
        <v>211</v>
      </c>
      <c r="R184" s="345"/>
      <c r="S184" s="323"/>
      <c r="T184" s="821"/>
      <c r="U184" s="345"/>
      <c r="V184" s="348"/>
      <c r="W184" s="316" t="s">
        <v>241</v>
      </c>
      <c r="X184" s="316"/>
      <c r="Y184" s="316"/>
      <c r="Z184" s="49" t="s">
        <v>211</v>
      </c>
      <c r="AA184" s="53">
        <f>+IF(Z184="Si",10,0)</f>
        <v>0</v>
      </c>
      <c r="AB184" s="316" t="s">
        <v>241</v>
      </c>
      <c r="AC184" s="316"/>
      <c r="AD184" s="316"/>
      <c r="AE184" s="49" t="s">
        <v>211</v>
      </c>
      <c r="AF184" s="53">
        <f>+IF(AE184="Si",10,0)</f>
        <v>0</v>
      </c>
      <c r="AG184" s="316" t="s">
        <v>241</v>
      </c>
      <c r="AH184" s="316"/>
      <c r="AI184" s="316"/>
      <c r="AJ184" s="49" t="s">
        <v>211</v>
      </c>
      <c r="AK184" s="53">
        <f>+IF(AJ184="Si",10,0)</f>
        <v>0</v>
      </c>
      <c r="AL184" s="316" t="s">
        <v>241</v>
      </c>
      <c r="AM184" s="316"/>
      <c r="AN184" s="316"/>
      <c r="AO184" s="49" t="s">
        <v>211</v>
      </c>
      <c r="AP184" s="53">
        <f>+IF(AO184="Si",10,0)</f>
        <v>0</v>
      </c>
      <c r="AQ184" s="345"/>
      <c r="AR184" s="345"/>
      <c r="AS184" s="368"/>
      <c r="AT184" s="345"/>
      <c r="AU184" s="359"/>
      <c r="AV184" s="359"/>
      <c r="AW184" s="359"/>
      <c r="AX184" s="359"/>
      <c r="AY184" s="359"/>
      <c r="AZ184" s="362"/>
      <c r="BA184" s="359"/>
      <c r="BB184" s="365"/>
    </row>
    <row r="185" spans="1:54" s="36" customFormat="1" hidden="1" x14ac:dyDescent="0.25">
      <c r="G185" s="376"/>
      <c r="H185" s="379"/>
      <c r="I185" s="342"/>
      <c r="J185" s="342"/>
      <c r="K185" s="342"/>
      <c r="L185" s="352"/>
      <c r="M185" s="352"/>
      <c r="N185" s="355"/>
      <c r="O185" s="345"/>
      <c r="P185" s="48" t="s">
        <v>242</v>
      </c>
      <c r="Q185" s="49" t="s">
        <v>211</v>
      </c>
      <c r="R185" s="345"/>
      <c r="S185" s="822"/>
      <c r="T185" s="822"/>
      <c r="U185" s="345"/>
      <c r="V185" s="348"/>
      <c r="W185" s="316" t="s">
        <v>243</v>
      </c>
      <c r="X185" s="316"/>
      <c r="Y185" s="316"/>
      <c r="Z185" s="49" t="s">
        <v>211</v>
      </c>
      <c r="AA185" s="53">
        <f>+IF(Z185="Si",15,0)</f>
        <v>0</v>
      </c>
      <c r="AB185" s="316" t="s">
        <v>243</v>
      </c>
      <c r="AC185" s="316"/>
      <c r="AD185" s="316"/>
      <c r="AE185" s="49" t="s">
        <v>211</v>
      </c>
      <c r="AF185" s="53">
        <f>+IF(AE185="Si",15,0)</f>
        <v>0</v>
      </c>
      <c r="AG185" s="316" t="s">
        <v>243</v>
      </c>
      <c r="AH185" s="316"/>
      <c r="AI185" s="316"/>
      <c r="AJ185" s="49" t="s">
        <v>211</v>
      </c>
      <c r="AK185" s="53">
        <f>+IF(AJ185="Si",15,0)</f>
        <v>0</v>
      </c>
      <c r="AL185" s="316" t="s">
        <v>243</v>
      </c>
      <c r="AM185" s="316"/>
      <c r="AN185" s="316"/>
      <c r="AO185" s="49" t="s">
        <v>211</v>
      </c>
      <c r="AP185" s="53">
        <f>+IF(AO185="Si",15,0)</f>
        <v>0</v>
      </c>
      <c r="AQ185" s="345"/>
      <c r="AR185" s="345"/>
      <c r="AS185" s="368"/>
      <c r="AT185" s="345"/>
      <c r="AU185" s="359"/>
      <c r="AV185" s="359"/>
      <c r="AW185" s="359"/>
      <c r="AX185" s="359"/>
      <c r="AY185" s="359"/>
      <c r="AZ185" s="362"/>
      <c r="BA185" s="359"/>
      <c r="BB185" s="365"/>
    </row>
    <row r="186" spans="1:54" s="36" customFormat="1" hidden="1" x14ac:dyDescent="0.25">
      <c r="G186" s="376"/>
      <c r="H186" s="379"/>
      <c r="I186" s="342"/>
      <c r="J186" s="342"/>
      <c r="K186" s="342"/>
      <c r="L186" s="352"/>
      <c r="M186" s="352"/>
      <c r="N186" s="355"/>
      <c r="O186" s="345"/>
      <c r="P186" s="48" t="s">
        <v>244</v>
      </c>
      <c r="Q186" s="49" t="s">
        <v>211</v>
      </c>
      <c r="R186" s="345"/>
      <c r="S186" s="822"/>
      <c r="T186" s="822"/>
      <c r="U186" s="345"/>
      <c r="V186" s="348"/>
      <c r="W186" s="316" t="s">
        <v>245</v>
      </c>
      <c r="X186" s="316"/>
      <c r="Y186" s="316"/>
      <c r="Z186" s="49" t="s">
        <v>211</v>
      </c>
      <c r="AA186" s="53">
        <f>+IF(Z186="Si",10,0)</f>
        <v>0</v>
      </c>
      <c r="AB186" s="316" t="s">
        <v>245</v>
      </c>
      <c r="AC186" s="316"/>
      <c r="AD186" s="316"/>
      <c r="AE186" s="49" t="s">
        <v>211</v>
      </c>
      <c r="AF186" s="53">
        <f>+IF(AE186="Si",10,0)</f>
        <v>0</v>
      </c>
      <c r="AG186" s="316" t="s">
        <v>245</v>
      </c>
      <c r="AH186" s="316"/>
      <c r="AI186" s="316"/>
      <c r="AJ186" s="49" t="s">
        <v>211</v>
      </c>
      <c r="AK186" s="53">
        <f>+IF(AJ186="Si",10,0)</f>
        <v>0</v>
      </c>
      <c r="AL186" s="316" t="s">
        <v>245</v>
      </c>
      <c r="AM186" s="316"/>
      <c r="AN186" s="316"/>
      <c r="AO186" s="49" t="s">
        <v>211</v>
      </c>
      <c r="AP186" s="53">
        <f>+IF(AO186="Si",10,0)</f>
        <v>0</v>
      </c>
      <c r="AQ186" s="345"/>
      <c r="AR186" s="345"/>
      <c r="AS186" s="368"/>
      <c r="AT186" s="345"/>
      <c r="AU186" s="359"/>
      <c r="AV186" s="359"/>
      <c r="AW186" s="359"/>
      <c r="AX186" s="359"/>
      <c r="AY186" s="359"/>
      <c r="AZ186" s="362"/>
      <c r="BA186" s="359"/>
      <c r="BB186" s="365"/>
    </row>
    <row r="187" spans="1:54" s="36" customFormat="1" ht="27.75" customHeight="1" thickBot="1" x14ac:dyDescent="0.3">
      <c r="G187" s="377"/>
      <c r="H187" s="380"/>
      <c r="I187" s="343"/>
      <c r="J187" s="343"/>
      <c r="K187" s="343"/>
      <c r="L187" s="353"/>
      <c r="M187" s="353"/>
      <c r="N187" s="356"/>
      <c r="O187" s="346"/>
      <c r="P187" s="54" t="s">
        <v>246</v>
      </c>
      <c r="Q187" s="55" t="s">
        <v>211</v>
      </c>
      <c r="R187" s="346"/>
      <c r="S187" s="823"/>
      <c r="T187" s="823"/>
      <c r="U187" s="346"/>
      <c r="V187" s="349"/>
      <c r="W187" s="340" t="s">
        <v>247</v>
      </c>
      <c r="X187" s="340"/>
      <c r="Y187" s="340"/>
      <c r="Z187" s="55" t="s">
        <v>211</v>
      </c>
      <c r="AA187" s="56">
        <f>+IF(Z187="Si",30,0)</f>
        <v>0</v>
      </c>
      <c r="AB187" s="340" t="s">
        <v>247</v>
      </c>
      <c r="AC187" s="340"/>
      <c r="AD187" s="340"/>
      <c r="AE187" s="55" t="s">
        <v>211</v>
      </c>
      <c r="AF187" s="56">
        <f>+IF(AE187="Si",30,0)</f>
        <v>0</v>
      </c>
      <c r="AG187" s="340" t="s">
        <v>247</v>
      </c>
      <c r="AH187" s="340"/>
      <c r="AI187" s="340"/>
      <c r="AJ187" s="55" t="s">
        <v>211</v>
      </c>
      <c r="AK187" s="56">
        <f>+IF(AJ187="Si",30,0)</f>
        <v>0</v>
      </c>
      <c r="AL187" s="340" t="s">
        <v>247</v>
      </c>
      <c r="AM187" s="340"/>
      <c r="AN187" s="340"/>
      <c r="AO187" s="55" t="s">
        <v>211</v>
      </c>
      <c r="AP187" s="56">
        <f>+IF(AO187="Si",30,0)</f>
        <v>0</v>
      </c>
      <c r="AQ187" s="346"/>
      <c r="AR187" s="346"/>
      <c r="AS187" s="369"/>
      <c r="AT187" s="371"/>
      <c r="AU187" s="360"/>
      <c r="AV187" s="360"/>
      <c r="AW187" s="360"/>
      <c r="AX187" s="360"/>
      <c r="AY187" s="360"/>
      <c r="AZ187" s="363"/>
      <c r="BA187" s="360"/>
      <c r="BB187" s="366"/>
    </row>
    <row r="188" spans="1:54" s="36" customFormat="1" x14ac:dyDescent="0.25">
      <c r="G188" s="37"/>
      <c r="H188" s="37"/>
      <c r="I188" s="37"/>
      <c r="J188" s="37"/>
      <c r="K188" s="37"/>
      <c r="L188" s="37"/>
      <c r="M188" s="37"/>
      <c r="T188" s="38"/>
      <c r="W188" s="39"/>
      <c r="X188" s="39"/>
      <c r="Y188" s="39"/>
      <c r="Z188" s="39"/>
      <c r="AA188" s="39"/>
      <c r="AB188" s="39"/>
      <c r="AC188" s="39"/>
      <c r="AD188" s="39"/>
      <c r="AE188" s="39"/>
      <c r="AF188" s="39"/>
      <c r="AG188" s="39"/>
      <c r="AH188" s="39"/>
      <c r="AI188" s="39"/>
      <c r="AJ188" s="39"/>
      <c r="AK188" s="39"/>
      <c r="AL188" s="39"/>
      <c r="AM188" s="39"/>
      <c r="AN188" s="39"/>
      <c r="AO188" s="39"/>
      <c r="AP188" s="39"/>
      <c r="AQ188" s="38"/>
      <c r="AR188" s="38"/>
      <c r="AS188" s="38"/>
      <c r="AT188" s="38"/>
      <c r="AU188" s="38"/>
      <c r="AV188" s="38"/>
      <c r="AW188" s="38"/>
      <c r="AX188" s="38"/>
      <c r="AY188" s="38"/>
      <c r="AZ188" s="38"/>
      <c r="BA188" s="38"/>
      <c r="BB188" s="38"/>
    </row>
    <row r="189" spans="1:54" s="36" customFormat="1" x14ac:dyDescent="0.25">
      <c r="G189" s="37"/>
      <c r="H189" s="37"/>
      <c r="I189" s="37"/>
      <c r="J189" s="37"/>
      <c r="K189" s="37"/>
      <c r="L189" s="37"/>
      <c r="M189" s="37"/>
      <c r="T189" s="38"/>
      <c r="W189" s="39"/>
      <c r="X189" s="39"/>
      <c r="Y189" s="39"/>
      <c r="Z189" s="39"/>
      <c r="AA189" s="39"/>
      <c r="AB189" s="39"/>
      <c r="AC189" s="39"/>
      <c r="AD189" s="39"/>
      <c r="AE189" s="39"/>
      <c r="AF189" s="39"/>
      <c r="AG189" s="39"/>
      <c r="AH189" s="39"/>
      <c r="AI189" s="39"/>
      <c r="AJ189" s="39"/>
      <c r="AK189" s="39"/>
      <c r="AL189" s="39"/>
      <c r="AM189" s="39"/>
      <c r="AN189" s="39"/>
      <c r="AO189" s="39"/>
      <c r="AP189" s="39"/>
      <c r="AQ189" s="38"/>
      <c r="AR189" s="38"/>
      <c r="AS189" s="38"/>
      <c r="AT189" s="38"/>
      <c r="AU189" s="38"/>
      <c r="AV189" s="38"/>
      <c r="AW189" s="38"/>
      <c r="AX189" s="38"/>
      <c r="AY189" s="38"/>
      <c r="AZ189" s="38"/>
      <c r="BA189" s="38"/>
      <c r="BB189" s="38"/>
    </row>
    <row r="190" spans="1:54" s="36" customFormat="1" x14ac:dyDescent="0.25">
      <c r="G190" s="37"/>
      <c r="H190" s="37"/>
      <c r="I190" s="37"/>
      <c r="J190" s="37"/>
      <c r="K190" s="37"/>
      <c r="L190" s="37"/>
      <c r="M190" s="37"/>
      <c r="T190" s="38"/>
      <c r="W190" s="39"/>
      <c r="X190" s="39"/>
      <c r="Y190" s="39"/>
      <c r="Z190" s="39"/>
      <c r="AA190" s="39"/>
      <c r="AB190" s="39"/>
      <c r="AC190" s="39"/>
      <c r="AD190" s="39"/>
      <c r="AE190" s="39"/>
      <c r="AF190" s="39"/>
      <c r="AG190" s="39"/>
      <c r="AH190" s="39"/>
      <c r="AI190" s="39"/>
      <c r="AJ190" s="39"/>
      <c r="AK190" s="39"/>
      <c r="AL190" s="39"/>
      <c r="AM190" s="39"/>
      <c r="AN190" s="39"/>
      <c r="AO190" s="39"/>
      <c r="AP190" s="39"/>
      <c r="AQ190" s="38"/>
      <c r="AR190" s="38"/>
      <c r="AS190" s="38"/>
      <c r="AT190" s="38"/>
      <c r="AU190" s="38"/>
      <c r="AV190" s="38"/>
      <c r="AW190" s="38"/>
      <c r="AX190" s="38"/>
      <c r="AY190" s="38"/>
      <c r="AZ190" s="38"/>
      <c r="BA190" s="38"/>
      <c r="BB190" s="38"/>
    </row>
    <row r="191" spans="1:54" s="36" customFormat="1" x14ac:dyDescent="0.25">
      <c r="G191" s="37"/>
      <c r="H191" s="37"/>
      <c r="I191" s="37"/>
      <c r="J191" s="37"/>
      <c r="K191" s="37"/>
      <c r="L191" s="37"/>
      <c r="M191" s="37"/>
      <c r="T191" s="38"/>
      <c r="W191" s="39"/>
      <c r="X191" s="39"/>
      <c r="Y191" s="39"/>
      <c r="Z191" s="39"/>
      <c r="AA191" s="39"/>
      <c r="AB191" s="39"/>
      <c r="AC191" s="39"/>
      <c r="AD191" s="39"/>
      <c r="AE191" s="39"/>
      <c r="AF191" s="39"/>
      <c r="AG191" s="39"/>
      <c r="AH191" s="39"/>
      <c r="AI191" s="39"/>
      <c r="AJ191" s="39"/>
      <c r="AK191" s="39"/>
      <c r="AL191" s="39"/>
      <c r="AM191" s="39"/>
      <c r="AN191" s="39"/>
      <c r="AO191" s="39"/>
      <c r="AP191" s="39"/>
      <c r="AQ191" s="38"/>
      <c r="AR191" s="38"/>
      <c r="AS191" s="38"/>
      <c r="AT191" s="38"/>
      <c r="AU191" s="38"/>
      <c r="AV191" s="38"/>
      <c r="AW191" s="38"/>
      <c r="AX191" s="38"/>
      <c r="AY191" s="38"/>
      <c r="AZ191" s="38"/>
      <c r="BA191" s="38"/>
      <c r="BB191" s="38"/>
    </row>
    <row r="192" spans="1:54" s="36" customFormat="1" x14ac:dyDescent="0.25">
      <c r="A192" s="162"/>
      <c r="B192" s="163"/>
      <c r="C192" s="163"/>
      <c r="D192" s="163"/>
      <c r="E192" s="163"/>
      <c r="F192" s="163"/>
      <c r="G192" s="164"/>
      <c r="H192" s="164"/>
      <c r="I192" s="164"/>
      <c r="J192" s="164"/>
      <c r="K192" s="164"/>
      <c r="L192" s="164"/>
      <c r="M192" s="164"/>
      <c r="N192" s="163"/>
      <c r="O192" s="163"/>
      <c r="P192" s="163"/>
      <c r="Q192" s="163"/>
      <c r="R192" s="163"/>
      <c r="S192" s="163"/>
      <c r="T192" s="165"/>
      <c r="U192" s="163"/>
      <c r="V192" s="163"/>
      <c r="W192" s="166"/>
      <c r="X192" s="166"/>
      <c r="Y192" s="166"/>
      <c r="Z192" s="166"/>
      <c r="AA192" s="166"/>
      <c r="AB192" s="166"/>
      <c r="AC192" s="166"/>
      <c r="AD192" s="166"/>
      <c r="AE192" s="166"/>
      <c r="AF192" s="166"/>
      <c r="AG192" s="166"/>
      <c r="AH192" s="166"/>
      <c r="AI192" s="166"/>
      <c r="AJ192" s="166"/>
      <c r="AK192" s="166"/>
      <c r="AL192" s="166"/>
      <c r="AM192" s="166"/>
      <c r="AN192" s="166"/>
      <c r="AO192" s="166"/>
      <c r="AP192" s="166"/>
      <c r="AQ192" s="165"/>
      <c r="AR192" s="165"/>
      <c r="AS192" s="165"/>
      <c r="AT192" s="165"/>
      <c r="AU192" s="165"/>
      <c r="AV192" s="165"/>
      <c r="AW192" s="165"/>
      <c r="AX192" s="165"/>
      <c r="AY192" s="165"/>
      <c r="AZ192" s="165"/>
      <c r="BA192" s="165"/>
      <c r="BB192" s="167"/>
    </row>
    <row r="193" spans="7:54" s="36" customFormat="1" x14ac:dyDescent="0.25">
      <c r="G193" s="37"/>
      <c r="H193" s="37"/>
      <c r="I193" s="37"/>
      <c r="J193" s="37"/>
      <c r="K193" s="37"/>
      <c r="L193" s="37"/>
      <c r="M193" s="37"/>
      <c r="T193" s="38"/>
      <c r="W193" s="39"/>
      <c r="X193" s="39"/>
      <c r="Y193" s="39"/>
      <c r="Z193" s="39"/>
      <c r="AA193" s="39"/>
      <c r="AB193" s="39"/>
      <c r="AC193" s="39"/>
      <c r="AD193" s="39"/>
      <c r="AE193" s="39"/>
      <c r="AF193" s="39"/>
      <c r="AG193" s="39"/>
      <c r="AH193" s="39"/>
      <c r="AI193" s="39"/>
      <c r="AJ193" s="39"/>
      <c r="AK193" s="39"/>
      <c r="AL193" s="39"/>
      <c r="AM193" s="39"/>
      <c r="AN193" s="39"/>
      <c r="AO193" s="39"/>
      <c r="AP193" s="39"/>
      <c r="AQ193" s="38"/>
      <c r="AR193" s="38"/>
      <c r="AS193" s="38"/>
      <c r="AT193" s="38"/>
      <c r="AU193" s="38"/>
      <c r="AV193" s="38"/>
      <c r="AW193" s="38"/>
      <c r="AX193" s="38"/>
      <c r="AY193" s="38"/>
      <c r="AZ193" s="38"/>
      <c r="BA193" s="38"/>
      <c r="BB193" s="38"/>
    </row>
    <row r="194" spans="7:54" s="158" customFormat="1" x14ac:dyDescent="0.25">
      <c r="G194" s="159"/>
      <c r="H194" s="159"/>
      <c r="I194" s="259" t="s">
        <v>403</v>
      </c>
      <c r="J194" s="259"/>
      <c r="K194" s="259"/>
      <c r="L194" s="259"/>
      <c r="M194" s="259"/>
      <c r="T194" s="160"/>
      <c r="W194" s="161"/>
      <c r="X194" s="161"/>
      <c r="Y194" s="161"/>
      <c r="Z194" s="161"/>
      <c r="AA194" s="161"/>
      <c r="AB194" s="161"/>
      <c r="AC194" s="161"/>
      <c r="AD194" s="161"/>
      <c r="AE194" s="161"/>
      <c r="AF194" s="161"/>
      <c r="AG194" s="161"/>
      <c r="AH194" s="161"/>
      <c r="AI194" s="161"/>
      <c r="AJ194" s="161"/>
      <c r="AK194" s="161"/>
      <c r="AL194" s="161"/>
      <c r="AM194" s="161"/>
      <c r="AN194" s="161"/>
      <c r="AO194" s="161"/>
      <c r="AP194" s="161"/>
      <c r="AQ194" s="160"/>
      <c r="AR194" s="160"/>
      <c r="AS194" s="160"/>
      <c r="AT194" s="160"/>
      <c r="AU194" s="160"/>
      <c r="AV194" s="160"/>
      <c r="AW194" s="160"/>
      <c r="AX194" s="160"/>
      <c r="AY194" s="160"/>
      <c r="AZ194" s="160"/>
      <c r="BA194" s="160"/>
      <c r="BB194" s="160"/>
    </row>
    <row r="195" spans="7:54" s="158" customFormat="1" x14ac:dyDescent="0.25">
      <c r="G195" s="159"/>
      <c r="H195" s="159"/>
      <c r="I195" s="189" t="s">
        <v>404</v>
      </c>
      <c r="J195" s="190" t="s">
        <v>405</v>
      </c>
      <c r="K195" s="260" t="s">
        <v>406</v>
      </c>
      <c r="L195" s="260"/>
      <c r="M195" s="260"/>
      <c r="T195" s="160"/>
      <c r="W195" s="161"/>
      <c r="X195" s="161"/>
      <c r="Y195" s="161"/>
      <c r="Z195" s="161"/>
      <c r="AA195" s="161"/>
      <c r="AB195" s="161"/>
      <c r="AC195" s="161"/>
      <c r="AD195" s="161"/>
      <c r="AE195" s="161"/>
      <c r="AF195" s="161"/>
      <c r="AG195" s="161"/>
      <c r="AH195" s="161"/>
      <c r="AI195" s="161"/>
      <c r="AJ195" s="161"/>
      <c r="AK195" s="161"/>
      <c r="AL195" s="161"/>
      <c r="AM195" s="161"/>
      <c r="AN195" s="161"/>
      <c r="AO195" s="161"/>
      <c r="AP195" s="161"/>
      <c r="AQ195" s="160"/>
      <c r="AR195" s="160"/>
      <c r="AS195" s="160"/>
      <c r="AT195" s="160"/>
      <c r="AU195" s="160"/>
      <c r="AV195" s="160"/>
      <c r="AW195" s="160"/>
      <c r="AX195" s="160"/>
      <c r="AY195" s="160"/>
      <c r="AZ195" s="160"/>
      <c r="BA195" s="160"/>
      <c r="BB195" s="160"/>
    </row>
    <row r="196" spans="7:54" s="158" customFormat="1" x14ac:dyDescent="0.25">
      <c r="G196" s="159"/>
      <c r="H196" s="159"/>
      <c r="I196" s="191"/>
      <c r="J196" s="192"/>
      <c r="K196" s="261"/>
      <c r="L196" s="262"/>
      <c r="M196" s="263"/>
      <c r="T196" s="160"/>
      <c r="W196" s="161"/>
      <c r="X196" s="161"/>
      <c r="Y196" s="161"/>
      <c r="Z196" s="161"/>
      <c r="AA196" s="161"/>
      <c r="AB196" s="161"/>
      <c r="AC196" s="161"/>
      <c r="AD196" s="161"/>
      <c r="AE196" s="161"/>
      <c r="AF196" s="161"/>
      <c r="AG196" s="161"/>
      <c r="AH196" s="161"/>
      <c r="AI196" s="161"/>
      <c r="AJ196" s="161"/>
      <c r="AK196" s="161"/>
      <c r="AL196" s="161"/>
      <c r="AM196" s="161"/>
      <c r="AN196" s="161"/>
      <c r="AO196" s="161"/>
      <c r="AP196" s="161"/>
      <c r="AQ196" s="160"/>
      <c r="AR196" s="160"/>
      <c r="AS196" s="160"/>
      <c r="AT196" s="160"/>
      <c r="AU196" s="160"/>
      <c r="AV196" s="160"/>
      <c r="AW196" s="160"/>
      <c r="AX196" s="160"/>
      <c r="AY196" s="160"/>
      <c r="AZ196" s="160"/>
      <c r="BA196" s="160"/>
      <c r="BB196" s="160"/>
    </row>
    <row r="197" spans="7:54" s="158" customFormat="1" x14ac:dyDescent="0.25">
      <c r="G197" s="159"/>
      <c r="H197" s="159"/>
      <c r="I197" s="159"/>
      <c r="J197" s="159"/>
      <c r="K197" s="159"/>
      <c r="L197" s="159"/>
      <c r="M197" s="159"/>
      <c r="T197" s="160"/>
      <c r="W197" s="161"/>
      <c r="X197" s="161"/>
      <c r="Y197" s="161"/>
      <c r="Z197" s="161"/>
      <c r="AA197" s="161"/>
      <c r="AB197" s="161"/>
      <c r="AC197" s="161"/>
      <c r="AD197" s="161"/>
      <c r="AE197" s="161"/>
      <c r="AF197" s="161"/>
      <c r="AG197" s="161"/>
      <c r="AH197" s="161"/>
      <c r="AI197" s="161"/>
      <c r="AJ197" s="161"/>
      <c r="AK197" s="161"/>
      <c r="AL197" s="161"/>
      <c r="AM197" s="161"/>
      <c r="AN197" s="161"/>
      <c r="AO197" s="161"/>
      <c r="AP197" s="161"/>
      <c r="AQ197" s="160"/>
      <c r="AR197" s="160"/>
      <c r="AS197" s="160"/>
      <c r="AT197" s="160"/>
      <c r="AU197" s="160"/>
      <c r="AV197" s="160"/>
      <c r="AW197" s="160"/>
      <c r="AX197" s="160"/>
      <c r="AY197" s="160"/>
      <c r="AZ197" s="160"/>
      <c r="BA197" s="160"/>
      <c r="BB197" s="160"/>
    </row>
    <row r="198" spans="7:54" s="158" customFormat="1" x14ac:dyDescent="0.25">
      <c r="G198" s="159"/>
      <c r="H198" s="159"/>
      <c r="I198" s="159"/>
      <c r="J198" s="159"/>
      <c r="K198" s="159"/>
      <c r="L198" s="159"/>
      <c r="M198" s="159"/>
      <c r="T198" s="160"/>
      <c r="W198" s="161"/>
      <c r="X198" s="161"/>
      <c r="Y198" s="161"/>
      <c r="Z198" s="161"/>
      <c r="AA198" s="161"/>
      <c r="AB198" s="161"/>
      <c r="AC198" s="161"/>
      <c r="AD198" s="161"/>
      <c r="AE198" s="161"/>
      <c r="AF198" s="161"/>
      <c r="AG198" s="161"/>
      <c r="AH198" s="161"/>
      <c r="AI198" s="161"/>
      <c r="AJ198" s="161"/>
      <c r="AK198" s="161"/>
      <c r="AL198" s="161"/>
      <c r="AM198" s="161"/>
      <c r="AN198" s="161"/>
      <c r="AO198" s="161"/>
      <c r="AP198" s="161"/>
      <c r="AQ198" s="160"/>
      <c r="AR198" s="160"/>
      <c r="AS198" s="160"/>
      <c r="AT198" s="160"/>
      <c r="AU198" s="160"/>
      <c r="AV198" s="160"/>
      <c r="AW198" s="160"/>
      <c r="AX198" s="160"/>
      <c r="AY198" s="160"/>
      <c r="AZ198" s="160"/>
      <c r="BA198" s="160"/>
      <c r="BB198" s="160"/>
    </row>
    <row r="199" spans="7:54" s="158" customFormat="1" x14ac:dyDescent="0.25">
      <c r="G199" s="159"/>
      <c r="H199" s="159"/>
      <c r="I199" s="159"/>
      <c r="J199" s="159"/>
      <c r="K199" s="159"/>
      <c r="L199" s="159"/>
      <c r="M199" s="159"/>
      <c r="T199" s="160"/>
      <c r="W199" s="161"/>
      <c r="X199" s="161"/>
      <c r="Y199" s="161"/>
      <c r="Z199" s="161"/>
      <c r="AA199" s="161"/>
      <c r="AB199" s="161"/>
      <c r="AC199" s="161"/>
      <c r="AD199" s="161"/>
      <c r="AE199" s="161"/>
      <c r="AF199" s="161"/>
      <c r="AG199" s="161"/>
      <c r="AH199" s="161"/>
      <c r="AI199" s="161"/>
      <c r="AJ199" s="161"/>
      <c r="AK199" s="161"/>
      <c r="AL199" s="161"/>
      <c r="AM199" s="161"/>
      <c r="AN199" s="161"/>
      <c r="AO199" s="161"/>
      <c r="AP199" s="161"/>
      <c r="AQ199" s="160"/>
      <c r="AR199" s="160"/>
      <c r="AS199" s="160"/>
      <c r="AT199" s="160"/>
      <c r="AU199" s="160"/>
      <c r="AV199" s="160"/>
      <c r="AW199" s="160"/>
      <c r="AX199" s="160"/>
      <c r="AY199" s="160"/>
      <c r="AZ199" s="160"/>
      <c r="BA199" s="160"/>
      <c r="BB199" s="160"/>
    </row>
    <row r="200" spans="7:54" s="158" customFormat="1" x14ac:dyDescent="0.25">
      <c r="G200" s="159"/>
      <c r="H200" s="159"/>
      <c r="I200" s="159"/>
      <c r="J200" s="159"/>
      <c r="K200" s="159"/>
      <c r="L200" s="159"/>
      <c r="M200" s="159"/>
      <c r="T200" s="160"/>
      <c r="W200" s="161"/>
      <c r="X200" s="161"/>
      <c r="Y200" s="161"/>
      <c r="Z200" s="161"/>
      <c r="AA200" s="161"/>
      <c r="AB200" s="161"/>
      <c r="AC200" s="161"/>
      <c r="AD200" s="161"/>
      <c r="AE200" s="161"/>
      <c r="AF200" s="161"/>
      <c r="AG200" s="161"/>
      <c r="AH200" s="161"/>
      <c r="AI200" s="161"/>
      <c r="AJ200" s="161"/>
      <c r="AK200" s="161"/>
      <c r="AL200" s="161"/>
      <c r="AM200" s="161"/>
      <c r="AN200" s="161"/>
      <c r="AO200" s="161"/>
      <c r="AP200" s="161"/>
      <c r="AQ200" s="160"/>
      <c r="AR200" s="160"/>
      <c r="AS200" s="160"/>
      <c r="AT200" s="160"/>
      <c r="AU200" s="160"/>
      <c r="AV200" s="160"/>
      <c r="AW200" s="160"/>
      <c r="AX200" s="160"/>
      <c r="AY200" s="160"/>
      <c r="AZ200" s="160"/>
      <c r="BA200" s="160"/>
      <c r="BB200" s="160"/>
    </row>
    <row r="201" spans="7:54" s="158" customFormat="1" x14ac:dyDescent="0.25">
      <c r="G201" s="159"/>
      <c r="H201" s="159"/>
      <c r="I201" s="159"/>
      <c r="J201" s="159"/>
      <c r="K201" s="159"/>
      <c r="L201" s="159"/>
      <c r="M201" s="159"/>
      <c r="T201" s="160"/>
      <c r="W201" s="161"/>
      <c r="X201" s="161"/>
      <c r="Y201" s="161"/>
      <c r="Z201" s="161"/>
      <c r="AA201" s="161"/>
      <c r="AB201" s="161"/>
      <c r="AC201" s="161"/>
      <c r="AD201" s="161"/>
      <c r="AE201" s="161"/>
      <c r="AF201" s="161"/>
      <c r="AG201" s="161"/>
      <c r="AH201" s="161"/>
      <c r="AI201" s="161"/>
      <c r="AJ201" s="161"/>
      <c r="AK201" s="161"/>
      <c r="AL201" s="161"/>
      <c r="AM201" s="161"/>
      <c r="AN201" s="161"/>
      <c r="AO201" s="161"/>
      <c r="AP201" s="161"/>
      <c r="AQ201" s="160"/>
      <c r="AR201" s="160"/>
      <c r="AS201" s="160"/>
      <c r="AT201" s="160"/>
      <c r="AU201" s="160"/>
      <c r="AV201" s="160"/>
      <c r="AW201" s="160"/>
      <c r="AX201" s="160"/>
      <c r="AY201" s="160"/>
      <c r="AZ201" s="160"/>
      <c r="BA201" s="160"/>
      <c r="BB201" s="160"/>
    </row>
    <row r="202" spans="7:54" s="158" customFormat="1" x14ac:dyDescent="0.25">
      <c r="G202" s="159"/>
      <c r="H202" s="159"/>
      <c r="I202" s="159"/>
      <c r="J202" s="159"/>
      <c r="K202" s="159"/>
      <c r="L202" s="159"/>
      <c r="M202" s="159"/>
      <c r="T202" s="160"/>
      <c r="W202" s="161"/>
      <c r="X202" s="161"/>
      <c r="Y202" s="161"/>
      <c r="Z202" s="161"/>
      <c r="AA202" s="161"/>
      <c r="AB202" s="161"/>
      <c r="AC202" s="161"/>
      <c r="AD202" s="161"/>
      <c r="AE202" s="161"/>
      <c r="AF202" s="161"/>
      <c r="AG202" s="161"/>
      <c r="AH202" s="161"/>
      <c r="AI202" s="161"/>
      <c r="AJ202" s="161"/>
      <c r="AK202" s="161"/>
      <c r="AL202" s="161"/>
      <c r="AM202" s="161"/>
      <c r="AN202" s="161"/>
      <c r="AO202" s="161"/>
      <c r="AP202" s="161"/>
      <c r="AQ202" s="160"/>
      <c r="AR202" s="160"/>
      <c r="AS202" s="160"/>
      <c r="AT202" s="160"/>
      <c r="AU202" s="160"/>
      <c r="AV202" s="160"/>
      <c r="AW202" s="160"/>
      <c r="AX202" s="160"/>
      <c r="AY202" s="160"/>
      <c r="AZ202" s="160"/>
      <c r="BA202" s="160"/>
      <c r="BB202" s="160"/>
    </row>
    <row r="655" spans="2:54" ht="15.75" thickBot="1" x14ac:dyDescent="0.3"/>
    <row r="656" spans="2:54" s="158" customFormat="1" ht="15.75" thickBot="1" x14ac:dyDescent="0.3">
      <c r="B656" s="194" t="s">
        <v>184</v>
      </c>
      <c r="C656" s="195"/>
      <c r="D656" s="196"/>
      <c r="E656" s="197" t="s">
        <v>442</v>
      </c>
      <c r="F656" s="197" t="s">
        <v>443</v>
      </c>
      <c r="G656" s="197" t="s">
        <v>444</v>
      </c>
      <c r="H656" s="197" t="s">
        <v>445</v>
      </c>
      <c r="I656" s="197" t="s">
        <v>446</v>
      </c>
      <c r="J656" s="197" t="s">
        <v>447</v>
      </c>
      <c r="K656" s="197" t="s">
        <v>448</v>
      </c>
      <c r="L656" s="197" t="s">
        <v>449</v>
      </c>
      <c r="M656" s="197" t="s">
        <v>450</v>
      </c>
      <c r="N656" s="197" t="s">
        <v>451</v>
      </c>
      <c r="T656" s="160"/>
      <c r="W656" s="161"/>
      <c r="X656" s="161"/>
      <c r="Y656" s="161"/>
      <c r="Z656" s="161"/>
      <c r="AA656" s="161"/>
      <c r="AB656" s="161"/>
      <c r="AC656" s="161"/>
      <c r="AD656" s="161"/>
      <c r="AE656" s="161"/>
      <c r="AF656" s="161"/>
      <c r="AG656" s="161"/>
      <c r="AH656" s="161"/>
      <c r="AI656" s="161"/>
      <c r="AJ656" s="161"/>
      <c r="AK656" s="161"/>
      <c r="AL656" s="161"/>
      <c r="AM656" s="161"/>
      <c r="AN656" s="161"/>
      <c r="AO656" s="161"/>
      <c r="AP656" s="161"/>
      <c r="AQ656" s="160"/>
      <c r="AR656" s="160"/>
      <c r="AS656" s="160"/>
      <c r="AT656" s="160"/>
      <c r="AU656" s="160"/>
      <c r="AV656" s="160"/>
      <c r="AW656" s="160"/>
      <c r="AX656" s="160"/>
      <c r="AY656" s="160"/>
      <c r="AZ656" s="160"/>
      <c r="BA656" s="160"/>
      <c r="BB656" s="160"/>
    </row>
    <row r="657" spans="2:54" s="158" customFormat="1" x14ac:dyDescent="0.25">
      <c r="B657" s="198" t="s">
        <v>261</v>
      </c>
      <c r="C657" s="199" t="s">
        <v>452</v>
      </c>
      <c r="D657" s="158">
        <v>5</v>
      </c>
      <c r="E657" s="158" t="str">
        <f>$L$8</f>
        <v>Corrupción</v>
      </c>
      <c r="F657" s="158" t="str">
        <f>$L$26</f>
        <v>Gestión</v>
      </c>
      <c r="G657" s="158" t="str">
        <f>$L$44</f>
        <v>Gestión</v>
      </c>
      <c r="H657" s="158" t="str">
        <f>$L$62</f>
        <v>Gestión</v>
      </c>
      <c r="I657" s="158" t="str">
        <f>$L$80</f>
        <v>No Aplica</v>
      </c>
      <c r="J657" s="158" t="str">
        <f>$L$98</f>
        <v>No Aplica</v>
      </c>
      <c r="K657" s="158" t="str">
        <f>$L$116</f>
        <v>No Aplica</v>
      </c>
      <c r="L657" s="158" t="str">
        <f>$L$134</f>
        <v>No Aplica</v>
      </c>
      <c r="M657" s="158" t="str">
        <f>$L$152</f>
        <v>No Aplica</v>
      </c>
      <c r="N657" s="158" t="str">
        <f>$L$170</f>
        <v>No Aplica</v>
      </c>
      <c r="T657" s="160"/>
      <c r="W657" s="161"/>
      <c r="X657" s="161"/>
      <c r="Y657" s="161"/>
      <c r="Z657" s="161"/>
      <c r="AA657" s="161"/>
      <c r="AB657" s="161"/>
      <c r="AC657" s="161"/>
      <c r="AD657" s="161"/>
      <c r="AE657" s="161"/>
      <c r="AF657" s="161"/>
      <c r="AG657" s="161"/>
      <c r="AH657" s="161"/>
      <c r="AI657" s="161"/>
      <c r="AJ657" s="161"/>
      <c r="AK657" s="161"/>
      <c r="AL657" s="161"/>
      <c r="AM657" s="161"/>
      <c r="AN657" s="161"/>
      <c r="AO657" s="161"/>
      <c r="AP657" s="161"/>
      <c r="AQ657" s="160"/>
      <c r="AR657" s="160"/>
      <c r="AS657" s="160"/>
      <c r="AT657" s="160"/>
      <c r="AU657" s="160"/>
      <c r="AV657" s="160"/>
      <c r="AW657" s="160"/>
      <c r="AX657" s="160"/>
      <c r="AY657" s="160"/>
      <c r="AZ657" s="160"/>
      <c r="BA657" s="160"/>
      <c r="BB657" s="160"/>
    </row>
    <row r="658" spans="2:54" s="158" customFormat="1" x14ac:dyDescent="0.25">
      <c r="B658" s="200" t="s">
        <v>453</v>
      </c>
      <c r="C658" s="197" t="s">
        <v>454</v>
      </c>
      <c r="D658" s="158">
        <v>4</v>
      </c>
      <c r="E658" s="158" t="str">
        <f>$M$8</f>
        <v>C. Soborno</v>
      </c>
      <c r="F658" s="158" t="str">
        <f>$M$26</f>
        <v>G. Cumplimiento</v>
      </c>
      <c r="G658" s="158" t="str">
        <f>$M$44</f>
        <v>G. Cumplimiento</v>
      </c>
      <c r="H658" s="158" t="str">
        <f>$M$62</f>
        <v>G. Cumplimiento</v>
      </c>
      <c r="I658" s="158" t="str">
        <f>$M$80</f>
        <v>No Aplica</v>
      </c>
      <c r="J658" s="158" t="str">
        <f>$M$98</f>
        <v>No Aplica</v>
      </c>
      <c r="K658" s="158" t="str">
        <f>$M$116</f>
        <v>No Aplica</v>
      </c>
      <c r="L658" s="158" t="str">
        <f>$M$134</f>
        <v>No Aplica</v>
      </c>
      <c r="M658" s="158" t="str">
        <f>$M$152</f>
        <v>No Aplica</v>
      </c>
      <c r="N658" s="158" t="str">
        <f>$M$170</f>
        <v>No Aplica</v>
      </c>
      <c r="T658" s="160"/>
      <c r="W658" s="161"/>
      <c r="X658" s="161"/>
      <c r="Y658" s="161"/>
      <c r="Z658" s="161"/>
      <c r="AA658" s="161"/>
      <c r="AB658" s="161"/>
      <c r="AC658" s="161"/>
      <c r="AD658" s="161"/>
      <c r="AE658" s="161"/>
      <c r="AF658" s="161"/>
      <c r="AG658" s="161"/>
      <c r="AH658" s="161"/>
      <c r="AI658" s="161"/>
      <c r="AJ658" s="161"/>
      <c r="AK658" s="161"/>
      <c r="AL658" s="161"/>
      <c r="AM658" s="161"/>
      <c r="AN658" s="161"/>
      <c r="AO658" s="161"/>
      <c r="AP658" s="161"/>
      <c r="AQ658" s="160"/>
      <c r="AR658" s="160"/>
      <c r="AS658" s="160"/>
      <c r="AT658" s="160"/>
      <c r="AU658" s="160"/>
      <c r="AV658" s="160"/>
      <c r="AW658" s="160"/>
      <c r="AX658" s="160"/>
      <c r="AY658" s="160"/>
      <c r="AZ658" s="160"/>
      <c r="BA658" s="160"/>
      <c r="BB658" s="160"/>
    </row>
    <row r="659" spans="2:54" s="158" customFormat="1" x14ac:dyDescent="0.25">
      <c r="B659" s="200" t="s">
        <v>262</v>
      </c>
      <c r="C659" s="197" t="s">
        <v>455</v>
      </c>
      <c r="D659" s="158">
        <v>3</v>
      </c>
      <c r="E659" s="158" t="str">
        <f>$N$8</f>
        <v>El evento puede ocurrir en algún momento /Al menos una vez en los últimos 5 años.</v>
      </c>
      <c r="F659" s="158" t="str">
        <f>$N$26</f>
        <v>Se espera que el evento ocurra en la mayoría de las circunstancias / Más de una vez al año.</v>
      </c>
      <c r="G659" s="158" t="str">
        <f>$N$44</f>
        <v>El evento podrá ocurrir en algún momento /Al menos una vez en los últimos 2 años.</v>
      </c>
      <c r="H659" s="158" t="str">
        <f>$N$62</f>
        <v>El evento podrá ocurrir en algún momento /Al menos una vez en los últimos 2 años.</v>
      </c>
      <c r="I659" s="158" t="str">
        <f>$N$80</f>
        <v>No Aplica</v>
      </c>
      <c r="J659" s="158" t="str">
        <f>$N$98</f>
        <v>No Aplica</v>
      </c>
      <c r="K659" s="158" t="str">
        <f>$N$116</f>
        <v>No Aplica</v>
      </c>
      <c r="L659" s="158" t="str">
        <f>$N$134</f>
        <v>No Aplica</v>
      </c>
      <c r="M659" s="158" t="str">
        <f>$N$152</f>
        <v>No Aplica</v>
      </c>
      <c r="N659" s="158" t="str">
        <f>$N$170</f>
        <v>No Aplica</v>
      </c>
      <c r="T659" s="160"/>
      <c r="W659" s="161"/>
      <c r="X659" s="161"/>
      <c r="Y659" s="161"/>
      <c r="Z659" s="161"/>
      <c r="AA659" s="161"/>
      <c r="AB659" s="161"/>
      <c r="AC659" s="161"/>
      <c r="AD659" s="161"/>
      <c r="AE659" s="161"/>
      <c r="AF659" s="161"/>
      <c r="AG659" s="161"/>
      <c r="AH659" s="161"/>
      <c r="AI659" s="161"/>
      <c r="AJ659" s="161"/>
      <c r="AK659" s="161"/>
      <c r="AL659" s="161"/>
      <c r="AM659" s="161"/>
      <c r="AN659" s="161"/>
      <c r="AO659" s="161"/>
      <c r="AP659" s="161"/>
      <c r="AQ659" s="160"/>
      <c r="AR659" s="160"/>
      <c r="AS659" s="160"/>
      <c r="AT659" s="160"/>
      <c r="AU659" s="160"/>
      <c r="AV659" s="160"/>
      <c r="AW659" s="160"/>
      <c r="AX659" s="160"/>
      <c r="AY659" s="160"/>
      <c r="AZ659" s="160"/>
      <c r="BA659" s="160"/>
      <c r="BB659" s="160"/>
    </row>
    <row r="660" spans="2:54" s="158" customFormat="1" x14ac:dyDescent="0.25">
      <c r="B660" s="200" t="s">
        <v>263</v>
      </c>
      <c r="C660" s="197" t="s">
        <v>456</v>
      </c>
      <c r="D660" s="158">
        <v>2</v>
      </c>
      <c r="E660" s="160" t="str">
        <f>+IF(E659=$B$657,$C$657,(IF(E659=$B$658,$C$658,IF(E659=$B$659,$C$659,IF(E659=$B$660,$C$660,IF(E659=$B$661,$C$661,IF(E659=$B$662,$B$662,0)))))))</f>
        <v>Improbable</v>
      </c>
      <c r="F660" s="160" t="str">
        <f t="shared" ref="F660:N660" si="0">+IF(F659=$B$657,$C$657,(IF(F659=$B$658,$C$658,IF(F659=$B$659,$C$659,IF(F659=$B$660,$C$660,IF(F659=$B$661,$C$661,IF(F659=$B$662,$B$662,0)))))))</f>
        <v>Casi seguro</v>
      </c>
      <c r="G660" s="160" t="str">
        <f t="shared" si="0"/>
        <v>Posible</v>
      </c>
      <c r="H660" s="160" t="str">
        <f t="shared" si="0"/>
        <v>Posible</v>
      </c>
      <c r="I660" s="160" t="str">
        <f t="shared" si="0"/>
        <v>No Aplica</v>
      </c>
      <c r="J660" s="160" t="str">
        <f t="shared" si="0"/>
        <v>No Aplica</v>
      </c>
      <c r="K660" s="160" t="str">
        <f t="shared" si="0"/>
        <v>No Aplica</v>
      </c>
      <c r="L660" s="160" t="str">
        <f t="shared" si="0"/>
        <v>No Aplica</v>
      </c>
      <c r="M660" s="160" t="str">
        <f t="shared" si="0"/>
        <v>No Aplica</v>
      </c>
      <c r="N660" s="160" t="str">
        <f t="shared" si="0"/>
        <v>No Aplica</v>
      </c>
      <c r="T660" s="160"/>
      <c r="W660" s="161"/>
      <c r="X660" s="161"/>
      <c r="Y660" s="161"/>
      <c r="Z660" s="161"/>
      <c r="AA660" s="161"/>
      <c r="AB660" s="161"/>
      <c r="AC660" s="161"/>
      <c r="AD660" s="161"/>
      <c r="AE660" s="161"/>
      <c r="AF660" s="161"/>
      <c r="AG660" s="161"/>
      <c r="AH660" s="161"/>
      <c r="AI660" s="161"/>
      <c r="AJ660" s="161"/>
      <c r="AK660" s="161"/>
      <c r="AL660" s="161"/>
      <c r="AM660" s="161"/>
      <c r="AN660" s="161"/>
      <c r="AO660" s="161"/>
      <c r="AP660" s="161"/>
      <c r="AQ660" s="160"/>
      <c r="AR660" s="160"/>
      <c r="AS660" s="160"/>
      <c r="AT660" s="160"/>
      <c r="AU660" s="160"/>
      <c r="AV660" s="160"/>
      <c r="AW660" s="160"/>
      <c r="AX660" s="160"/>
      <c r="AY660" s="160"/>
      <c r="AZ660" s="160"/>
      <c r="BA660" s="160"/>
      <c r="BB660" s="160"/>
    </row>
    <row r="661" spans="2:54" s="158" customFormat="1" ht="15.75" thickBot="1" x14ac:dyDescent="0.3">
      <c r="B661" s="200" t="s">
        <v>457</v>
      </c>
      <c r="C661" s="197" t="s">
        <v>458</v>
      </c>
      <c r="D661" s="197">
        <v>1</v>
      </c>
      <c r="E661" s="201">
        <f>IF(E$660=$C657,$D657,IF(E$660=$C658,$D658,IF(E$660=$C659,$D659,IF(E$660=$C660,$D660,IF(E$660=$C661,$D661,0)))))</f>
        <v>2</v>
      </c>
      <c r="F661" s="201">
        <f t="shared" ref="F661:N661" si="1">IF(F$660=$C657,$D657,IF(F$660=$C658,$D658,IF(F$660=$C659,$D659,IF(F$660=$C660,$D660,IF(F$660=$C661,$D661,0)))))</f>
        <v>5</v>
      </c>
      <c r="G661" s="201">
        <f t="shared" si="1"/>
        <v>3</v>
      </c>
      <c r="H661" s="201">
        <f t="shared" si="1"/>
        <v>3</v>
      </c>
      <c r="I661" s="201">
        <f t="shared" si="1"/>
        <v>0</v>
      </c>
      <c r="J661" s="201">
        <f t="shared" si="1"/>
        <v>0</v>
      </c>
      <c r="K661" s="201">
        <f t="shared" si="1"/>
        <v>0</v>
      </c>
      <c r="L661" s="201">
        <f t="shared" si="1"/>
        <v>0</v>
      </c>
      <c r="M661" s="201">
        <f t="shared" si="1"/>
        <v>0</v>
      </c>
      <c r="N661" s="201">
        <f t="shared" si="1"/>
        <v>0</v>
      </c>
      <c r="T661" s="160"/>
      <c r="W661" s="161"/>
      <c r="X661" s="161"/>
      <c r="Y661" s="161"/>
      <c r="Z661" s="161"/>
      <c r="AA661" s="161"/>
      <c r="AB661" s="161"/>
      <c r="AC661" s="161"/>
      <c r="AD661" s="161"/>
      <c r="AE661" s="161"/>
      <c r="AF661" s="161"/>
      <c r="AG661" s="161"/>
      <c r="AH661" s="161"/>
      <c r="AI661" s="161"/>
      <c r="AJ661" s="161"/>
      <c r="AK661" s="161"/>
      <c r="AL661" s="161"/>
      <c r="AM661" s="161"/>
      <c r="AN661" s="161"/>
      <c r="AO661" s="161"/>
      <c r="AP661" s="161"/>
      <c r="AQ661" s="160"/>
      <c r="AR661" s="160"/>
      <c r="AS661" s="160"/>
      <c r="AT661" s="160"/>
      <c r="AU661" s="160"/>
      <c r="AV661" s="160"/>
      <c r="AW661" s="160"/>
      <c r="AX661" s="160"/>
      <c r="AY661" s="160"/>
      <c r="AZ661" s="160"/>
      <c r="BA661" s="160"/>
      <c r="BB661" s="160"/>
    </row>
    <row r="662" spans="2:54" s="158" customFormat="1" ht="15.75" thickBot="1" x14ac:dyDescent="0.3">
      <c r="B662" s="197" t="s">
        <v>211</v>
      </c>
      <c r="C662" s="197"/>
      <c r="D662" s="202" t="s">
        <v>459</v>
      </c>
      <c r="E662" s="203" t="str">
        <f>IF(E657="No Aplica","No Aplica",E660)</f>
        <v>Improbable</v>
      </c>
      <c r="F662" s="204" t="str">
        <f t="shared" ref="F662:N662" si="2">IF(F657="No Aplica","No Aplica",F660)</f>
        <v>Casi seguro</v>
      </c>
      <c r="G662" s="204" t="str">
        <f t="shared" si="2"/>
        <v>Posible</v>
      </c>
      <c r="H662" s="204" t="str">
        <f t="shared" si="2"/>
        <v>Posible</v>
      </c>
      <c r="I662" s="204" t="str">
        <f t="shared" si="2"/>
        <v>No Aplica</v>
      </c>
      <c r="J662" s="204" t="str">
        <f t="shared" si="2"/>
        <v>No Aplica</v>
      </c>
      <c r="K662" s="204" t="str">
        <f t="shared" si="2"/>
        <v>No Aplica</v>
      </c>
      <c r="L662" s="204" t="str">
        <f t="shared" si="2"/>
        <v>No Aplica</v>
      </c>
      <c r="M662" s="204" t="str">
        <f t="shared" si="2"/>
        <v>No Aplica</v>
      </c>
      <c r="N662" s="205" t="str">
        <f t="shared" si="2"/>
        <v>No Aplica</v>
      </c>
      <c r="T662" s="160"/>
      <c r="W662" s="161"/>
      <c r="X662" s="161"/>
      <c r="Y662" s="161"/>
      <c r="Z662" s="161"/>
      <c r="AA662" s="161"/>
      <c r="AB662" s="161"/>
      <c r="AC662" s="161"/>
      <c r="AD662" s="161"/>
      <c r="AE662" s="161"/>
      <c r="AF662" s="161"/>
      <c r="AG662" s="161"/>
      <c r="AH662" s="161"/>
      <c r="AI662" s="161"/>
      <c r="AJ662" s="161"/>
      <c r="AK662" s="161"/>
      <c r="AL662" s="161"/>
      <c r="AM662" s="161"/>
      <c r="AN662" s="161"/>
      <c r="AO662" s="161"/>
      <c r="AP662" s="161"/>
      <c r="AQ662" s="160"/>
      <c r="AR662" s="160"/>
      <c r="AS662" s="160"/>
      <c r="AT662" s="160"/>
      <c r="AU662" s="160"/>
      <c r="AV662" s="160"/>
      <c r="AW662" s="160"/>
      <c r="AX662" s="160"/>
      <c r="AY662" s="160"/>
      <c r="AZ662" s="160"/>
      <c r="BA662" s="160"/>
      <c r="BB662" s="160"/>
    </row>
    <row r="663" spans="2:54" s="158" customFormat="1" ht="15.75" thickBot="1" x14ac:dyDescent="0.3">
      <c r="E663" s="203" t="str">
        <f>$I$804</f>
        <v>Rara vez</v>
      </c>
      <c r="F663" s="204" t="str">
        <f>$I$815</f>
        <v>Posible</v>
      </c>
      <c r="G663" s="204" t="str">
        <f>$I$826</f>
        <v>Rara vez</v>
      </c>
      <c r="H663" s="204" t="str">
        <f>$I$837</f>
        <v>Rara vez</v>
      </c>
      <c r="I663" s="204" t="str">
        <f>$I$848</f>
        <v>Rara vez</v>
      </c>
      <c r="J663" s="204" t="str">
        <f>$I$859</f>
        <v>Rara vez</v>
      </c>
      <c r="K663" s="204" t="str">
        <f>$I$870</f>
        <v>Rara vez</v>
      </c>
      <c r="L663" s="204" t="str">
        <f>$I$881</f>
        <v>Rara vez</v>
      </c>
      <c r="M663" s="204" t="str">
        <f>$I$892</f>
        <v>Rara vez</v>
      </c>
      <c r="N663" s="205" t="str">
        <f>$I$903</f>
        <v>Rara vez</v>
      </c>
      <c r="T663" s="160"/>
      <c r="W663" s="161"/>
      <c r="X663" s="161"/>
      <c r="Y663" s="161"/>
      <c r="Z663" s="161"/>
      <c r="AA663" s="161"/>
      <c r="AB663" s="161"/>
      <c r="AC663" s="161"/>
      <c r="AD663" s="161"/>
      <c r="AE663" s="161"/>
      <c r="AF663" s="161"/>
      <c r="AG663" s="161"/>
      <c r="AH663" s="161"/>
      <c r="AI663" s="161"/>
      <c r="AJ663" s="161"/>
      <c r="AK663" s="161"/>
      <c r="AL663" s="161"/>
      <c r="AM663" s="161"/>
      <c r="AN663" s="161"/>
      <c r="AO663" s="161"/>
      <c r="AP663" s="161"/>
      <c r="AQ663" s="160"/>
      <c r="AR663" s="160"/>
      <c r="AS663" s="160"/>
      <c r="AT663" s="160"/>
      <c r="AU663" s="160"/>
      <c r="AV663" s="160"/>
      <c r="AW663" s="160"/>
      <c r="AX663" s="160"/>
      <c r="AY663" s="160"/>
      <c r="AZ663" s="160"/>
      <c r="BA663" s="160"/>
      <c r="BB663" s="160"/>
    </row>
    <row r="664" spans="2:54" s="158" customFormat="1" ht="15.75" thickBot="1" x14ac:dyDescent="0.3">
      <c r="D664" s="158" t="s">
        <v>460</v>
      </c>
      <c r="E664" s="206" t="str">
        <f>IF(E657="No Aplica","No Aplica",E663)</f>
        <v>Rara vez</v>
      </c>
      <c r="F664" s="206" t="str">
        <f t="shared" ref="F664:N664" si="3">IF(F657="No Aplica","No Aplica",F663)</f>
        <v>Posible</v>
      </c>
      <c r="G664" s="206" t="str">
        <f t="shared" si="3"/>
        <v>Rara vez</v>
      </c>
      <c r="H664" s="206" t="str">
        <f t="shared" si="3"/>
        <v>Rara vez</v>
      </c>
      <c r="I664" s="206" t="str">
        <f t="shared" si="3"/>
        <v>No Aplica</v>
      </c>
      <c r="J664" s="206" t="str">
        <f t="shared" si="3"/>
        <v>No Aplica</v>
      </c>
      <c r="K664" s="206" t="str">
        <f t="shared" si="3"/>
        <v>No Aplica</v>
      </c>
      <c r="L664" s="206" t="str">
        <f t="shared" si="3"/>
        <v>No Aplica</v>
      </c>
      <c r="M664" s="206" t="str">
        <f t="shared" si="3"/>
        <v>No Aplica</v>
      </c>
      <c r="N664" s="206" t="str">
        <f t="shared" si="3"/>
        <v>No Aplica</v>
      </c>
      <c r="T664" s="160"/>
      <c r="W664" s="161"/>
      <c r="X664" s="161"/>
      <c r="Y664" s="161"/>
      <c r="Z664" s="161"/>
      <c r="AA664" s="161"/>
      <c r="AB664" s="161"/>
      <c r="AC664" s="161"/>
      <c r="AD664" s="161"/>
      <c r="AE664" s="161"/>
      <c r="AF664" s="161"/>
      <c r="AG664" s="161"/>
      <c r="AH664" s="161"/>
      <c r="AI664" s="161"/>
      <c r="AJ664" s="161"/>
      <c r="AK664" s="161"/>
      <c r="AL664" s="161"/>
      <c r="AM664" s="161"/>
      <c r="AN664" s="161"/>
      <c r="AO664" s="161"/>
      <c r="AP664" s="161"/>
      <c r="AQ664" s="160"/>
      <c r="AR664" s="160"/>
      <c r="AS664" s="160"/>
      <c r="AT664" s="160"/>
      <c r="AU664" s="160"/>
      <c r="AV664" s="160"/>
      <c r="AW664" s="160"/>
      <c r="AX664" s="160"/>
      <c r="AY664" s="160"/>
      <c r="AZ664" s="160"/>
      <c r="BA664" s="160"/>
      <c r="BB664" s="160"/>
    </row>
    <row r="665" spans="2:54" s="158" customFormat="1" ht="15.75" thickBot="1" x14ac:dyDescent="0.3">
      <c r="B665" s="207" t="s">
        <v>184</v>
      </c>
      <c r="E665" s="201">
        <f>IF(E$663=$C657,$D657,IF(E$663=$C658,$D658,IF(E$663=$C659,$D659,IF(E$663=$C660,$D660,IF(E$663=$C661,$D661,0)))))</f>
        <v>1</v>
      </c>
      <c r="F665" s="201">
        <f t="shared" ref="F665:N665" si="4">IF(F$663=$C657,$D657,IF(F$663=$C658,$D658,IF(F$663=$C659,$D659,IF(F$663=$C660,$D660,IF(F$663=$C661,$D661,0)))))</f>
        <v>3</v>
      </c>
      <c r="G665" s="201">
        <f t="shared" si="4"/>
        <v>1</v>
      </c>
      <c r="H665" s="201">
        <f t="shared" si="4"/>
        <v>1</v>
      </c>
      <c r="I665" s="201">
        <f t="shared" si="4"/>
        <v>1</v>
      </c>
      <c r="J665" s="201">
        <f t="shared" si="4"/>
        <v>1</v>
      </c>
      <c r="K665" s="201">
        <f t="shared" si="4"/>
        <v>1</v>
      </c>
      <c r="L665" s="201">
        <f t="shared" si="4"/>
        <v>1</v>
      </c>
      <c r="M665" s="201">
        <f t="shared" si="4"/>
        <v>1</v>
      </c>
      <c r="N665" s="201">
        <f t="shared" si="4"/>
        <v>1</v>
      </c>
      <c r="T665" s="160"/>
      <c r="W665" s="161"/>
      <c r="X665" s="161"/>
      <c r="Y665" s="161"/>
      <c r="Z665" s="161"/>
      <c r="AA665" s="161"/>
      <c r="AB665" s="161"/>
      <c r="AC665" s="161"/>
      <c r="AD665" s="161"/>
      <c r="AE665" s="161"/>
      <c r="AF665" s="161"/>
      <c r="AG665" s="161"/>
      <c r="AH665" s="161"/>
      <c r="AI665" s="161"/>
      <c r="AJ665" s="161"/>
      <c r="AK665" s="161"/>
      <c r="AL665" s="161"/>
      <c r="AM665" s="161"/>
      <c r="AN665" s="161"/>
      <c r="AO665" s="161"/>
      <c r="AP665" s="161"/>
      <c r="AQ665" s="160"/>
      <c r="AR665" s="160"/>
      <c r="AS665" s="160"/>
      <c r="AT665" s="160"/>
      <c r="AU665" s="160"/>
      <c r="AV665" s="160"/>
      <c r="AW665" s="160"/>
      <c r="AX665" s="160"/>
      <c r="AY665" s="160"/>
      <c r="AZ665" s="160"/>
      <c r="BA665" s="160"/>
      <c r="BB665" s="160"/>
    </row>
    <row r="666" spans="2:54" s="158" customFormat="1" x14ac:dyDescent="0.25">
      <c r="B666" s="199" t="s">
        <v>260</v>
      </c>
      <c r="T666" s="160"/>
      <c r="W666" s="161"/>
      <c r="X666" s="161"/>
      <c r="Y666" s="161"/>
      <c r="Z666" s="161"/>
      <c r="AA666" s="161"/>
      <c r="AB666" s="161"/>
      <c r="AC666" s="161"/>
      <c r="AD666" s="161"/>
      <c r="AE666" s="161"/>
      <c r="AF666" s="161"/>
      <c r="AG666" s="161"/>
      <c r="AH666" s="161"/>
      <c r="AI666" s="161"/>
      <c r="AJ666" s="161"/>
      <c r="AK666" s="161"/>
      <c r="AL666" s="161"/>
      <c r="AM666" s="161"/>
      <c r="AN666" s="161"/>
      <c r="AO666" s="161"/>
      <c r="AP666" s="161"/>
      <c r="AQ666" s="160"/>
      <c r="AR666" s="160"/>
      <c r="AS666" s="160"/>
      <c r="AT666" s="160"/>
      <c r="AU666" s="160"/>
      <c r="AV666" s="160"/>
      <c r="AW666" s="160"/>
      <c r="AX666" s="160"/>
      <c r="AY666" s="160"/>
      <c r="AZ666" s="160"/>
      <c r="BA666" s="160"/>
      <c r="BB666" s="160"/>
    </row>
    <row r="667" spans="2:54" s="158" customFormat="1" x14ac:dyDescent="0.25">
      <c r="B667" s="197" t="s">
        <v>264</v>
      </c>
      <c r="T667" s="160"/>
      <c r="W667" s="161"/>
      <c r="X667" s="161"/>
      <c r="Y667" s="161"/>
      <c r="Z667" s="161"/>
      <c r="AA667" s="161"/>
      <c r="AB667" s="161"/>
      <c r="AC667" s="161"/>
      <c r="AD667" s="161"/>
      <c r="AE667" s="161"/>
      <c r="AF667" s="161"/>
      <c r="AG667" s="161"/>
      <c r="AH667" s="161"/>
      <c r="AI667" s="161"/>
      <c r="AJ667" s="161"/>
      <c r="AK667" s="161"/>
      <c r="AL667" s="161"/>
      <c r="AM667" s="161"/>
      <c r="AN667" s="161"/>
      <c r="AO667" s="161"/>
      <c r="AP667" s="161"/>
      <c r="AQ667" s="160"/>
      <c r="AR667" s="160"/>
      <c r="AS667" s="160"/>
      <c r="AT667" s="160"/>
      <c r="AU667" s="160"/>
      <c r="AV667" s="160"/>
      <c r="AW667" s="160"/>
      <c r="AX667" s="160"/>
      <c r="AY667" s="160"/>
      <c r="AZ667" s="160"/>
      <c r="BA667" s="160"/>
      <c r="BB667" s="160"/>
    </row>
    <row r="668" spans="2:54" s="158" customFormat="1" x14ac:dyDescent="0.25">
      <c r="B668" s="197" t="s">
        <v>211</v>
      </c>
      <c r="T668" s="160"/>
      <c r="W668" s="161"/>
      <c r="X668" s="161"/>
      <c r="Y668" s="161"/>
      <c r="Z668" s="161"/>
      <c r="AA668" s="161"/>
      <c r="AB668" s="161"/>
      <c r="AC668" s="161"/>
      <c r="AD668" s="161"/>
      <c r="AE668" s="161"/>
      <c r="AF668" s="161"/>
      <c r="AG668" s="161"/>
      <c r="AH668" s="161"/>
      <c r="AI668" s="161"/>
      <c r="AJ668" s="161"/>
      <c r="AK668" s="161"/>
      <c r="AL668" s="161"/>
      <c r="AM668" s="161"/>
      <c r="AN668" s="161"/>
      <c r="AO668" s="161"/>
      <c r="AP668" s="161"/>
      <c r="AQ668" s="160"/>
      <c r="AR668" s="160"/>
      <c r="AS668" s="160"/>
      <c r="AT668" s="160"/>
      <c r="AU668" s="160"/>
      <c r="AV668" s="160"/>
      <c r="AW668" s="160"/>
      <c r="AX668" s="160"/>
      <c r="AY668" s="160"/>
      <c r="AZ668" s="160"/>
      <c r="BA668" s="160"/>
      <c r="BB668" s="160"/>
    </row>
    <row r="669" spans="2:54" s="158" customFormat="1" ht="15.75" thickBot="1" x14ac:dyDescent="0.3">
      <c r="T669" s="160"/>
      <c r="W669" s="161"/>
      <c r="X669" s="161"/>
      <c r="Y669" s="161"/>
      <c r="Z669" s="161"/>
      <c r="AA669" s="161"/>
      <c r="AB669" s="161"/>
      <c r="AC669" s="161"/>
      <c r="AD669" s="161"/>
      <c r="AE669" s="161"/>
      <c r="AF669" s="161"/>
      <c r="AG669" s="161"/>
      <c r="AH669" s="161"/>
      <c r="AI669" s="161"/>
      <c r="AJ669" s="161"/>
      <c r="AK669" s="161"/>
      <c r="AL669" s="161"/>
      <c r="AM669" s="161"/>
      <c r="AN669" s="161"/>
      <c r="AO669" s="161"/>
      <c r="AP669" s="161"/>
      <c r="AQ669" s="160"/>
      <c r="AR669" s="160"/>
      <c r="AS669" s="160"/>
      <c r="AT669" s="160"/>
      <c r="AU669" s="160"/>
      <c r="AV669" s="160"/>
      <c r="AW669" s="160"/>
      <c r="AX669" s="160"/>
      <c r="AY669" s="160"/>
      <c r="AZ669" s="160"/>
      <c r="BA669" s="160"/>
      <c r="BB669" s="160"/>
    </row>
    <row r="670" spans="2:54" s="158" customFormat="1" ht="15.75" thickBot="1" x14ac:dyDescent="0.3">
      <c r="B670" s="194" t="s">
        <v>461</v>
      </c>
      <c r="C670" s="195"/>
      <c r="D670" s="196"/>
      <c r="E670" s="208" t="s">
        <v>442</v>
      </c>
      <c r="F670" s="208" t="s">
        <v>443</v>
      </c>
      <c r="G670" s="208" t="s">
        <v>444</v>
      </c>
      <c r="H670" s="208" t="s">
        <v>445</v>
      </c>
      <c r="I670" s="208" t="s">
        <v>446</v>
      </c>
      <c r="J670" s="208" t="s">
        <v>447</v>
      </c>
      <c r="K670" s="208" t="s">
        <v>448</v>
      </c>
      <c r="L670" s="208" t="s">
        <v>449</v>
      </c>
      <c r="M670" s="208" t="s">
        <v>450</v>
      </c>
      <c r="N670" s="208" t="s">
        <v>451</v>
      </c>
      <c r="T670" s="160"/>
      <c r="W670" s="161"/>
      <c r="X670" s="161"/>
      <c r="Y670" s="161"/>
      <c r="Z670" s="161"/>
      <c r="AA670" s="161"/>
      <c r="AB670" s="161"/>
      <c r="AC670" s="161"/>
      <c r="AD670" s="161"/>
      <c r="AE670" s="161"/>
      <c r="AF670" s="161"/>
      <c r="AG670" s="161"/>
      <c r="AH670" s="161"/>
      <c r="AI670" s="161"/>
      <c r="AJ670" s="161"/>
      <c r="AK670" s="161"/>
      <c r="AL670" s="161"/>
      <c r="AM670" s="161"/>
      <c r="AN670" s="161"/>
      <c r="AO670" s="161"/>
      <c r="AP670" s="161"/>
      <c r="AQ670" s="160"/>
      <c r="AR670" s="160"/>
      <c r="AS670" s="160"/>
      <c r="AT670" s="160"/>
      <c r="AU670" s="160"/>
      <c r="AV670" s="160"/>
      <c r="AW670" s="160"/>
      <c r="AX670" s="160"/>
      <c r="AY670" s="160"/>
      <c r="AZ670" s="160"/>
      <c r="BA670" s="160"/>
      <c r="BB670" s="160"/>
    </row>
    <row r="671" spans="2:54" s="158" customFormat="1" x14ac:dyDescent="0.25">
      <c r="B671" s="158" t="s">
        <v>462</v>
      </c>
      <c r="C671" s="158" t="s">
        <v>463</v>
      </c>
      <c r="E671" s="209">
        <f>COUNTIF($Q$8:$Q$25,"Si")</f>
        <v>13</v>
      </c>
      <c r="F671" s="210">
        <f>COUNTIF($Q$26:$Q$43,"Si")</f>
        <v>0</v>
      </c>
      <c r="G671" s="210">
        <f>COUNTIF($Q$44:$Q$61,"Si")</f>
        <v>0</v>
      </c>
      <c r="H671" s="210">
        <f>COUNTIF($Q$62:$Q$79,"Si")</f>
        <v>0</v>
      </c>
      <c r="I671" s="210">
        <f>COUNTIF($Q$80:$Q$97,"Si")</f>
        <v>0</v>
      </c>
      <c r="J671" s="210">
        <f>COUNTIF($Q$98:$Q$115,"Si")</f>
        <v>0</v>
      </c>
      <c r="K671" s="210">
        <f>COUNTIF($Q$116:$Q$133,"Si")</f>
        <v>0</v>
      </c>
      <c r="L671" s="210">
        <f>COUNTIF($Q$134:$Q$151,"Si")</f>
        <v>0</v>
      </c>
      <c r="M671" s="210">
        <f>COUNTIF($Q$152:$Q$169,"Si")</f>
        <v>0</v>
      </c>
      <c r="N671" s="211">
        <f>COUNTIF($Q$170:$Q$187,"Si")</f>
        <v>0</v>
      </c>
      <c r="T671" s="160"/>
      <c r="W671" s="161"/>
      <c r="X671" s="161"/>
      <c r="Y671" s="161"/>
      <c r="Z671" s="161"/>
      <c r="AA671" s="161"/>
      <c r="AB671" s="161"/>
      <c r="AC671" s="161"/>
      <c r="AD671" s="161"/>
      <c r="AE671" s="161"/>
      <c r="AF671" s="161"/>
      <c r="AG671" s="161"/>
      <c r="AH671" s="161"/>
      <c r="AI671" s="161"/>
      <c r="AJ671" s="161"/>
      <c r="AK671" s="161"/>
      <c r="AL671" s="161"/>
      <c r="AM671" s="161"/>
      <c r="AN671" s="161"/>
      <c r="AO671" s="161"/>
      <c r="AP671" s="161"/>
      <c r="AQ671" s="160"/>
      <c r="AR671" s="160"/>
      <c r="AS671" s="160"/>
      <c r="AT671" s="160"/>
      <c r="AU671" s="160"/>
      <c r="AV671" s="160"/>
      <c r="AW671" s="160"/>
      <c r="AX671" s="160"/>
      <c r="AY671" s="160"/>
      <c r="AZ671" s="160"/>
      <c r="BA671" s="160"/>
      <c r="BB671" s="160"/>
    </row>
    <row r="672" spans="2:54" s="158" customFormat="1" x14ac:dyDescent="0.25">
      <c r="B672" s="158" t="s">
        <v>464</v>
      </c>
      <c r="C672" s="158" t="s">
        <v>465</v>
      </c>
      <c r="E672" s="212" t="str">
        <f t="shared" ref="E672:N672" si="5">IF(E671&lt;=5,$B$673,IF(AND(E671&gt;=6,E671&lt;=11),$B$672,IF(E671&gt;=12,$B$671)))</f>
        <v>Catastrófico</v>
      </c>
      <c r="F672" s="213" t="str">
        <f t="shared" si="5"/>
        <v>Moderado</v>
      </c>
      <c r="G672" s="213" t="str">
        <f t="shared" si="5"/>
        <v>Moderado</v>
      </c>
      <c r="H672" s="213" t="str">
        <f t="shared" si="5"/>
        <v>Moderado</v>
      </c>
      <c r="I672" s="213" t="str">
        <f t="shared" si="5"/>
        <v>Moderado</v>
      </c>
      <c r="J672" s="213" t="str">
        <f t="shared" si="5"/>
        <v>Moderado</v>
      </c>
      <c r="K672" s="213" t="str">
        <f t="shared" si="5"/>
        <v>Moderado</v>
      </c>
      <c r="L672" s="213" t="str">
        <f t="shared" si="5"/>
        <v>Moderado</v>
      </c>
      <c r="M672" s="213" t="str">
        <f t="shared" si="5"/>
        <v>Moderado</v>
      </c>
      <c r="N672" s="214" t="str">
        <f t="shared" si="5"/>
        <v>Moderado</v>
      </c>
      <c r="T672" s="160"/>
      <c r="W672" s="161"/>
      <c r="X672" s="161"/>
      <c r="Y672" s="161"/>
      <c r="Z672" s="161"/>
      <c r="AA672" s="161"/>
      <c r="AB672" s="161"/>
      <c r="AC672" s="161"/>
      <c r="AD672" s="161"/>
      <c r="AE672" s="161"/>
      <c r="AF672" s="161"/>
      <c r="AG672" s="161"/>
      <c r="AH672" s="161"/>
      <c r="AI672" s="161"/>
      <c r="AJ672" s="161"/>
      <c r="AK672" s="161"/>
      <c r="AL672" s="161"/>
      <c r="AM672" s="161"/>
      <c r="AN672" s="161"/>
      <c r="AO672" s="161"/>
      <c r="AP672" s="161"/>
      <c r="AQ672" s="160"/>
      <c r="AR672" s="160"/>
      <c r="AS672" s="160"/>
      <c r="AT672" s="160"/>
      <c r="AU672" s="160"/>
      <c r="AV672" s="160"/>
      <c r="AW672" s="160"/>
      <c r="AX672" s="160"/>
      <c r="AY672" s="160"/>
      <c r="AZ672" s="160"/>
      <c r="BA672" s="160"/>
      <c r="BB672" s="160"/>
    </row>
    <row r="673" spans="1:54" s="158" customFormat="1" x14ac:dyDescent="0.25">
      <c r="B673" s="158" t="s">
        <v>466</v>
      </c>
      <c r="C673" s="158" t="s">
        <v>467</v>
      </c>
      <c r="D673" s="158" t="s">
        <v>468</v>
      </c>
      <c r="E673" s="215" t="str">
        <f>IF(E657="Corrupción",E672,"No Aplica")</f>
        <v>Catastrófico</v>
      </c>
      <c r="F673" s="158" t="str">
        <f t="shared" ref="F673:N673" si="6">IF(F657="Corrupción",F672,"No Aplica")</f>
        <v>No Aplica</v>
      </c>
      <c r="G673" s="158" t="str">
        <f t="shared" si="6"/>
        <v>No Aplica</v>
      </c>
      <c r="H673" s="158" t="str">
        <f t="shared" si="6"/>
        <v>No Aplica</v>
      </c>
      <c r="I673" s="158" t="str">
        <f t="shared" si="6"/>
        <v>No Aplica</v>
      </c>
      <c r="J673" s="158" t="str">
        <f t="shared" si="6"/>
        <v>No Aplica</v>
      </c>
      <c r="K673" s="158" t="str">
        <f t="shared" si="6"/>
        <v>No Aplica</v>
      </c>
      <c r="L673" s="158" t="str">
        <f t="shared" si="6"/>
        <v>No Aplica</v>
      </c>
      <c r="M673" s="158" t="str">
        <f t="shared" si="6"/>
        <v>No Aplica</v>
      </c>
      <c r="N673" s="206" t="str">
        <f t="shared" si="6"/>
        <v>No Aplica</v>
      </c>
      <c r="T673" s="160"/>
      <c r="W673" s="161"/>
      <c r="X673" s="161"/>
      <c r="Y673" s="161"/>
      <c r="Z673" s="161"/>
      <c r="AA673" s="161"/>
      <c r="AB673" s="161"/>
      <c r="AC673" s="161"/>
      <c r="AD673" s="161"/>
      <c r="AE673" s="161"/>
      <c r="AF673" s="161"/>
      <c r="AG673" s="161"/>
      <c r="AH673" s="161"/>
      <c r="AI673" s="161"/>
      <c r="AJ673" s="161"/>
      <c r="AK673" s="161"/>
      <c r="AL673" s="161"/>
      <c r="AM673" s="161"/>
      <c r="AN673" s="161"/>
      <c r="AO673" s="161"/>
      <c r="AP673" s="161"/>
      <c r="AQ673" s="160"/>
      <c r="AR673" s="160"/>
      <c r="AS673" s="160"/>
      <c r="AT673" s="160"/>
      <c r="AU673" s="160"/>
      <c r="AV673" s="160"/>
      <c r="AW673" s="160"/>
      <c r="AX673" s="160"/>
      <c r="AY673" s="160"/>
      <c r="AZ673" s="160"/>
      <c r="BA673" s="160"/>
      <c r="BB673" s="160"/>
    </row>
    <row r="674" spans="1:54" s="158" customFormat="1" x14ac:dyDescent="0.25">
      <c r="B674" s="158" t="s">
        <v>469</v>
      </c>
      <c r="C674" s="158" t="s">
        <v>470</v>
      </c>
      <c r="E674" s="216">
        <f>+E671*E661</f>
        <v>26</v>
      </c>
      <c r="F674" s="217">
        <f t="shared" ref="F674:N674" si="7">+F671*F661</f>
        <v>0</v>
      </c>
      <c r="G674" s="217">
        <f t="shared" si="7"/>
        <v>0</v>
      </c>
      <c r="H674" s="217">
        <f t="shared" si="7"/>
        <v>0</v>
      </c>
      <c r="I674" s="217">
        <f t="shared" si="7"/>
        <v>0</v>
      </c>
      <c r="J674" s="217">
        <f t="shared" si="7"/>
        <v>0</v>
      </c>
      <c r="K674" s="217">
        <f t="shared" si="7"/>
        <v>0</v>
      </c>
      <c r="L674" s="217">
        <f t="shared" si="7"/>
        <v>0</v>
      </c>
      <c r="M674" s="217">
        <f t="shared" si="7"/>
        <v>0</v>
      </c>
      <c r="N674" s="218">
        <f t="shared" si="7"/>
        <v>0</v>
      </c>
      <c r="T674" s="160"/>
      <c r="W674" s="161"/>
      <c r="X674" s="161"/>
      <c r="Y674" s="161"/>
      <c r="Z674" s="161"/>
      <c r="AA674" s="161"/>
      <c r="AB674" s="161"/>
      <c r="AC674" s="161"/>
      <c r="AD674" s="161"/>
      <c r="AE674" s="161"/>
      <c r="AF674" s="161"/>
      <c r="AG674" s="161"/>
      <c r="AH674" s="161"/>
      <c r="AI674" s="161"/>
      <c r="AJ674" s="161"/>
      <c r="AK674" s="161"/>
      <c r="AL674" s="161"/>
      <c r="AM674" s="161"/>
      <c r="AN674" s="161"/>
      <c r="AO674" s="161"/>
      <c r="AP674" s="161"/>
      <c r="AQ674" s="160"/>
      <c r="AR674" s="160"/>
      <c r="AS674" s="160"/>
      <c r="AT674" s="160"/>
      <c r="AU674" s="160"/>
      <c r="AV674" s="160"/>
      <c r="AW674" s="160"/>
      <c r="AX674" s="160"/>
      <c r="AY674" s="160"/>
      <c r="AZ674" s="160"/>
      <c r="BA674" s="160"/>
      <c r="BB674" s="160"/>
    </row>
    <row r="675" spans="1:54" s="158" customFormat="1" ht="15.75" thickBot="1" x14ac:dyDescent="0.3">
      <c r="B675" s="158" t="s">
        <v>471</v>
      </c>
      <c r="C675" s="158" t="s">
        <v>472</v>
      </c>
      <c r="E675" s="219" t="str">
        <f>IF(E$674&lt;=10,$B685,IF(AND(E$674&gt;=11,E$674&lt;=25),$B686,IF(AND(E$674&gt;=26,E$674&lt;=50),$B687,IF(E$674&gt;=51, $B688,”No Aplica”))))</f>
        <v>Alta</v>
      </c>
      <c r="F675" s="208" t="str">
        <f>IF(F$674&lt;=10,$B685,IF(AND(F$674&gt;=11,F$674&lt;=25),$B686,IF(AND(F$674&gt;=26,F$674&lt;=50),$B687,IF(F$674&gt;=51, $B688,”No Aplica”))))</f>
        <v>Baja</v>
      </c>
      <c r="G675" s="208" t="str">
        <f>IF(G$674&lt;=10,$B685,IF(AND(G$674&gt;=11,G$674&lt;=25),$B686,IF(AND(G$674&gt;=26,G$674&lt;=50),$B687,IF(G$674&gt;=51, $B688,”No Aplica”))))</f>
        <v>Baja</v>
      </c>
      <c r="H675" s="208" t="str">
        <f>IF(H$674&lt;=10,$B685,IF(AND(H$674&gt;=11,H$674&lt;=25),$B686,IF(AND(H$674&gt;=26,H$674&lt;=50),$B687,IF(H$674&gt;=51, $B688,”No Aplica”))))</f>
        <v>Baja</v>
      </c>
      <c r="I675" s="208" t="str">
        <f>IF(I$674&lt;=10,$B685,IF(AND(I$674&gt;=11,I$674&lt;=25),$B686,IF(AND(I$674&gt;=26,I$674&lt;=50),$B687,IF(I$674&gt;=51, $B688,”No Aplica”))))</f>
        <v>Baja</v>
      </c>
      <c r="J675" s="208" t="str">
        <f>IF(J$674&lt;=10,$B685,IF(AND(J$674&gt;=11,J$674&lt;=25),$B686,IF(AND(J$674&gt;=26,J$674&lt;=50),$B687,IF(J$674&gt;=51, $B688,”No Aplica”))))</f>
        <v>Baja</v>
      </c>
      <c r="K675" s="208" t="str">
        <f>IF(K$674&lt;=10,$B685,IF(AND(K$674&gt;=11,K$674&lt;=25),$B686,IF(AND(K$674&gt;=26,K$674&lt;=50),$B687,IF(K$674&gt;=51, $B688,”No Aplica”))))</f>
        <v>Baja</v>
      </c>
      <c r="L675" s="208" t="str">
        <f>IF(L$674&lt;=10,$B685,IF(AND(L$674&gt;=11,L$674&lt;=25),$B686,IF(AND(L$674&gt;=26,L$674&lt;=50),$B687,IF(L$674&gt;=51, $B688,”No Aplica”))))</f>
        <v>Baja</v>
      </c>
      <c r="M675" s="208" t="str">
        <f>IF(M$674&lt;=10,$B685,IF(AND(M$674&gt;=11,M$674&lt;=25),$B686,IF(AND(M$674&gt;=26,M$674&lt;=50),$B687,IF(M$674&gt;=51, $B688,”No Aplica”))))</f>
        <v>Baja</v>
      </c>
      <c r="N675" s="220" t="str">
        <f>IF(N$674&lt;=10,$B685,IF(AND(N$674&gt;=11,N$674&lt;=25),$B686,IF(AND(N$674&gt;=26,N$674&lt;=50),$B687,IF(N$674&gt;=51, $B688,”No Aplica”))))</f>
        <v>Baja</v>
      </c>
      <c r="T675" s="160"/>
      <c r="W675" s="161"/>
      <c r="X675" s="161"/>
      <c r="Y675" s="161"/>
      <c r="Z675" s="161"/>
      <c r="AA675" s="161"/>
      <c r="AB675" s="161"/>
      <c r="AC675" s="161"/>
      <c r="AD675" s="161"/>
      <c r="AE675" s="161"/>
      <c r="AF675" s="161"/>
      <c r="AG675" s="161"/>
      <c r="AH675" s="161"/>
      <c r="AI675" s="161"/>
      <c r="AJ675" s="161"/>
      <c r="AK675" s="161"/>
      <c r="AL675" s="161"/>
      <c r="AM675" s="161"/>
      <c r="AN675" s="161"/>
      <c r="AO675" s="161"/>
      <c r="AP675" s="161"/>
      <c r="AQ675" s="160"/>
      <c r="AR675" s="160"/>
      <c r="AS675" s="160"/>
      <c r="AT675" s="160"/>
      <c r="AU675" s="160"/>
      <c r="AV675" s="160"/>
      <c r="AW675" s="160"/>
      <c r="AX675" s="160"/>
      <c r="AY675" s="160"/>
      <c r="AZ675" s="160"/>
      <c r="BA675" s="160"/>
      <c r="BB675" s="160"/>
    </row>
    <row r="676" spans="1:54" s="158" customFormat="1" x14ac:dyDescent="0.25">
      <c r="D676" s="158" t="s">
        <v>473</v>
      </c>
      <c r="E676" s="221" t="str">
        <f>IF(E657="Corrupción",E675,"No Aplica")</f>
        <v>Alta</v>
      </c>
      <c r="F676" s="222" t="str">
        <f t="shared" ref="F676:N676" si="8">IF(F657="Corrupción",F675,"No Aplica")</f>
        <v>No Aplica</v>
      </c>
      <c r="G676" s="222" t="str">
        <f t="shared" si="8"/>
        <v>No Aplica</v>
      </c>
      <c r="H676" s="222" t="str">
        <f t="shared" si="8"/>
        <v>No Aplica</v>
      </c>
      <c r="I676" s="222" t="str">
        <f t="shared" si="8"/>
        <v>No Aplica</v>
      </c>
      <c r="J676" s="222" t="str">
        <f t="shared" si="8"/>
        <v>No Aplica</v>
      </c>
      <c r="K676" s="222" t="str">
        <f t="shared" si="8"/>
        <v>No Aplica</v>
      </c>
      <c r="L676" s="223" t="str">
        <f t="shared" si="8"/>
        <v>No Aplica</v>
      </c>
      <c r="M676" s="222" t="str">
        <f t="shared" si="8"/>
        <v>No Aplica</v>
      </c>
      <c r="N676" s="224" t="str">
        <f t="shared" si="8"/>
        <v>No Aplica</v>
      </c>
      <c r="T676" s="160"/>
      <c r="W676" s="161"/>
      <c r="X676" s="161"/>
      <c r="Y676" s="161"/>
      <c r="Z676" s="161"/>
      <c r="AA676" s="161"/>
      <c r="AB676" s="161"/>
      <c r="AC676" s="161"/>
      <c r="AD676" s="161"/>
      <c r="AE676" s="161"/>
      <c r="AF676" s="161"/>
      <c r="AG676" s="161"/>
      <c r="AH676" s="161"/>
      <c r="AI676" s="161"/>
      <c r="AJ676" s="161"/>
      <c r="AK676" s="161"/>
      <c r="AL676" s="161"/>
      <c r="AM676" s="161"/>
      <c r="AN676" s="161"/>
      <c r="AO676" s="161"/>
      <c r="AP676" s="161"/>
      <c r="AQ676" s="160"/>
      <c r="AR676" s="160"/>
      <c r="AS676" s="160"/>
      <c r="AT676" s="160"/>
      <c r="AU676" s="160"/>
      <c r="AV676" s="160"/>
      <c r="AW676" s="160"/>
      <c r="AX676" s="160"/>
      <c r="AY676" s="160"/>
      <c r="AZ676" s="160"/>
      <c r="BA676" s="160"/>
      <c r="BB676" s="160"/>
    </row>
    <row r="677" spans="1:54" s="158" customFormat="1" x14ac:dyDescent="0.25">
      <c r="E677" s="212" t="str">
        <f>$K$804</f>
        <v>Moderado</v>
      </c>
      <c r="F677" s="213" t="str">
        <f>$K$815</f>
        <v>Moderado</v>
      </c>
      <c r="G677" s="213" t="str">
        <f>$K$826</f>
        <v>Moderado</v>
      </c>
      <c r="H677" s="213" t="str">
        <f>$K$837</f>
        <v>Moderado</v>
      </c>
      <c r="I677" s="213" t="str">
        <f>$K$848</f>
        <v>Moderado</v>
      </c>
      <c r="J677" s="213" t="str">
        <f>$K$859</f>
        <v>Moderado</v>
      </c>
      <c r="K677" s="213" t="str">
        <f>$K$870</f>
        <v>Moderado</v>
      </c>
      <c r="L677" s="213" t="str">
        <f>$K$881</f>
        <v>Moderado</v>
      </c>
      <c r="M677" s="213" t="str">
        <f>$K$892</f>
        <v>Moderado</v>
      </c>
      <c r="N677" s="214" t="str">
        <f>$K$903</f>
        <v>Moderado</v>
      </c>
      <c r="T677" s="160"/>
      <c r="W677" s="161"/>
      <c r="X677" s="161"/>
      <c r="Y677" s="161"/>
      <c r="Z677" s="161"/>
      <c r="AA677" s="161"/>
      <c r="AB677" s="161"/>
      <c r="AC677" s="161"/>
      <c r="AD677" s="161"/>
      <c r="AE677" s="161"/>
      <c r="AF677" s="161"/>
      <c r="AG677" s="161"/>
      <c r="AH677" s="161"/>
      <c r="AI677" s="161"/>
      <c r="AJ677" s="161"/>
      <c r="AK677" s="161"/>
      <c r="AL677" s="161"/>
      <c r="AM677" s="161"/>
      <c r="AN677" s="161"/>
      <c r="AO677" s="161"/>
      <c r="AP677" s="161"/>
      <c r="AQ677" s="160"/>
      <c r="AR677" s="160"/>
      <c r="AS677" s="160"/>
      <c r="AT677" s="160"/>
      <c r="AU677" s="160"/>
      <c r="AV677" s="160"/>
      <c r="AW677" s="160"/>
      <c r="AX677" s="160"/>
      <c r="AY677" s="160"/>
      <c r="AZ677" s="160"/>
      <c r="BA677" s="160"/>
      <c r="BB677" s="160"/>
    </row>
    <row r="678" spans="1:54" s="158" customFormat="1" x14ac:dyDescent="0.25">
      <c r="D678" s="158" t="s">
        <v>474</v>
      </c>
      <c r="E678" s="215" t="str">
        <f>IF(E657="Corrupción",E677,"No Aplica")</f>
        <v>Moderado</v>
      </c>
      <c r="F678" s="215" t="str">
        <f t="shared" ref="F678:N678" si="9">IF(F657="Corrupción",F677,"No Aplica")</f>
        <v>No Aplica</v>
      </c>
      <c r="G678" s="215" t="str">
        <f t="shared" si="9"/>
        <v>No Aplica</v>
      </c>
      <c r="H678" s="215" t="str">
        <f t="shared" si="9"/>
        <v>No Aplica</v>
      </c>
      <c r="I678" s="215" t="str">
        <f t="shared" si="9"/>
        <v>No Aplica</v>
      </c>
      <c r="J678" s="215" t="str">
        <f t="shared" si="9"/>
        <v>No Aplica</v>
      </c>
      <c r="K678" s="215" t="str">
        <f t="shared" si="9"/>
        <v>No Aplica</v>
      </c>
      <c r="L678" s="215" t="str">
        <f t="shared" si="9"/>
        <v>No Aplica</v>
      </c>
      <c r="M678" s="215" t="str">
        <f t="shared" si="9"/>
        <v>No Aplica</v>
      </c>
      <c r="N678" s="215" t="str">
        <f t="shared" si="9"/>
        <v>No Aplica</v>
      </c>
      <c r="T678" s="160"/>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0"/>
      <c r="AR678" s="160"/>
      <c r="AS678" s="160"/>
      <c r="AT678" s="160"/>
      <c r="AU678" s="160"/>
      <c r="AV678" s="160"/>
      <c r="AW678" s="160"/>
      <c r="AX678" s="160"/>
      <c r="AY678" s="160"/>
      <c r="AZ678" s="160"/>
      <c r="BA678" s="160"/>
      <c r="BB678" s="160"/>
    </row>
    <row r="679" spans="1:54" s="158" customFormat="1" x14ac:dyDescent="0.25">
      <c r="E679" s="215">
        <f t="shared" ref="E679:N679" si="10">IF(E$677=$B671,12,IF(E$677=$B672,6,IF(E$677=$B673,4,0)))</f>
        <v>4</v>
      </c>
      <c r="F679" s="158">
        <f t="shared" si="10"/>
        <v>4</v>
      </c>
      <c r="G679" s="158">
        <f t="shared" si="10"/>
        <v>4</v>
      </c>
      <c r="H679" s="158">
        <f t="shared" si="10"/>
        <v>4</v>
      </c>
      <c r="I679" s="158">
        <f t="shared" si="10"/>
        <v>4</v>
      </c>
      <c r="J679" s="158">
        <f t="shared" si="10"/>
        <v>4</v>
      </c>
      <c r="K679" s="158">
        <f t="shared" si="10"/>
        <v>4</v>
      </c>
      <c r="L679" s="158">
        <f t="shared" si="10"/>
        <v>4</v>
      </c>
      <c r="M679" s="158">
        <f t="shared" si="10"/>
        <v>4</v>
      </c>
      <c r="N679" s="206">
        <f t="shared" si="10"/>
        <v>4</v>
      </c>
      <c r="T679" s="160"/>
      <c r="W679" s="161"/>
      <c r="X679" s="161"/>
      <c r="Y679" s="161"/>
      <c r="Z679" s="161"/>
      <c r="AA679" s="161"/>
      <c r="AB679" s="161"/>
      <c r="AC679" s="161"/>
      <c r="AD679" s="161"/>
      <c r="AE679" s="161"/>
      <c r="AF679" s="161"/>
      <c r="AG679" s="161"/>
      <c r="AH679" s="161"/>
      <c r="AI679" s="161"/>
      <c r="AJ679" s="161"/>
      <c r="AK679" s="161"/>
      <c r="AL679" s="161"/>
      <c r="AM679" s="161"/>
      <c r="AN679" s="161"/>
      <c r="AO679" s="161"/>
      <c r="AP679" s="161"/>
      <c r="AQ679" s="160"/>
      <c r="AR679" s="160"/>
      <c r="AS679" s="160"/>
      <c r="AT679" s="160"/>
      <c r="AU679" s="160"/>
      <c r="AV679" s="160"/>
      <c r="AW679" s="160"/>
      <c r="AX679" s="160"/>
      <c r="AY679" s="160"/>
      <c r="AZ679" s="160"/>
      <c r="BA679" s="160"/>
      <c r="BB679" s="160"/>
    </row>
    <row r="680" spans="1:54" s="158" customFormat="1" x14ac:dyDescent="0.25">
      <c r="E680" s="215">
        <f>+E679*E665</f>
        <v>4</v>
      </c>
      <c r="F680" s="158">
        <f t="shared" ref="F680:N680" si="11">+F679*F665</f>
        <v>12</v>
      </c>
      <c r="G680" s="158">
        <f t="shared" si="11"/>
        <v>4</v>
      </c>
      <c r="H680" s="158">
        <f t="shared" si="11"/>
        <v>4</v>
      </c>
      <c r="I680" s="158">
        <f t="shared" si="11"/>
        <v>4</v>
      </c>
      <c r="J680" s="158">
        <f t="shared" si="11"/>
        <v>4</v>
      </c>
      <c r="K680" s="158">
        <f t="shared" si="11"/>
        <v>4</v>
      </c>
      <c r="L680" s="158">
        <f t="shared" si="11"/>
        <v>4</v>
      </c>
      <c r="M680" s="158">
        <f t="shared" si="11"/>
        <v>4</v>
      </c>
      <c r="N680" s="206">
        <f t="shared" si="11"/>
        <v>4</v>
      </c>
      <c r="T680" s="160"/>
      <c r="W680" s="161"/>
      <c r="X680" s="161"/>
      <c r="Y680" s="161"/>
      <c r="Z680" s="161"/>
      <c r="AA680" s="161"/>
      <c r="AB680" s="161"/>
      <c r="AC680" s="161"/>
      <c r="AD680" s="161"/>
      <c r="AE680" s="161"/>
      <c r="AF680" s="161"/>
      <c r="AG680" s="161"/>
      <c r="AH680" s="161"/>
      <c r="AI680" s="161"/>
      <c r="AJ680" s="161"/>
      <c r="AK680" s="161"/>
      <c r="AL680" s="161"/>
      <c r="AM680" s="161"/>
      <c r="AN680" s="161"/>
      <c r="AO680" s="161"/>
      <c r="AP680" s="161"/>
      <c r="AQ680" s="160"/>
      <c r="AR680" s="160"/>
      <c r="AS680" s="160"/>
      <c r="AT680" s="160"/>
      <c r="AU680" s="160"/>
      <c r="AV680" s="160"/>
      <c r="AW680" s="160"/>
      <c r="AX680" s="160"/>
      <c r="AY680" s="160"/>
      <c r="AZ680" s="160"/>
      <c r="BA680" s="160"/>
      <c r="BB680" s="160"/>
    </row>
    <row r="681" spans="1:54" s="158" customFormat="1" x14ac:dyDescent="0.25">
      <c r="E681" s="216" t="str">
        <f>IF(E$680&lt;=10,$B685,IF(AND(E$680&gt;=11,E$680&lt;=25),$B686,IF(AND(E$680&gt;=26,E$680&lt;=50),$B687,IF(E$680&gt;=51, $B688,”No Aplica”))))</f>
        <v>Baja</v>
      </c>
      <c r="F681" s="217" t="str">
        <f>IF(F$680&lt;=10,$B685,IF(AND(F$680&gt;=11,F$680&lt;=25),$B686,IF(AND(F$680&gt;=26,F$680&lt;=50),$B687,IF(F$680&gt;=51, $B688,”No Aplica”))))</f>
        <v>Moderada</v>
      </c>
      <c r="G681" s="217" t="str">
        <f>IF(G$680&lt;=10,$B685,IF(AND(G$680&gt;=11,G$680&lt;=25),$B686,IF(AND(G$680&gt;=26,G$680&lt;=50),$B687,IF(G$680&gt;=51, $B688,”No Aplica”))))</f>
        <v>Baja</v>
      </c>
      <c r="H681" s="217" t="str">
        <f>IF(H$680&lt;=10,$B685,IF(AND(H$680&gt;=11,H$680&lt;=25),$B686,IF(AND(H$680&gt;=26,H$680&lt;=50),$B687,IF(H$680&gt;=51, $B688,”No Aplica”))))</f>
        <v>Baja</v>
      </c>
      <c r="I681" s="217" t="str">
        <f>IF(I$680&lt;=10,$B685,IF(AND(I$680&gt;=11,I$680&lt;=25),$B686,IF(AND(I$680&gt;=26,I$680&lt;=50),$B687,IF(I$680&gt;=51, $B688,”No Aplica”))))</f>
        <v>Baja</v>
      </c>
      <c r="J681" s="217" t="str">
        <f>IF(J$680&lt;=10,$B685,IF(AND(J$680&gt;=11,J$680&lt;=25),$B686,IF(AND(J$680&gt;=26,J$680&lt;=50),$B687,IF(J$680&gt;=51, $B688,”No Aplica”))))</f>
        <v>Baja</v>
      </c>
      <c r="K681" s="217" t="str">
        <f>IF(K$680&lt;=10,$B685,IF(AND(K$680&gt;=11,K$680&lt;=25),$B686,IF(AND(K$680&gt;=26,K$680&lt;=50),$B687,IF(K$680&gt;=51, $B688,”No Aplica”))))</f>
        <v>Baja</v>
      </c>
      <c r="L681" s="217" t="str">
        <f>IF(L$680&lt;=10,$B685,IF(AND(L$680&gt;=11,L$680&lt;=25),$B686,IF(AND(L$680&gt;=26,L$680&lt;=50),$B687,IF(L$680&gt;=51, $B688,”No Aplica”))))</f>
        <v>Baja</v>
      </c>
      <c r="M681" s="217" t="str">
        <f>IF(M$680&lt;=10,$B685,IF(AND(M$680&gt;=11,M$680&lt;=25),$B686,IF(AND(M$680&gt;=26,M$680&lt;=50),$B687,IF(M$680&gt;=51, $B688,”No Aplica”))))</f>
        <v>Baja</v>
      </c>
      <c r="N681" s="218" t="str">
        <f>IF(N$680&lt;=10,$B685,IF(AND(N$680&gt;=11,N$680&lt;=25),$B686,IF(AND(N$680&gt;=26,N$680&lt;=50),$B687,IF(N$680&gt;=51, $B688,”No Aplica”))))</f>
        <v>Baja</v>
      </c>
      <c r="T681" s="160"/>
      <c r="W681" s="161"/>
      <c r="X681" s="161"/>
      <c r="Y681" s="161"/>
      <c r="Z681" s="161"/>
      <c r="AA681" s="161"/>
      <c r="AB681" s="161"/>
      <c r="AC681" s="161"/>
      <c r="AD681" s="161"/>
      <c r="AE681" s="161"/>
      <c r="AF681" s="161"/>
      <c r="AG681" s="161"/>
      <c r="AH681" s="161"/>
      <c r="AI681" s="161"/>
      <c r="AJ681" s="161"/>
      <c r="AK681" s="161"/>
      <c r="AL681" s="161"/>
      <c r="AM681" s="161"/>
      <c r="AN681" s="161"/>
      <c r="AO681" s="161"/>
      <c r="AP681" s="161"/>
      <c r="AQ681" s="160"/>
      <c r="AR681" s="160"/>
      <c r="AS681" s="160"/>
      <c r="AT681" s="160"/>
      <c r="AU681" s="160"/>
      <c r="AV681" s="160"/>
      <c r="AW681" s="160"/>
      <c r="AX681" s="160"/>
      <c r="AY681" s="160"/>
      <c r="AZ681" s="160"/>
      <c r="BA681" s="160"/>
      <c r="BB681" s="160"/>
    </row>
    <row r="682" spans="1:54" s="158" customFormat="1" ht="15.75" thickBot="1" x14ac:dyDescent="0.3">
      <c r="D682" s="158" t="s">
        <v>475</v>
      </c>
      <c r="E682" s="225" t="str">
        <f>IF(E657="Corrupción",E681,"No Aplica")</f>
        <v>Baja</v>
      </c>
      <c r="F682" s="226" t="str">
        <f t="shared" ref="F682:N682" si="12">IF(F657="Corrupción",F681,"No Aplica")</f>
        <v>No Aplica</v>
      </c>
      <c r="G682" s="226" t="str">
        <f t="shared" si="12"/>
        <v>No Aplica</v>
      </c>
      <c r="H682" s="226" t="str">
        <f t="shared" si="12"/>
        <v>No Aplica</v>
      </c>
      <c r="I682" s="226" t="str">
        <f t="shared" si="12"/>
        <v>No Aplica</v>
      </c>
      <c r="J682" s="226" t="str">
        <f t="shared" si="12"/>
        <v>No Aplica</v>
      </c>
      <c r="K682" s="226" t="str">
        <f t="shared" si="12"/>
        <v>No Aplica</v>
      </c>
      <c r="L682" s="226" t="str">
        <f t="shared" si="12"/>
        <v>No Aplica</v>
      </c>
      <c r="M682" s="226" t="str">
        <f t="shared" si="12"/>
        <v>No Aplica</v>
      </c>
      <c r="N682" s="227" t="str">
        <f t="shared" si="12"/>
        <v>No Aplica</v>
      </c>
      <c r="T682" s="160"/>
      <c r="W682" s="161"/>
      <c r="X682" s="161"/>
      <c r="Y682" s="161"/>
      <c r="Z682" s="161"/>
      <c r="AA682" s="161"/>
      <c r="AB682" s="161"/>
      <c r="AC682" s="161"/>
      <c r="AD682" s="161"/>
      <c r="AE682" s="161"/>
      <c r="AF682" s="161"/>
      <c r="AG682" s="161"/>
      <c r="AH682" s="161"/>
      <c r="AI682" s="161"/>
      <c r="AJ682" s="161"/>
      <c r="AK682" s="161"/>
      <c r="AL682" s="161"/>
      <c r="AM682" s="161"/>
      <c r="AN682" s="161"/>
      <c r="AO682" s="161"/>
      <c r="AP682" s="161"/>
      <c r="AQ682" s="160"/>
      <c r="AR682" s="160"/>
      <c r="AS682" s="160"/>
      <c r="AT682" s="160"/>
      <c r="AU682" s="160"/>
      <c r="AV682" s="160"/>
      <c r="AW682" s="160"/>
      <c r="AX682" s="160"/>
      <c r="AY682" s="160"/>
      <c r="AZ682" s="160"/>
      <c r="BA682" s="160"/>
      <c r="BB682" s="160"/>
    </row>
    <row r="683" spans="1:54" s="158" customFormat="1" ht="15.75" thickBot="1" x14ac:dyDescent="0.3">
      <c r="T683" s="160"/>
      <c r="W683" s="161"/>
      <c r="X683" s="161"/>
      <c r="Y683" s="161"/>
      <c r="Z683" s="161"/>
      <c r="AA683" s="161"/>
      <c r="AB683" s="161"/>
      <c r="AC683" s="161"/>
      <c r="AD683" s="161"/>
      <c r="AE683" s="161"/>
      <c r="AF683" s="161"/>
      <c r="AG683" s="161"/>
      <c r="AH683" s="161"/>
      <c r="AI683" s="161"/>
      <c r="AJ683" s="161"/>
      <c r="AK683" s="161"/>
      <c r="AL683" s="161"/>
      <c r="AM683" s="161"/>
      <c r="AN683" s="161"/>
      <c r="AO683" s="161"/>
      <c r="AP683" s="161"/>
      <c r="AQ683" s="160"/>
      <c r="AR683" s="160"/>
      <c r="AS683" s="160"/>
      <c r="AT683" s="160"/>
      <c r="AU683" s="160"/>
      <c r="AV683" s="160"/>
      <c r="AW683" s="160"/>
      <c r="AX683" s="160"/>
      <c r="AY683" s="160"/>
      <c r="AZ683" s="160"/>
      <c r="BA683" s="160"/>
      <c r="BB683" s="160"/>
    </row>
    <row r="684" spans="1:54" s="158" customFormat="1" x14ac:dyDescent="0.25">
      <c r="B684" s="228" t="s">
        <v>476</v>
      </c>
      <c r="E684" s="209">
        <f t="shared" ref="E684:N684" si="13">+MAX(E707:E752)</f>
        <v>0</v>
      </c>
      <c r="F684" s="210">
        <f t="shared" si="13"/>
        <v>3</v>
      </c>
      <c r="G684" s="210">
        <f t="shared" si="13"/>
        <v>3</v>
      </c>
      <c r="H684" s="210">
        <f t="shared" si="13"/>
        <v>5</v>
      </c>
      <c r="I684" s="210">
        <f t="shared" si="13"/>
        <v>0</v>
      </c>
      <c r="J684" s="210">
        <f t="shared" si="13"/>
        <v>0</v>
      </c>
      <c r="K684" s="210">
        <f t="shared" si="13"/>
        <v>0</v>
      </c>
      <c r="L684" s="210">
        <f t="shared" si="13"/>
        <v>0</v>
      </c>
      <c r="M684" s="210">
        <f t="shared" si="13"/>
        <v>0</v>
      </c>
      <c r="N684" s="211">
        <f t="shared" si="13"/>
        <v>0</v>
      </c>
      <c r="T684" s="160"/>
      <c r="W684" s="161"/>
      <c r="X684" s="161"/>
      <c r="Y684" s="161"/>
      <c r="Z684" s="161"/>
      <c r="AA684" s="161"/>
      <c r="AB684" s="161"/>
      <c r="AC684" s="161"/>
      <c r="AD684" s="161"/>
      <c r="AE684" s="161"/>
      <c r="AF684" s="161"/>
      <c r="AG684" s="161"/>
      <c r="AH684" s="161"/>
      <c r="AI684" s="161"/>
      <c r="AJ684" s="161"/>
      <c r="AK684" s="161"/>
      <c r="AL684" s="161"/>
      <c r="AM684" s="161"/>
      <c r="AN684" s="161"/>
      <c r="AO684" s="161"/>
      <c r="AP684" s="161"/>
      <c r="AQ684" s="160"/>
      <c r="AR684" s="160"/>
      <c r="AS684" s="160"/>
      <c r="AT684" s="160"/>
      <c r="AU684" s="160"/>
      <c r="AV684" s="160"/>
      <c r="AW684" s="160"/>
      <c r="AX684" s="160"/>
      <c r="AY684" s="160"/>
      <c r="AZ684" s="160"/>
      <c r="BA684" s="160"/>
      <c r="BB684" s="160"/>
    </row>
    <row r="685" spans="1:54" s="158" customFormat="1" x14ac:dyDescent="0.25">
      <c r="A685" s="206"/>
      <c r="B685" s="197" t="s">
        <v>477</v>
      </c>
      <c r="E685" s="229" t="str">
        <f t="shared" ref="E685:N685" si="14">+IF(E684=5,$B$671,IF(E684=4,$B$672,(IF(E684=3,$B$673,IF(E684=2,$B$674,IF(E684=1,$B$675,"No Aplica"))))))</f>
        <v>No Aplica</v>
      </c>
      <c r="F685" s="197" t="str">
        <f t="shared" si="14"/>
        <v>Moderado</v>
      </c>
      <c r="G685" s="197" t="str">
        <f t="shared" si="14"/>
        <v>Moderado</v>
      </c>
      <c r="H685" s="197" t="str">
        <f t="shared" si="14"/>
        <v>Catastrófico</v>
      </c>
      <c r="I685" s="197" t="str">
        <f t="shared" si="14"/>
        <v>No Aplica</v>
      </c>
      <c r="J685" s="197" t="str">
        <f t="shared" si="14"/>
        <v>No Aplica</v>
      </c>
      <c r="K685" s="197" t="str">
        <f t="shared" si="14"/>
        <v>No Aplica</v>
      </c>
      <c r="L685" s="197" t="str">
        <f t="shared" si="14"/>
        <v>No Aplica</v>
      </c>
      <c r="M685" s="197" t="str">
        <f t="shared" si="14"/>
        <v>No Aplica</v>
      </c>
      <c r="N685" s="230" t="str">
        <f t="shared" si="14"/>
        <v>No Aplica</v>
      </c>
      <c r="T685" s="160"/>
      <c r="W685" s="161"/>
      <c r="X685" s="161"/>
      <c r="Y685" s="161"/>
      <c r="Z685" s="161"/>
      <c r="AA685" s="161"/>
      <c r="AB685" s="161"/>
      <c r="AC685" s="161"/>
      <c r="AD685" s="161"/>
      <c r="AE685" s="161"/>
      <c r="AF685" s="161"/>
      <c r="AG685" s="161"/>
      <c r="AH685" s="161"/>
      <c r="AI685" s="161"/>
      <c r="AJ685" s="161"/>
      <c r="AK685" s="161"/>
      <c r="AL685" s="161"/>
      <c r="AM685" s="161"/>
      <c r="AN685" s="161"/>
      <c r="AO685" s="161"/>
      <c r="AP685" s="161"/>
      <c r="AQ685" s="160"/>
      <c r="AR685" s="160"/>
      <c r="AS685" s="160"/>
      <c r="AT685" s="160"/>
      <c r="AU685" s="160"/>
      <c r="AV685" s="160"/>
      <c r="AW685" s="160"/>
      <c r="AX685" s="160"/>
      <c r="AY685" s="160"/>
      <c r="AZ685" s="160"/>
      <c r="BA685" s="160"/>
      <c r="BB685" s="160"/>
    </row>
    <row r="686" spans="1:54" s="158" customFormat="1" x14ac:dyDescent="0.25">
      <c r="A686" s="206"/>
      <c r="B686" s="197" t="s">
        <v>478</v>
      </c>
      <c r="C686" s="231">
        <v>11</v>
      </c>
      <c r="D686" s="158" t="s">
        <v>479</v>
      </c>
      <c r="E686" s="229" t="str">
        <f t="shared" ref="E686:N686" si="15">IF(E657="Gestión",E685,"No Aplica")</f>
        <v>No Aplica</v>
      </c>
      <c r="F686" s="197" t="str">
        <f t="shared" si="15"/>
        <v>Moderado</v>
      </c>
      <c r="G686" s="197" t="str">
        <f t="shared" si="15"/>
        <v>Moderado</v>
      </c>
      <c r="H686" s="197" t="str">
        <f t="shared" si="15"/>
        <v>Catastrófico</v>
      </c>
      <c r="I686" s="197" t="str">
        <f t="shared" si="15"/>
        <v>No Aplica</v>
      </c>
      <c r="J686" s="197" t="str">
        <f t="shared" si="15"/>
        <v>No Aplica</v>
      </c>
      <c r="K686" s="197" t="str">
        <f t="shared" si="15"/>
        <v>No Aplica</v>
      </c>
      <c r="L686" s="197" t="str">
        <f t="shared" si="15"/>
        <v>No Aplica</v>
      </c>
      <c r="M686" s="197" t="str">
        <f t="shared" si="15"/>
        <v>No Aplica</v>
      </c>
      <c r="N686" s="230" t="str">
        <f t="shared" si="15"/>
        <v>No Aplica</v>
      </c>
      <c r="T686" s="160"/>
      <c r="W686" s="161"/>
      <c r="X686" s="161"/>
      <c r="Y686" s="161"/>
      <c r="Z686" s="161"/>
      <c r="AA686" s="161"/>
      <c r="AB686" s="161"/>
      <c r="AC686" s="161"/>
      <c r="AD686" s="161"/>
      <c r="AE686" s="161"/>
      <c r="AF686" s="161"/>
      <c r="AG686" s="161"/>
      <c r="AH686" s="161"/>
      <c r="AI686" s="161"/>
      <c r="AJ686" s="161"/>
      <c r="AK686" s="161"/>
      <c r="AL686" s="161"/>
      <c r="AM686" s="161"/>
      <c r="AN686" s="161"/>
      <c r="AO686" s="161"/>
      <c r="AP686" s="161"/>
      <c r="AQ686" s="160"/>
      <c r="AR686" s="160"/>
      <c r="AS686" s="160"/>
      <c r="AT686" s="160"/>
      <c r="AU686" s="160"/>
      <c r="AV686" s="160"/>
      <c r="AW686" s="160"/>
      <c r="AX686" s="160"/>
      <c r="AY686" s="160"/>
      <c r="AZ686" s="160"/>
      <c r="BA686" s="160"/>
      <c r="BB686" s="160"/>
    </row>
    <row r="687" spans="1:54" s="158" customFormat="1" x14ac:dyDescent="0.25">
      <c r="A687" s="206"/>
      <c r="B687" s="197" t="s">
        <v>480</v>
      </c>
      <c r="C687" s="231">
        <v>26</v>
      </c>
      <c r="E687" s="229">
        <f t="shared" ref="E687:N687" si="16">+MAX(E756:E780)</f>
        <v>0</v>
      </c>
      <c r="F687" s="197">
        <f t="shared" si="16"/>
        <v>4</v>
      </c>
      <c r="G687" s="197">
        <f t="shared" si="16"/>
        <v>3</v>
      </c>
      <c r="H687" s="197">
        <f t="shared" si="16"/>
        <v>4</v>
      </c>
      <c r="I687" s="197">
        <f t="shared" si="16"/>
        <v>0</v>
      </c>
      <c r="J687" s="197">
        <f t="shared" si="16"/>
        <v>0</v>
      </c>
      <c r="K687" s="197">
        <f t="shared" si="16"/>
        <v>0</v>
      </c>
      <c r="L687" s="197">
        <f t="shared" si="16"/>
        <v>0</v>
      </c>
      <c r="M687" s="197">
        <f t="shared" si="16"/>
        <v>0</v>
      </c>
      <c r="N687" s="230">
        <f t="shared" si="16"/>
        <v>0</v>
      </c>
      <c r="T687" s="160"/>
      <c r="W687" s="161"/>
      <c r="X687" s="161"/>
      <c r="Y687" s="161"/>
      <c r="Z687" s="161"/>
      <c r="AA687" s="161"/>
      <c r="AB687" s="161"/>
      <c r="AC687" s="161"/>
      <c r="AD687" s="161"/>
      <c r="AE687" s="161"/>
      <c r="AF687" s="161"/>
      <c r="AG687" s="161"/>
      <c r="AH687" s="161"/>
      <c r="AI687" s="161"/>
      <c r="AJ687" s="161"/>
      <c r="AK687" s="161"/>
      <c r="AL687" s="161"/>
      <c r="AM687" s="161"/>
      <c r="AN687" s="161"/>
      <c r="AO687" s="161"/>
      <c r="AP687" s="161"/>
      <c r="AQ687" s="160"/>
      <c r="AR687" s="160"/>
      <c r="AS687" s="160"/>
      <c r="AT687" s="160"/>
      <c r="AU687" s="160"/>
      <c r="AV687" s="160"/>
      <c r="AW687" s="160"/>
      <c r="AX687" s="160"/>
      <c r="AY687" s="160"/>
      <c r="AZ687" s="160"/>
      <c r="BA687" s="160"/>
      <c r="BB687" s="160"/>
    </row>
    <row r="688" spans="1:54" s="158" customFormat="1" x14ac:dyDescent="0.25">
      <c r="A688" s="206"/>
      <c r="B688" s="197" t="s">
        <v>481</v>
      </c>
      <c r="C688" s="231">
        <v>51</v>
      </c>
      <c r="E688" s="229" t="str">
        <f>IF(E687=4,$B$688,IF(E687=3,$B$687,IF(E687=2,$B$686,IF(E687=1,$B$685,"No Aplica"))))</f>
        <v>No Aplica</v>
      </c>
      <c r="F688" s="197" t="str">
        <f t="shared" ref="F688:N688" si="17">IF(F687=4,$B$688,IF(F687=3,$B$687,IF(F687=2,$B$686,IF(F687=1,$B$685,"No Aplica"))))</f>
        <v>Extrema</v>
      </c>
      <c r="G688" s="197" t="str">
        <f t="shared" si="17"/>
        <v>Alta</v>
      </c>
      <c r="H688" s="197" t="str">
        <f t="shared" si="17"/>
        <v>Extrema</v>
      </c>
      <c r="I688" s="197" t="str">
        <f t="shared" si="17"/>
        <v>No Aplica</v>
      </c>
      <c r="J688" s="197" t="str">
        <f t="shared" si="17"/>
        <v>No Aplica</v>
      </c>
      <c r="K688" s="197" t="str">
        <f t="shared" si="17"/>
        <v>No Aplica</v>
      </c>
      <c r="L688" s="197" t="str">
        <f t="shared" si="17"/>
        <v>No Aplica</v>
      </c>
      <c r="M688" s="197" t="str">
        <f t="shared" si="17"/>
        <v>No Aplica</v>
      </c>
      <c r="N688" s="230" t="str">
        <f t="shared" si="17"/>
        <v>No Aplica</v>
      </c>
      <c r="T688" s="160"/>
      <c r="W688" s="161"/>
      <c r="X688" s="161"/>
      <c r="Y688" s="161"/>
      <c r="Z688" s="161"/>
      <c r="AA688" s="161"/>
      <c r="AB688" s="161"/>
      <c r="AC688" s="161"/>
      <c r="AD688" s="161"/>
      <c r="AE688" s="161"/>
      <c r="AF688" s="161"/>
      <c r="AG688" s="161"/>
      <c r="AH688" s="161"/>
      <c r="AI688" s="161"/>
      <c r="AJ688" s="161"/>
      <c r="AK688" s="161"/>
      <c r="AL688" s="161"/>
      <c r="AM688" s="161"/>
      <c r="AN688" s="161"/>
      <c r="AO688" s="161"/>
      <c r="AP688" s="161"/>
      <c r="AQ688" s="160"/>
      <c r="AR688" s="160"/>
      <c r="AS688" s="160"/>
      <c r="AT688" s="160"/>
      <c r="AU688" s="160"/>
      <c r="AV688" s="160"/>
      <c r="AW688" s="160"/>
      <c r="AX688" s="160"/>
      <c r="AY688" s="160"/>
      <c r="AZ688" s="160"/>
      <c r="BA688" s="160"/>
      <c r="BB688" s="160"/>
    </row>
    <row r="689" spans="3:54" s="158" customFormat="1" ht="15.75" thickBot="1" x14ac:dyDescent="0.3">
      <c r="D689" s="158" t="s">
        <v>482</v>
      </c>
      <c r="E689" s="232" t="str">
        <f t="shared" ref="E689:N689" si="18">IF(E657="Gestión",E688,"No Aplica")</f>
        <v>No Aplica</v>
      </c>
      <c r="F689" s="233" t="str">
        <f t="shared" si="18"/>
        <v>Extrema</v>
      </c>
      <c r="G689" s="233" t="str">
        <f t="shared" si="18"/>
        <v>Alta</v>
      </c>
      <c r="H689" s="233" t="str">
        <f t="shared" si="18"/>
        <v>Extrema</v>
      </c>
      <c r="I689" s="233" t="str">
        <f t="shared" si="18"/>
        <v>No Aplica</v>
      </c>
      <c r="J689" s="233" t="str">
        <f t="shared" si="18"/>
        <v>No Aplica</v>
      </c>
      <c r="K689" s="233" t="str">
        <f t="shared" si="18"/>
        <v>No Aplica</v>
      </c>
      <c r="L689" s="233" t="str">
        <f t="shared" si="18"/>
        <v>No Aplica</v>
      </c>
      <c r="M689" s="233" t="str">
        <f t="shared" si="18"/>
        <v>No Aplica</v>
      </c>
      <c r="N689" s="234" t="str">
        <f t="shared" si="18"/>
        <v>No Aplica</v>
      </c>
      <c r="T689" s="160"/>
      <c r="W689" s="161"/>
      <c r="X689" s="161"/>
      <c r="Y689" s="161"/>
      <c r="Z689" s="161"/>
      <c r="AA689" s="161"/>
      <c r="AB689" s="161"/>
      <c r="AC689" s="161"/>
      <c r="AD689" s="161"/>
      <c r="AE689" s="161"/>
      <c r="AF689" s="161"/>
      <c r="AG689" s="161"/>
      <c r="AH689" s="161"/>
      <c r="AI689" s="161"/>
      <c r="AJ689" s="161"/>
      <c r="AK689" s="161"/>
      <c r="AL689" s="161"/>
      <c r="AM689" s="161"/>
      <c r="AN689" s="161"/>
      <c r="AO689" s="161"/>
      <c r="AP689" s="161"/>
      <c r="AQ689" s="160"/>
      <c r="AR689" s="160"/>
      <c r="AS689" s="160"/>
      <c r="AT689" s="160"/>
      <c r="AU689" s="160"/>
      <c r="AV689" s="160"/>
      <c r="AW689" s="160"/>
      <c r="AX689" s="160"/>
      <c r="AY689" s="160"/>
      <c r="AZ689" s="160"/>
      <c r="BA689" s="160"/>
      <c r="BB689" s="160"/>
    </row>
    <row r="690" spans="3:54" s="158" customFormat="1" x14ac:dyDescent="0.25">
      <c r="D690" s="158" t="s">
        <v>483</v>
      </c>
      <c r="E690" s="235" t="str">
        <f>$K$805</f>
        <v>Insignificante</v>
      </c>
      <c r="F690" s="199" t="str">
        <f>$K$816</f>
        <v>Insignificante</v>
      </c>
      <c r="G690" s="199" t="str">
        <f>$K$827</f>
        <v>Insignificante</v>
      </c>
      <c r="H690" s="199" t="str">
        <f>$K$838</f>
        <v>Moderado</v>
      </c>
      <c r="I690" s="199" t="str">
        <f>$K$849</f>
        <v>Insignificante</v>
      </c>
      <c r="J690" s="199" t="str">
        <f>$K$860</f>
        <v>Insignificante</v>
      </c>
      <c r="K690" s="199" t="str">
        <f>$K$871</f>
        <v>Insignificante</v>
      </c>
      <c r="L690" s="199" t="str">
        <f>$K$882</f>
        <v>Insignificante</v>
      </c>
      <c r="M690" s="199" t="str">
        <f>$K$893</f>
        <v>Insignificante</v>
      </c>
      <c r="N690" s="236" t="str">
        <f>$K$904</f>
        <v>Insignificante</v>
      </c>
      <c r="T690" s="160"/>
      <c r="W690" s="161"/>
      <c r="X690" s="161"/>
      <c r="Y690" s="161"/>
      <c r="Z690" s="161"/>
      <c r="AA690" s="161"/>
      <c r="AB690" s="161"/>
      <c r="AC690" s="161"/>
      <c r="AD690" s="161"/>
      <c r="AE690" s="161"/>
      <c r="AF690" s="161"/>
      <c r="AG690" s="161"/>
      <c r="AH690" s="161"/>
      <c r="AI690" s="161"/>
      <c r="AJ690" s="161"/>
      <c r="AK690" s="161"/>
      <c r="AL690" s="161"/>
      <c r="AM690" s="161"/>
      <c r="AN690" s="161"/>
      <c r="AO690" s="161"/>
      <c r="AP690" s="161"/>
      <c r="AQ690" s="160"/>
      <c r="AR690" s="160"/>
      <c r="AS690" s="160"/>
      <c r="AT690" s="160"/>
      <c r="AU690" s="160"/>
      <c r="AV690" s="160"/>
      <c r="AW690" s="160"/>
      <c r="AX690" s="160"/>
      <c r="AY690" s="160"/>
      <c r="AZ690" s="160"/>
      <c r="BA690" s="160"/>
      <c r="BB690" s="160"/>
    </row>
    <row r="691" spans="3:54" s="158" customFormat="1" x14ac:dyDescent="0.25">
      <c r="E691" s="229" t="str">
        <f>IF(E657="Gestión",E690,"No Aplica")</f>
        <v>No Aplica</v>
      </c>
      <c r="F691" s="197" t="str">
        <f t="shared" ref="F691:N691" si="19">IF(F657="Gestión",F690,"No Aplica")</f>
        <v>Insignificante</v>
      </c>
      <c r="G691" s="197" t="str">
        <f t="shared" si="19"/>
        <v>Insignificante</v>
      </c>
      <c r="H691" s="197" t="str">
        <f t="shared" si="19"/>
        <v>Moderado</v>
      </c>
      <c r="I691" s="197" t="str">
        <f t="shared" si="19"/>
        <v>No Aplica</v>
      </c>
      <c r="J691" s="197" t="str">
        <f t="shared" si="19"/>
        <v>No Aplica</v>
      </c>
      <c r="K691" s="197" t="str">
        <f t="shared" si="19"/>
        <v>No Aplica</v>
      </c>
      <c r="L691" s="197" t="str">
        <f t="shared" si="19"/>
        <v>No Aplica</v>
      </c>
      <c r="M691" s="197" t="str">
        <f t="shared" si="19"/>
        <v>No Aplica</v>
      </c>
      <c r="N691" s="230" t="str">
        <f t="shared" si="19"/>
        <v>No Aplica</v>
      </c>
      <c r="T691" s="160"/>
      <c r="W691" s="161"/>
      <c r="X691" s="161"/>
      <c r="Y691" s="161"/>
      <c r="Z691" s="161"/>
      <c r="AA691" s="161"/>
      <c r="AB691" s="161"/>
      <c r="AC691" s="161"/>
      <c r="AD691" s="161"/>
      <c r="AE691" s="161"/>
      <c r="AF691" s="161"/>
      <c r="AG691" s="161"/>
      <c r="AH691" s="161"/>
      <c r="AI691" s="161"/>
      <c r="AJ691" s="161"/>
      <c r="AK691" s="161"/>
      <c r="AL691" s="161"/>
      <c r="AM691" s="161"/>
      <c r="AN691" s="161"/>
      <c r="AO691" s="161"/>
      <c r="AP691" s="161"/>
      <c r="AQ691" s="160"/>
      <c r="AR691" s="160"/>
      <c r="AS691" s="160"/>
      <c r="AT691" s="160"/>
      <c r="AU691" s="160"/>
      <c r="AV691" s="160"/>
      <c r="AW691" s="160"/>
      <c r="AX691" s="160"/>
      <c r="AY691" s="160"/>
      <c r="AZ691" s="160"/>
      <c r="BA691" s="160"/>
      <c r="BB691" s="160"/>
    </row>
    <row r="692" spans="3:54" s="158" customFormat="1" x14ac:dyDescent="0.25">
      <c r="C692" s="231"/>
      <c r="E692" s="229">
        <f t="shared" ref="E692:N692" si="20">+MAX(E912:E936)</f>
        <v>1</v>
      </c>
      <c r="F692" s="197">
        <f t="shared" si="20"/>
        <v>1</v>
      </c>
      <c r="G692" s="197">
        <f t="shared" si="20"/>
        <v>1</v>
      </c>
      <c r="H692" s="197">
        <f t="shared" si="20"/>
        <v>2</v>
      </c>
      <c r="I692" s="197">
        <f t="shared" si="20"/>
        <v>1</v>
      </c>
      <c r="J692" s="197">
        <f t="shared" si="20"/>
        <v>1</v>
      </c>
      <c r="K692" s="197">
        <f t="shared" si="20"/>
        <v>1</v>
      </c>
      <c r="L692" s="197">
        <f t="shared" si="20"/>
        <v>1</v>
      </c>
      <c r="M692" s="197">
        <f t="shared" si="20"/>
        <v>1</v>
      </c>
      <c r="N692" s="230">
        <f t="shared" si="20"/>
        <v>1</v>
      </c>
      <c r="T692" s="160"/>
      <c r="W692" s="161"/>
      <c r="X692" s="161"/>
      <c r="Y692" s="161"/>
      <c r="Z692" s="161"/>
      <c r="AA692" s="161"/>
      <c r="AB692" s="161"/>
      <c r="AC692" s="161"/>
      <c r="AD692" s="161"/>
      <c r="AE692" s="161"/>
      <c r="AF692" s="161"/>
      <c r="AG692" s="161"/>
      <c r="AH692" s="161"/>
      <c r="AI692" s="161"/>
      <c r="AJ692" s="161"/>
      <c r="AK692" s="161"/>
      <c r="AL692" s="161"/>
      <c r="AM692" s="161"/>
      <c r="AN692" s="161"/>
      <c r="AO692" s="161"/>
      <c r="AP692" s="161"/>
      <c r="AQ692" s="160"/>
      <c r="AR692" s="160"/>
      <c r="AS692" s="160"/>
      <c r="AT692" s="160"/>
      <c r="AU692" s="160"/>
      <c r="AV692" s="160"/>
      <c r="AW692" s="160"/>
      <c r="AX692" s="160"/>
      <c r="AY692" s="160"/>
      <c r="AZ692" s="160"/>
      <c r="BA692" s="160"/>
      <c r="BB692" s="160"/>
    </row>
    <row r="693" spans="3:54" s="158" customFormat="1" x14ac:dyDescent="0.25">
      <c r="C693" s="231"/>
      <c r="E693" s="229" t="str">
        <f>IF(E692=4,$B$688,IF(E692=3,$B$687,IF(E692=2,$B$686,IF(E692=1,$B$685,"No Aplica"))))</f>
        <v>Baja</v>
      </c>
      <c r="F693" s="197" t="str">
        <f t="shared" ref="F693:N693" si="21">IF(F692=4,$B$688,IF(F692=3,$B$687,IF(F692=2,$B$686,IF(F692=1,$B$685,"No Aplica"))))</f>
        <v>Baja</v>
      </c>
      <c r="G693" s="197" t="str">
        <f t="shared" si="21"/>
        <v>Baja</v>
      </c>
      <c r="H693" s="197" t="str">
        <f t="shared" si="21"/>
        <v>Moderada</v>
      </c>
      <c r="I693" s="197" t="str">
        <f t="shared" si="21"/>
        <v>Baja</v>
      </c>
      <c r="J693" s="197" t="str">
        <f t="shared" si="21"/>
        <v>Baja</v>
      </c>
      <c r="K693" s="197" t="str">
        <f t="shared" si="21"/>
        <v>Baja</v>
      </c>
      <c r="L693" s="197" t="str">
        <f t="shared" si="21"/>
        <v>Baja</v>
      </c>
      <c r="M693" s="197" t="str">
        <f t="shared" si="21"/>
        <v>Baja</v>
      </c>
      <c r="N693" s="230" t="str">
        <f t="shared" si="21"/>
        <v>Baja</v>
      </c>
      <c r="T693" s="160"/>
      <c r="W693" s="161"/>
      <c r="X693" s="161"/>
      <c r="Y693" s="161"/>
      <c r="Z693" s="161"/>
      <c r="AA693" s="161"/>
      <c r="AB693" s="161"/>
      <c r="AC693" s="161"/>
      <c r="AD693" s="161"/>
      <c r="AE693" s="161"/>
      <c r="AF693" s="161"/>
      <c r="AG693" s="161"/>
      <c r="AH693" s="161"/>
      <c r="AI693" s="161"/>
      <c r="AJ693" s="161"/>
      <c r="AK693" s="161"/>
      <c r="AL693" s="161"/>
      <c r="AM693" s="161"/>
      <c r="AN693" s="161"/>
      <c r="AO693" s="161"/>
      <c r="AP693" s="161"/>
      <c r="AQ693" s="160"/>
      <c r="AR693" s="160"/>
      <c r="AS693" s="160"/>
      <c r="AT693" s="160"/>
      <c r="AU693" s="160"/>
      <c r="AV693" s="160"/>
      <c r="AW693" s="160"/>
      <c r="AX693" s="160"/>
      <c r="AY693" s="160"/>
      <c r="AZ693" s="160"/>
      <c r="BA693" s="160"/>
      <c r="BB693" s="160"/>
    </row>
    <row r="694" spans="3:54" s="158" customFormat="1" ht="15.75" thickBot="1" x14ac:dyDescent="0.3">
      <c r="C694" s="231"/>
      <c r="D694" s="158" t="s">
        <v>484</v>
      </c>
      <c r="E694" s="232" t="str">
        <f>IF(E657="Gestión",E693,"No Aplica")</f>
        <v>No Aplica</v>
      </c>
      <c r="F694" s="233" t="str">
        <f t="shared" ref="F694:N694" si="22">IF(F657="Gestión",F693,"No Aplica")</f>
        <v>Baja</v>
      </c>
      <c r="G694" s="233" t="str">
        <f t="shared" si="22"/>
        <v>Baja</v>
      </c>
      <c r="H694" s="233" t="str">
        <f t="shared" si="22"/>
        <v>Moderada</v>
      </c>
      <c r="I694" s="233" t="str">
        <f t="shared" si="22"/>
        <v>No Aplica</v>
      </c>
      <c r="J694" s="233" t="str">
        <f t="shared" si="22"/>
        <v>No Aplica</v>
      </c>
      <c r="K694" s="233" t="str">
        <f t="shared" si="22"/>
        <v>No Aplica</v>
      </c>
      <c r="L694" s="233" t="str">
        <f t="shared" si="22"/>
        <v>No Aplica</v>
      </c>
      <c r="M694" s="233" t="str">
        <f t="shared" si="22"/>
        <v>No Aplica</v>
      </c>
      <c r="N694" s="234" t="str">
        <f t="shared" si="22"/>
        <v>No Aplica</v>
      </c>
      <c r="T694" s="160"/>
      <c r="W694" s="161"/>
      <c r="X694" s="161"/>
      <c r="Y694" s="161"/>
      <c r="Z694" s="161"/>
      <c r="AA694" s="161"/>
      <c r="AB694" s="161"/>
      <c r="AC694" s="161"/>
      <c r="AD694" s="161"/>
      <c r="AE694" s="161"/>
      <c r="AF694" s="161"/>
      <c r="AG694" s="161"/>
      <c r="AH694" s="161"/>
      <c r="AI694" s="161"/>
      <c r="AJ694" s="161"/>
      <c r="AK694" s="161"/>
      <c r="AL694" s="161"/>
      <c r="AM694" s="161"/>
      <c r="AN694" s="161"/>
      <c r="AO694" s="161"/>
      <c r="AP694" s="161"/>
      <c r="AQ694" s="160"/>
      <c r="AR694" s="160"/>
      <c r="AS694" s="160"/>
      <c r="AT694" s="160"/>
      <c r="AU694" s="160"/>
      <c r="AV694" s="160"/>
      <c r="AW694" s="160"/>
      <c r="AX694" s="160"/>
      <c r="AY694" s="160"/>
      <c r="AZ694" s="160"/>
      <c r="BA694" s="160"/>
      <c r="BB694" s="160"/>
    </row>
    <row r="695" spans="3:54" s="158" customFormat="1" x14ac:dyDescent="0.25">
      <c r="C695" s="231"/>
      <c r="T695" s="160"/>
      <c r="W695" s="161"/>
      <c r="X695" s="161"/>
      <c r="Y695" s="161"/>
      <c r="Z695" s="161"/>
      <c r="AA695" s="161"/>
      <c r="AB695" s="161"/>
      <c r="AC695" s="161"/>
      <c r="AD695" s="161"/>
      <c r="AE695" s="161"/>
      <c r="AF695" s="161"/>
      <c r="AG695" s="161"/>
      <c r="AH695" s="161"/>
      <c r="AI695" s="161"/>
      <c r="AJ695" s="161"/>
      <c r="AK695" s="161"/>
      <c r="AL695" s="161"/>
      <c r="AM695" s="161"/>
      <c r="AN695" s="161"/>
      <c r="AO695" s="161"/>
      <c r="AP695" s="161"/>
      <c r="AQ695" s="160"/>
      <c r="AR695" s="160"/>
      <c r="AS695" s="160"/>
      <c r="AT695" s="160"/>
      <c r="AU695" s="160"/>
      <c r="AV695" s="160"/>
      <c r="AW695" s="160"/>
      <c r="AX695" s="160"/>
      <c r="AY695" s="160"/>
      <c r="AZ695" s="160"/>
      <c r="BA695" s="160"/>
      <c r="BB695" s="160"/>
    </row>
    <row r="696" spans="3:54" s="158" customFormat="1" ht="15.75" thickBot="1" x14ac:dyDescent="0.3">
      <c r="E696" s="197" t="s">
        <v>442</v>
      </c>
      <c r="F696" s="197" t="s">
        <v>443</v>
      </c>
      <c r="G696" s="197" t="s">
        <v>444</v>
      </c>
      <c r="H696" s="197" t="s">
        <v>445</v>
      </c>
      <c r="I696" s="197" t="s">
        <v>446</v>
      </c>
      <c r="J696" s="197" t="s">
        <v>447</v>
      </c>
      <c r="K696" s="197" t="s">
        <v>448</v>
      </c>
      <c r="L696" s="197" t="s">
        <v>449</v>
      </c>
      <c r="M696" s="197" t="s">
        <v>450</v>
      </c>
      <c r="N696" s="197" t="s">
        <v>451</v>
      </c>
      <c r="T696" s="160"/>
      <c r="W696" s="161"/>
      <c r="X696" s="161"/>
      <c r="Y696" s="161"/>
      <c r="Z696" s="161"/>
      <c r="AA696" s="161"/>
      <c r="AB696" s="161"/>
      <c r="AC696" s="161"/>
      <c r="AD696" s="161"/>
      <c r="AE696" s="161"/>
      <c r="AF696" s="161"/>
      <c r="AG696" s="161"/>
      <c r="AH696" s="161"/>
      <c r="AI696" s="161"/>
      <c r="AJ696" s="161"/>
      <c r="AK696" s="161"/>
      <c r="AL696" s="161"/>
      <c r="AM696" s="161"/>
      <c r="AN696" s="161"/>
      <c r="AO696" s="161"/>
      <c r="AP696" s="161"/>
      <c r="AQ696" s="160"/>
      <c r="AR696" s="160"/>
      <c r="AS696" s="160"/>
      <c r="AT696" s="160"/>
      <c r="AU696" s="160"/>
      <c r="AV696" s="160"/>
      <c r="AW696" s="160"/>
      <c r="AX696" s="160"/>
      <c r="AY696" s="160"/>
      <c r="AZ696" s="160"/>
      <c r="BA696" s="160"/>
      <c r="BB696" s="160"/>
    </row>
    <row r="697" spans="3:54" s="158" customFormat="1" ht="15.75" thickBot="1" x14ac:dyDescent="0.3">
      <c r="D697" s="158" t="s">
        <v>485</v>
      </c>
      <c r="E697" s="203" t="str">
        <f t="shared" ref="E697:N697" si="23">IF(E657="Corrupción",E676,E689)</f>
        <v>Alta</v>
      </c>
      <c r="F697" s="203" t="str">
        <f t="shared" si="23"/>
        <v>Extrema</v>
      </c>
      <c r="G697" s="203" t="str">
        <f t="shared" si="23"/>
        <v>Alta</v>
      </c>
      <c r="H697" s="203" t="str">
        <f t="shared" si="23"/>
        <v>Extrema</v>
      </c>
      <c r="I697" s="203" t="str">
        <f t="shared" si="23"/>
        <v>No Aplica</v>
      </c>
      <c r="J697" s="203" t="str">
        <f t="shared" si="23"/>
        <v>No Aplica</v>
      </c>
      <c r="K697" s="203" t="str">
        <f t="shared" si="23"/>
        <v>No Aplica</v>
      </c>
      <c r="L697" s="203" t="str">
        <f t="shared" si="23"/>
        <v>No Aplica</v>
      </c>
      <c r="M697" s="203" t="str">
        <f t="shared" si="23"/>
        <v>No Aplica</v>
      </c>
      <c r="N697" s="203" t="str">
        <f t="shared" si="23"/>
        <v>No Aplica</v>
      </c>
      <c r="T697" s="160"/>
      <c r="W697" s="161"/>
      <c r="X697" s="161"/>
      <c r="Y697" s="161"/>
      <c r="Z697" s="161"/>
      <c r="AA697" s="161"/>
      <c r="AB697" s="161"/>
      <c r="AC697" s="161"/>
      <c r="AD697" s="161"/>
      <c r="AE697" s="161"/>
      <c r="AF697" s="161"/>
      <c r="AG697" s="161"/>
      <c r="AH697" s="161"/>
      <c r="AI697" s="161"/>
      <c r="AJ697" s="161"/>
      <c r="AK697" s="161"/>
      <c r="AL697" s="161"/>
      <c r="AM697" s="161"/>
      <c r="AN697" s="161"/>
      <c r="AO697" s="161"/>
      <c r="AP697" s="161"/>
      <c r="AQ697" s="160"/>
      <c r="AR697" s="160"/>
      <c r="AS697" s="160"/>
      <c r="AT697" s="160"/>
      <c r="AU697" s="160"/>
      <c r="AV697" s="160"/>
      <c r="AW697" s="160"/>
      <c r="AX697" s="160"/>
      <c r="AY697" s="160"/>
      <c r="AZ697" s="160"/>
      <c r="BA697" s="160"/>
      <c r="BB697" s="160"/>
    </row>
    <row r="698" spans="3:54" s="158" customFormat="1" ht="15.75" thickBot="1" x14ac:dyDescent="0.3">
      <c r="D698" s="158" t="s">
        <v>460</v>
      </c>
      <c r="E698" s="203" t="str">
        <f>E663</f>
        <v>Rara vez</v>
      </c>
      <c r="F698" s="203" t="str">
        <f t="shared" ref="F698:N698" si="24">F663</f>
        <v>Posible</v>
      </c>
      <c r="G698" s="203" t="str">
        <f t="shared" si="24"/>
        <v>Rara vez</v>
      </c>
      <c r="H698" s="203" t="str">
        <f t="shared" si="24"/>
        <v>Rara vez</v>
      </c>
      <c r="I698" s="203" t="str">
        <f t="shared" si="24"/>
        <v>Rara vez</v>
      </c>
      <c r="J698" s="203" t="str">
        <f t="shared" si="24"/>
        <v>Rara vez</v>
      </c>
      <c r="K698" s="203" t="str">
        <f t="shared" si="24"/>
        <v>Rara vez</v>
      </c>
      <c r="L698" s="203" t="str">
        <f t="shared" si="24"/>
        <v>Rara vez</v>
      </c>
      <c r="M698" s="203" t="str">
        <f t="shared" si="24"/>
        <v>Rara vez</v>
      </c>
      <c r="N698" s="203" t="str">
        <f t="shared" si="24"/>
        <v>Rara vez</v>
      </c>
      <c r="T698" s="160"/>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0"/>
      <c r="AR698" s="160"/>
      <c r="AS698" s="160"/>
      <c r="AT698" s="160"/>
      <c r="AU698" s="160"/>
      <c r="AV698" s="160"/>
      <c r="AW698" s="160"/>
      <c r="AX698" s="160"/>
      <c r="AY698" s="160"/>
      <c r="AZ698" s="160"/>
      <c r="BA698" s="160"/>
      <c r="BB698" s="160"/>
    </row>
    <row r="699" spans="3:54" s="158" customFormat="1" ht="15.75" thickBot="1" x14ac:dyDescent="0.3">
      <c r="D699" s="158" t="s">
        <v>486</v>
      </c>
      <c r="E699" s="203" t="str">
        <f>IF(E657="Corrupción",E678,E691)</f>
        <v>Moderado</v>
      </c>
      <c r="F699" s="203" t="str">
        <f t="shared" ref="F699:N699" si="25">IF(F657="Corrupción",F678,F691)</f>
        <v>Insignificante</v>
      </c>
      <c r="G699" s="203" t="str">
        <f t="shared" si="25"/>
        <v>Insignificante</v>
      </c>
      <c r="H699" s="203" t="str">
        <f t="shared" si="25"/>
        <v>Moderado</v>
      </c>
      <c r="I699" s="203" t="str">
        <f t="shared" si="25"/>
        <v>No Aplica</v>
      </c>
      <c r="J699" s="203" t="str">
        <f t="shared" si="25"/>
        <v>No Aplica</v>
      </c>
      <c r="K699" s="203" t="str">
        <f t="shared" si="25"/>
        <v>No Aplica</v>
      </c>
      <c r="L699" s="203" t="str">
        <f t="shared" si="25"/>
        <v>No Aplica</v>
      </c>
      <c r="M699" s="203" t="str">
        <f t="shared" si="25"/>
        <v>No Aplica</v>
      </c>
      <c r="N699" s="203" t="str">
        <f t="shared" si="25"/>
        <v>No Aplica</v>
      </c>
      <c r="T699" s="160"/>
      <c r="W699" s="161"/>
      <c r="X699" s="161"/>
      <c r="Y699" s="161"/>
      <c r="Z699" s="161"/>
      <c r="AA699" s="161"/>
      <c r="AB699" s="161"/>
      <c r="AC699" s="161"/>
      <c r="AD699" s="161"/>
      <c r="AE699" s="161"/>
      <c r="AF699" s="161"/>
      <c r="AG699" s="161"/>
      <c r="AH699" s="161"/>
      <c r="AI699" s="161"/>
      <c r="AJ699" s="161"/>
      <c r="AK699" s="161"/>
      <c r="AL699" s="161"/>
      <c r="AM699" s="161"/>
      <c r="AN699" s="161"/>
      <c r="AO699" s="161"/>
      <c r="AP699" s="161"/>
      <c r="AQ699" s="160"/>
      <c r="AR699" s="160"/>
      <c r="AS699" s="160"/>
      <c r="AT699" s="160"/>
      <c r="AU699" s="160"/>
      <c r="AV699" s="160"/>
      <c r="AW699" s="160"/>
      <c r="AX699" s="160"/>
      <c r="AY699" s="160"/>
      <c r="AZ699" s="160"/>
      <c r="BA699" s="160"/>
      <c r="BB699" s="160"/>
    </row>
    <row r="700" spans="3:54" s="158" customFormat="1" x14ac:dyDescent="0.25">
      <c r="D700" s="158" t="s">
        <v>487</v>
      </c>
      <c r="E700" s="221" t="str">
        <f>IF(E657="Corrupción",E682,E694)</f>
        <v>Baja</v>
      </c>
      <c r="F700" s="221" t="str">
        <f t="shared" ref="F700:N700" si="26">IF(F657="Corrupción",F682,F694)</f>
        <v>Baja</v>
      </c>
      <c r="G700" s="221" t="str">
        <f t="shared" si="26"/>
        <v>Baja</v>
      </c>
      <c r="H700" s="221" t="str">
        <f t="shared" si="26"/>
        <v>Moderada</v>
      </c>
      <c r="I700" s="221" t="str">
        <f t="shared" si="26"/>
        <v>No Aplica</v>
      </c>
      <c r="J700" s="221" t="str">
        <f t="shared" si="26"/>
        <v>No Aplica</v>
      </c>
      <c r="K700" s="221" t="str">
        <f t="shared" si="26"/>
        <v>No Aplica</v>
      </c>
      <c r="L700" s="221" t="str">
        <f t="shared" si="26"/>
        <v>No Aplica</v>
      </c>
      <c r="M700" s="221" t="str">
        <f t="shared" si="26"/>
        <v>No Aplica</v>
      </c>
      <c r="N700" s="221" t="str">
        <f t="shared" si="26"/>
        <v>No Aplica</v>
      </c>
      <c r="T700" s="160"/>
      <c r="W700" s="161"/>
      <c r="X700" s="161"/>
      <c r="Y700" s="161"/>
      <c r="Z700" s="161"/>
      <c r="AA700" s="161"/>
      <c r="AB700" s="161"/>
      <c r="AC700" s="161"/>
      <c r="AD700" s="161"/>
      <c r="AE700" s="161"/>
      <c r="AF700" s="161"/>
      <c r="AG700" s="161"/>
      <c r="AH700" s="161"/>
      <c r="AI700" s="161"/>
      <c r="AJ700" s="161"/>
      <c r="AK700" s="161"/>
      <c r="AL700" s="161"/>
      <c r="AM700" s="161"/>
      <c r="AN700" s="161"/>
      <c r="AO700" s="161"/>
      <c r="AP700" s="161"/>
      <c r="AQ700" s="160"/>
      <c r="AR700" s="160"/>
      <c r="AS700" s="160"/>
      <c r="AT700" s="160"/>
      <c r="AU700" s="160"/>
      <c r="AV700" s="160"/>
      <c r="AW700" s="160"/>
      <c r="AX700" s="160"/>
      <c r="AY700" s="160"/>
      <c r="AZ700" s="160"/>
      <c r="BA700" s="160"/>
      <c r="BB700" s="160"/>
    </row>
    <row r="701" spans="3:54" s="158" customFormat="1" x14ac:dyDescent="0.25">
      <c r="D701" s="158" t="s">
        <v>488</v>
      </c>
      <c r="E701" s="237" t="str">
        <f>IF(E657="Corrupción", "Evitar / Transferir",IF(E700="Extrema","Evitar / Transferir",IF(E700="Alta","Reducir / Transferir",IF(E700="Moderada","Reducir / Transferir",IF(E700="Baja","Asumir",IF(E700="No Aplica","No Aplica",0))))))</f>
        <v>Evitar / Transferir</v>
      </c>
      <c r="F701" s="237" t="str">
        <f t="shared" ref="F701:N701" si="27">IF(F657="Corrupción", "Evitar / Transferir",IF(F700="Extrema","Evitar / Transferir",IF(F700="Alta","Reducir / Transferir",IF(F700="Moderada","Reducir / Transferir",IF(F700="Baja","Asumir",IF(F700="No Aplica","No Aplica",0))))))</f>
        <v>Asumir</v>
      </c>
      <c r="G701" s="237" t="str">
        <f t="shared" si="27"/>
        <v>Asumir</v>
      </c>
      <c r="H701" s="237" t="str">
        <f t="shared" si="27"/>
        <v>Reducir / Transferir</v>
      </c>
      <c r="I701" s="237" t="str">
        <f t="shared" si="27"/>
        <v>No Aplica</v>
      </c>
      <c r="J701" s="237" t="str">
        <f t="shared" si="27"/>
        <v>No Aplica</v>
      </c>
      <c r="K701" s="237" t="str">
        <f t="shared" si="27"/>
        <v>No Aplica</v>
      </c>
      <c r="L701" s="237" t="str">
        <f t="shared" si="27"/>
        <v>No Aplica</v>
      </c>
      <c r="M701" s="237" t="str">
        <f t="shared" si="27"/>
        <v>No Aplica</v>
      </c>
      <c r="N701" s="237" t="str">
        <f t="shared" si="27"/>
        <v>No Aplica</v>
      </c>
      <c r="T701" s="160"/>
      <c r="W701" s="161"/>
      <c r="X701" s="161"/>
      <c r="Y701" s="161"/>
      <c r="Z701" s="161"/>
      <c r="AA701" s="161"/>
      <c r="AB701" s="161"/>
      <c r="AC701" s="161"/>
      <c r="AD701" s="161"/>
      <c r="AE701" s="161"/>
      <c r="AF701" s="161"/>
      <c r="AG701" s="161"/>
      <c r="AH701" s="161"/>
      <c r="AI701" s="161"/>
      <c r="AJ701" s="161"/>
      <c r="AK701" s="161"/>
      <c r="AL701" s="161"/>
      <c r="AM701" s="161"/>
      <c r="AN701" s="161"/>
      <c r="AO701" s="161"/>
      <c r="AP701" s="161"/>
      <c r="AQ701" s="160"/>
      <c r="AR701" s="160"/>
      <c r="AS701" s="160"/>
      <c r="AT701" s="160"/>
      <c r="AU701" s="160"/>
      <c r="AV701" s="160"/>
      <c r="AW701" s="160"/>
      <c r="AX701" s="160"/>
      <c r="AY701" s="160"/>
      <c r="AZ701" s="160"/>
      <c r="BA701" s="160"/>
      <c r="BB701" s="160"/>
    </row>
    <row r="702" spans="3:54" s="158" customFormat="1" x14ac:dyDescent="0.25">
      <c r="D702" s="158" t="s">
        <v>192</v>
      </c>
      <c r="E702" s="237" t="str">
        <f>IF(E657="Corrupción", "Monitoreo permanente y se deja registro mensual", IF(E700="Extrema", "Monitoreo permanente y se deja registro mensual",IF(E700="Alta", "Monitoreo permanente y se deja registro mensual",IF(E700="Moderada", "Monitoreo mensual y se deja registro trimestral",IF(E700="Baja", "Monitoreo mensual y se deja registro trimestral","No Aplica")))))</f>
        <v>Monitoreo permanente y se deja registro mensual</v>
      </c>
      <c r="F702" s="237" t="str">
        <f t="shared" ref="F702:N702" si="28">IF(F657="Corrupción", "Monitoreo permanente y se deja registro mensual", IF(F700="Extrema", "Monitoreo permanente y se deja registro mensual",IF(F700="Alta", "Monitoreo permanente y se deja registro mensual",IF(F700="Moderada", "Monitoreo mensual y se deja registro trimestral",IF(F700="Baja", "Monitoreo mensual y se deja registro trimestral","No Aplica")))))</f>
        <v>Monitoreo mensual y se deja registro trimestral</v>
      </c>
      <c r="G702" s="237" t="str">
        <f t="shared" si="28"/>
        <v>Monitoreo mensual y se deja registro trimestral</v>
      </c>
      <c r="H702" s="237" t="str">
        <f t="shared" si="28"/>
        <v>Monitoreo mensual y se deja registro trimestral</v>
      </c>
      <c r="I702" s="237" t="str">
        <f t="shared" si="28"/>
        <v>No Aplica</v>
      </c>
      <c r="J702" s="237" t="str">
        <f t="shared" si="28"/>
        <v>No Aplica</v>
      </c>
      <c r="K702" s="237" t="str">
        <f t="shared" si="28"/>
        <v>No Aplica</v>
      </c>
      <c r="L702" s="237" t="str">
        <f t="shared" si="28"/>
        <v>No Aplica</v>
      </c>
      <c r="M702" s="237" t="str">
        <f t="shared" si="28"/>
        <v>No Aplica</v>
      </c>
      <c r="N702" s="237" t="str">
        <f t="shared" si="28"/>
        <v>No Aplica</v>
      </c>
      <c r="T702" s="160"/>
      <c r="W702" s="161"/>
      <c r="X702" s="161"/>
      <c r="Y702" s="161"/>
      <c r="Z702" s="161"/>
      <c r="AA702" s="161"/>
      <c r="AB702" s="161"/>
      <c r="AC702" s="161"/>
      <c r="AD702" s="161"/>
      <c r="AE702" s="161"/>
      <c r="AF702" s="161"/>
      <c r="AG702" s="161"/>
      <c r="AH702" s="161"/>
      <c r="AI702" s="161"/>
      <c r="AJ702" s="161"/>
      <c r="AK702" s="161"/>
      <c r="AL702" s="161"/>
      <c r="AM702" s="161"/>
      <c r="AN702" s="161"/>
      <c r="AO702" s="161"/>
      <c r="AP702" s="161"/>
      <c r="AQ702" s="160"/>
      <c r="AR702" s="160"/>
      <c r="AS702" s="160"/>
      <c r="AT702" s="160"/>
      <c r="AU702" s="160"/>
      <c r="AV702" s="160"/>
      <c r="AW702" s="160"/>
      <c r="AX702" s="160"/>
      <c r="AY702" s="160"/>
      <c r="AZ702" s="160"/>
      <c r="BA702" s="160"/>
      <c r="BB702" s="160"/>
    </row>
    <row r="703" spans="3:54" s="158" customFormat="1" x14ac:dyDescent="0.25">
      <c r="D703" s="158" t="s">
        <v>194</v>
      </c>
      <c r="E703" s="237" t="str">
        <f>+IF('[1]Identificación de Riesgos'!F9=0,"No Aplica",'[1]Identificación de Riesgos'!F9)</f>
        <v>Coordinador del Grupo de Contratos</v>
      </c>
      <c r="F703" s="237" t="str">
        <f>+E703</f>
        <v>Coordinador del Grupo de Contratos</v>
      </c>
      <c r="G703" s="237" t="str">
        <f t="shared" ref="G703:N703" si="29">+F703</f>
        <v>Coordinador del Grupo de Contratos</v>
      </c>
      <c r="H703" s="237" t="str">
        <f t="shared" si="29"/>
        <v>Coordinador del Grupo de Contratos</v>
      </c>
      <c r="I703" s="237" t="str">
        <f t="shared" si="29"/>
        <v>Coordinador del Grupo de Contratos</v>
      </c>
      <c r="J703" s="237" t="str">
        <f t="shared" si="29"/>
        <v>Coordinador del Grupo de Contratos</v>
      </c>
      <c r="K703" s="237" t="str">
        <f t="shared" si="29"/>
        <v>Coordinador del Grupo de Contratos</v>
      </c>
      <c r="L703" s="237" t="str">
        <f t="shared" si="29"/>
        <v>Coordinador del Grupo de Contratos</v>
      </c>
      <c r="M703" s="237" t="str">
        <f t="shared" si="29"/>
        <v>Coordinador del Grupo de Contratos</v>
      </c>
      <c r="N703" s="237" t="str">
        <f t="shared" si="29"/>
        <v>Coordinador del Grupo de Contratos</v>
      </c>
      <c r="T703" s="160"/>
      <c r="W703" s="161"/>
      <c r="X703" s="161"/>
      <c r="Y703" s="161"/>
      <c r="Z703" s="161"/>
      <c r="AA703" s="161"/>
      <c r="AB703" s="161"/>
      <c r="AC703" s="161"/>
      <c r="AD703" s="161"/>
      <c r="AE703" s="161"/>
      <c r="AF703" s="161"/>
      <c r="AG703" s="161"/>
      <c r="AH703" s="161"/>
      <c r="AI703" s="161"/>
      <c r="AJ703" s="161"/>
      <c r="AK703" s="161"/>
      <c r="AL703" s="161"/>
      <c r="AM703" s="161"/>
      <c r="AN703" s="161"/>
      <c r="AO703" s="161"/>
      <c r="AP703" s="161"/>
      <c r="AQ703" s="160"/>
      <c r="AR703" s="160"/>
      <c r="AS703" s="160"/>
      <c r="AT703" s="160"/>
      <c r="AU703" s="160"/>
      <c r="AV703" s="160"/>
      <c r="AW703" s="160"/>
      <c r="AX703" s="160"/>
      <c r="AY703" s="160"/>
      <c r="AZ703" s="160"/>
      <c r="BA703" s="160"/>
      <c r="BB703" s="160"/>
    </row>
    <row r="704" spans="3:54" s="158" customFormat="1" x14ac:dyDescent="0.25">
      <c r="E704" s="238"/>
      <c r="F704" s="238"/>
      <c r="G704" s="238"/>
      <c r="H704" s="238"/>
      <c r="I704" s="238"/>
      <c r="J704" s="238"/>
      <c r="K704" s="238"/>
      <c r="L704" s="238"/>
      <c r="M704" s="238"/>
      <c r="N704" s="238"/>
      <c r="T704" s="160"/>
      <c r="W704" s="161"/>
      <c r="X704" s="161"/>
      <c r="Y704" s="161"/>
      <c r="Z704" s="161"/>
      <c r="AA704" s="161"/>
      <c r="AB704" s="161"/>
      <c r="AC704" s="161"/>
      <c r="AD704" s="161"/>
      <c r="AE704" s="161"/>
      <c r="AF704" s="161"/>
      <c r="AG704" s="161"/>
      <c r="AH704" s="161"/>
      <c r="AI704" s="161"/>
      <c r="AJ704" s="161"/>
      <c r="AK704" s="161"/>
      <c r="AL704" s="161"/>
      <c r="AM704" s="161"/>
      <c r="AN704" s="161"/>
      <c r="AO704" s="161"/>
      <c r="AP704" s="161"/>
      <c r="AQ704" s="160"/>
      <c r="AR704" s="160"/>
      <c r="AS704" s="160"/>
      <c r="AT704" s="160"/>
      <c r="AU704" s="160"/>
      <c r="AV704" s="160"/>
      <c r="AW704" s="160"/>
      <c r="AX704" s="160"/>
      <c r="AY704" s="160"/>
      <c r="AZ704" s="160"/>
      <c r="BA704" s="160"/>
      <c r="BB704" s="160"/>
    </row>
    <row r="705" spans="2:54" s="158" customFormat="1" x14ac:dyDescent="0.25">
      <c r="T705" s="160"/>
      <c r="W705" s="161"/>
      <c r="X705" s="161"/>
      <c r="Y705" s="161"/>
      <c r="Z705" s="161"/>
      <c r="AA705" s="161"/>
      <c r="AB705" s="161"/>
      <c r="AC705" s="161"/>
      <c r="AD705" s="161"/>
      <c r="AE705" s="161"/>
      <c r="AF705" s="161"/>
      <c r="AG705" s="161"/>
      <c r="AH705" s="161"/>
      <c r="AI705" s="161"/>
      <c r="AJ705" s="161"/>
      <c r="AK705" s="161"/>
      <c r="AL705" s="161"/>
      <c r="AM705" s="161"/>
      <c r="AN705" s="161"/>
      <c r="AO705" s="161"/>
      <c r="AP705" s="161"/>
      <c r="AQ705" s="160"/>
      <c r="AR705" s="160"/>
      <c r="AS705" s="160"/>
      <c r="AT705" s="160"/>
      <c r="AU705" s="160"/>
      <c r="AV705" s="160"/>
      <c r="AW705" s="160"/>
      <c r="AX705" s="160"/>
      <c r="AY705" s="160"/>
      <c r="AZ705" s="160"/>
      <c r="BA705" s="160"/>
      <c r="BB705" s="160"/>
    </row>
    <row r="706" spans="2:54" s="158" customFormat="1" ht="30.75" customHeight="1" x14ac:dyDescent="0.25">
      <c r="B706" s="856" t="s">
        <v>489</v>
      </c>
      <c r="C706" s="857"/>
      <c r="D706" s="239"/>
      <c r="E706" s="197" t="s">
        <v>442</v>
      </c>
      <c r="F706" s="197" t="s">
        <v>443</v>
      </c>
      <c r="G706" s="197" t="s">
        <v>444</v>
      </c>
      <c r="H706" s="197" t="s">
        <v>445</v>
      </c>
      <c r="I706" s="197" t="s">
        <v>446</v>
      </c>
      <c r="J706" s="197" t="s">
        <v>447</v>
      </c>
      <c r="K706" s="197" t="s">
        <v>448</v>
      </c>
      <c r="L706" s="197" t="s">
        <v>449</v>
      </c>
      <c r="M706" s="197" t="s">
        <v>450</v>
      </c>
      <c r="N706" s="197" t="s">
        <v>451</v>
      </c>
      <c r="T706" s="160"/>
      <c r="W706" s="161"/>
      <c r="X706" s="161"/>
      <c r="Y706" s="161"/>
      <c r="Z706" s="161"/>
      <c r="AA706" s="161"/>
      <c r="AB706" s="161"/>
      <c r="AC706" s="161"/>
      <c r="AD706" s="161"/>
      <c r="AE706" s="161"/>
      <c r="AF706" s="161"/>
      <c r="AG706" s="161"/>
      <c r="AH706" s="161"/>
      <c r="AI706" s="161"/>
      <c r="AJ706" s="161"/>
      <c r="AK706" s="161"/>
      <c r="AL706" s="161"/>
      <c r="AM706" s="161"/>
      <c r="AN706" s="161"/>
      <c r="AO706" s="161"/>
      <c r="AP706" s="161"/>
      <c r="AQ706" s="160"/>
      <c r="AR706" s="160"/>
      <c r="AS706" s="160"/>
      <c r="AT706" s="160"/>
      <c r="AU706" s="160"/>
      <c r="AV706" s="160"/>
      <c r="AW706" s="160"/>
      <c r="AX706" s="160"/>
      <c r="AY706" s="160"/>
      <c r="AZ706" s="160"/>
      <c r="BA706" s="160"/>
      <c r="BB706" s="160"/>
    </row>
    <row r="707" spans="2:54" s="158" customFormat="1" x14ac:dyDescent="0.25">
      <c r="B707" s="858" t="s">
        <v>266</v>
      </c>
      <c r="C707" s="197" t="s">
        <v>490</v>
      </c>
      <c r="D707" s="197"/>
      <c r="E707" s="240">
        <f>IF($T$8=$C707,5,0)</f>
        <v>0</v>
      </c>
      <c r="F707" s="240">
        <f>IF($T$26=$C707,5,0)</f>
        <v>0</v>
      </c>
      <c r="G707" s="240">
        <f>IF($T$44=$C707,5,0)</f>
        <v>0</v>
      </c>
      <c r="H707" s="241">
        <f>IF($T$62=$C707,5,0)</f>
        <v>0</v>
      </c>
      <c r="I707" s="241">
        <f>IF($T$80=$C707,5,0)</f>
        <v>0</v>
      </c>
      <c r="J707" s="241">
        <f>IF($T$98=$C707,5,0)</f>
        <v>0</v>
      </c>
      <c r="K707" s="241">
        <f>IF($T$116=$C707,5,0)</f>
        <v>0</v>
      </c>
      <c r="L707" s="241">
        <f>IF($T$134=$C707,5,0)</f>
        <v>0</v>
      </c>
      <c r="M707" s="241">
        <f>IF($T$152=$C707,5,0)</f>
        <v>0</v>
      </c>
      <c r="N707" s="241">
        <f>IF($T$170=$C707,5,0)</f>
        <v>0</v>
      </c>
      <c r="T707" s="160"/>
      <c r="W707" s="161"/>
      <c r="X707" s="161"/>
      <c r="Y707" s="161"/>
      <c r="Z707" s="161"/>
      <c r="AA707" s="161"/>
      <c r="AB707" s="161"/>
      <c r="AC707" s="161"/>
      <c r="AD707" s="161"/>
      <c r="AE707" s="161"/>
      <c r="AF707" s="161"/>
      <c r="AG707" s="161"/>
      <c r="AH707" s="161"/>
      <c r="AI707" s="161"/>
      <c r="AJ707" s="161"/>
      <c r="AK707" s="161"/>
      <c r="AL707" s="161"/>
      <c r="AM707" s="161"/>
      <c r="AN707" s="161"/>
      <c r="AO707" s="161"/>
      <c r="AP707" s="161"/>
      <c r="AQ707" s="160"/>
      <c r="AR707" s="160"/>
      <c r="AS707" s="160"/>
      <c r="AT707" s="160"/>
      <c r="AU707" s="160"/>
      <c r="AV707" s="160"/>
      <c r="AW707" s="160"/>
      <c r="AX707" s="160"/>
      <c r="AY707" s="160"/>
      <c r="AZ707" s="160"/>
      <c r="BA707" s="160"/>
      <c r="BB707" s="160"/>
    </row>
    <row r="708" spans="2:54" s="158" customFormat="1" x14ac:dyDescent="0.25">
      <c r="B708" s="858"/>
      <c r="C708" s="197" t="s">
        <v>491</v>
      </c>
      <c r="D708" s="197"/>
      <c r="E708" s="240">
        <f>IF($T$8=$C708,4,0)</f>
        <v>0</v>
      </c>
      <c r="F708" s="240">
        <f>IF($T$26=$C708,4,0)</f>
        <v>0</v>
      </c>
      <c r="G708" s="240">
        <f>IF($T$44=$C708,4,0)</f>
        <v>0</v>
      </c>
      <c r="H708" s="241">
        <f>IF($T$62=$C708,4,0)</f>
        <v>0</v>
      </c>
      <c r="I708" s="241">
        <f>IF($T$80=$C708,4,0)</f>
        <v>0</v>
      </c>
      <c r="J708" s="241">
        <f>IF($T$98=$C708,4,0)</f>
        <v>0</v>
      </c>
      <c r="K708" s="241">
        <f>IF($T$116=$C708,4,0)</f>
        <v>0</v>
      </c>
      <c r="L708" s="241">
        <f>IF($T$134=$C708,4,0)</f>
        <v>0</v>
      </c>
      <c r="M708" s="241">
        <f>IF($T$152=$C708,4,0)</f>
        <v>0</v>
      </c>
      <c r="N708" s="241">
        <f>IF($T$170=$C708,4,0)</f>
        <v>0</v>
      </c>
      <c r="T708" s="160"/>
      <c r="W708" s="161"/>
      <c r="X708" s="161"/>
      <c r="Y708" s="161"/>
      <c r="Z708" s="161"/>
      <c r="AA708" s="161"/>
      <c r="AB708" s="161"/>
      <c r="AC708" s="161"/>
      <c r="AD708" s="161"/>
      <c r="AE708" s="161"/>
      <c r="AF708" s="161"/>
      <c r="AG708" s="161"/>
      <c r="AH708" s="161"/>
      <c r="AI708" s="161"/>
      <c r="AJ708" s="161"/>
      <c r="AK708" s="161"/>
      <c r="AL708" s="161"/>
      <c r="AM708" s="161"/>
      <c r="AN708" s="161"/>
      <c r="AO708" s="161"/>
      <c r="AP708" s="161"/>
      <c r="AQ708" s="160"/>
      <c r="AR708" s="160"/>
      <c r="AS708" s="160"/>
      <c r="AT708" s="160"/>
      <c r="AU708" s="160"/>
      <c r="AV708" s="160"/>
      <c r="AW708" s="160"/>
      <c r="AX708" s="160"/>
      <c r="AY708" s="160"/>
      <c r="AZ708" s="160"/>
      <c r="BA708" s="160"/>
      <c r="BB708" s="160"/>
    </row>
    <row r="709" spans="2:54" s="242" customFormat="1" x14ac:dyDescent="0.25">
      <c r="B709" s="858"/>
      <c r="C709" s="197" t="s">
        <v>492</v>
      </c>
      <c r="D709" s="197"/>
      <c r="E709" s="240">
        <f>IF($T$8=$C709,3,0)</f>
        <v>0</v>
      </c>
      <c r="F709" s="240">
        <f>IF($T$26=$C709,3,0)</f>
        <v>0</v>
      </c>
      <c r="G709" s="240">
        <f>IF($T$44=$C709,3,0)</f>
        <v>0</v>
      </c>
      <c r="H709" s="241">
        <f>IF($T$62=$C709,3,0)</f>
        <v>0</v>
      </c>
      <c r="I709" s="241">
        <f>IF($T$80=$C709,3,0)</f>
        <v>0</v>
      </c>
      <c r="J709" s="241">
        <f>IF($T$98=$C709,3,0)</f>
        <v>0</v>
      </c>
      <c r="K709" s="241">
        <f>IF($T$116=$C709,3,0)</f>
        <v>0</v>
      </c>
      <c r="L709" s="241">
        <f>IF($T$134=$C709,3,0)</f>
        <v>0</v>
      </c>
      <c r="M709" s="241">
        <f>IF($T$152=$C709,3,0)</f>
        <v>0</v>
      </c>
      <c r="N709" s="241">
        <f>IF($T$170=$C709,3,0)</f>
        <v>0</v>
      </c>
      <c r="T709" s="243"/>
      <c r="W709" s="244"/>
      <c r="X709" s="244"/>
      <c r="Y709" s="244"/>
      <c r="Z709" s="244"/>
      <c r="AA709" s="244"/>
      <c r="AB709" s="244"/>
      <c r="AC709" s="244"/>
      <c r="AD709" s="244"/>
      <c r="AE709" s="244"/>
      <c r="AF709" s="244"/>
      <c r="AG709" s="244"/>
      <c r="AH709" s="244"/>
      <c r="AI709" s="244"/>
      <c r="AJ709" s="244"/>
      <c r="AK709" s="244"/>
      <c r="AL709" s="244"/>
      <c r="AM709" s="244"/>
      <c r="AN709" s="244"/>
      <c r="AO709" s="244"/>
      <c r="AP709" s="244"/>
      <c r="AQ709" s="243"/>
      <c r="AR709" s="243"/>
      <c r="AS709" s="243"/>
      <c r="AT709" s="243"/>
      <c r="AU709" s="243"/>
      <c r="AV709" s="243"/>
      <c r="AW709" s="243"/>
      <c r="AX709" s="243"/>
      <c r="AY709" s="243"/>
      <c r="AZ709" s="243"/>
      <c r="BA709" s="243"/>
      <c r="BB709" s="243"/>
    </row>
    <row r="710" spans="2:54" s="242" customFormat="1" x14ac:dyDescent="0.25">
      <c r="B710" s="858"/>
      <c r="C710" s="197" t="s">
        <v>493</v>
      </c>
      <c r="D710" s="197"/>
      <c r="E710" s="240">
        <f>IF($T$8=$C710,2,0)</f>
        <v>0</v>
      </c>
      <c r="F710" s="240">
        <f>IF($T$26=$C710,2,0)</f>
        <v>0</v>
      </c>
      <c r="G710" s="240">
        <f>IF($T$44=$C710,2,0)</f>
        <v>0</v>
      </c>
      <c r="H710" s="241">
        <f>IF($T$62=$C710,2,0)</f>
        <v>0</v>
      </c>
      <c r="I710" s="241">
        <f>IF($T$80=$C710,2,0)</f>
        <v>0</v>
      </c>
      <c r="J710" s="241">
        <f>IF($T$98=$C710,2,0)</f>
        <v>0</v>
      </c>
      <c r="K710" s="241">
        <f>IF($T$116=$C710,2,0)</f>
        <v>0</v>
      </c>
      <c r="L710" s="241">
        <f>IF($T$134=$C710,2,0)</f>
        <v>0</v>
      </c>
      <c r="M710" s="241">
        <f>IF($T$152=$C710,2,0)</f>
        <v>0</v>
      </c>
      <c r="N710" s="241">
        <f>IF($T$170=$C710,2,0)</f>
        <v>0</v>
      </c>
      <c r="T710" s="243"/>
      <c r="W710" s="244"/>
      <c r="X710" s="244"/>
      <c r="Y710" s="244"/>
      <c r="Z710" s="244"/>
      <c r="AA710" s="244"/>
      <c r="AB710" s="244"/>
      <c r="AC710" s="244"/>
      <c r="AD710" s="244"/>
      <c r="AE710" s="244"/>
      <c r="AF710" s="244"/>
      <c r="AG710" s="244"/>
      <c r="AH710" s="244"/>
      <c r="AI710" s="244"/>
      <c r="AJ710" s="244"/>
      <c r="AK710" s="244"/>
      <c r="AL710" s="244"/>
      <c r="AM710" s="244"/>
      <c r="AN710" s="244"/>
      <c r="AO710" s="244"/>
      <c r="AP710" s="244"/>
      <c r="AQ710" s="243"/>
      <c r="AR710" s="243"/>
      <c r="AS710" s="243"/>
      <c r="AT710" s="243"/>
      <c r="AU710" s="243"/>
      <c r="AV710" s="243"/>
      <c r="AW710" s="243"/>
      <c r="AX710" s="243"/>
      <c r="AY710" s="243"/>
      <c r="AZ710" s="243"/>
      <c r="BA710" s="243"/>
      <c r="BB710" s="243"/>
    </row>
    <row r="711" spans="2:54" s="242" customFormat="1" x14ac:dyDescent="0.25">
      <c r="B711" s="858"/>
      <c r="C711" s="197" t="s">
        <v>273</v>
      </c>
      <c r="D711" s="197"/>
      <c r="E711" s="240">
        <f>IF($T$8=$C711,1,0)</f>
        <v>0</v>
      </c>
      <c r="F711" s="240">
        <f>IF($T$26=$C711,1,0)</f>
        <v>0</v>
      </c>
      <c r="G711" s="240">
        <f>IF($T$44=$C711,1,0)</f>
        <v>0</v>
      </c>
      <c r="H711" s="241">
        <f>IF($T$62=$C711,1,0)</f>
        <v>1</v>
      </c>
      <c r="I711" s="241">
        <f>IF($T$80=$C711,1,0)</f>
        <v>0</v>
      </c>
      <c r="J711" s="241">
        <f>IF($T$98=$C711,1,0)</f>
        <v>0</v>
      </c>
      <c r="K711" s="241">
        <f>IF($T$116=$C711,1,0)</f>
        <v>0</v>
      </c>
      <c r="L711" s="241">
        <f>IF($T$134=$C711,1,0)</f>
        <v>0</v>
      </c>
      <c r="M711" s="241">
        <f>IF($T$152=$C711,1,0)</f>
        <v>0</v>
      </c>
      <c r="N711" s="241">
        <f>IF($T$170=$C711,1,0)</f>
        <v>0</v>
      </c>
      <c r="T711" s="243"/>
      <c r="W711" s="244"/>
      <c r="X711" s="244"/>
      <c r="Y711" s="244"/>
      <c r="Z711" s="244"/>
      <c r="AA711" s="244"/>
      <c r="AB711" s="244"/>
      <c r="AC711" s="244"/>
      <c r="AD711" s="244"/>
      <c r="AE711" s="244"/>
      <c r="AF711" s="244"/>
      <c r="AG711" s="244"/>
      <c r="AH711" s="244"/>
      <c r="AI711" s="244"/>
      <c r="AJ711" s="244"/>
      <c r="AK711" s="244"/>
      <c r="AL711" s="244"/>
      <c r="AM711" s="244"/>
      <c r="AN711" s="244"/>
      <c r="AO711" s="244"/>
      <c r="AP711" s="244"/>
      <c r="AQ711" s="243"/>
      <c r="AR711" s="243"/>
      <c r="AS711" s="243"/>
      <c r="AT711" s="243"/>
      <c r="AU711" s="243"/>
      <c r="AV711" s="243"/>
      <c r="AW711" s="243"/>
      <c r="AX711" s="243"/>
      <c r="AY711" s="243"/>
      <c r="AZ711" s="243"/>
      <c r="BA711" s="243"/>
      <c r="BB711" s="243"/>
    </row>
    <row r="712" spans="2:54" s="242" customFormat="1" x14ac:dyDescent="0.25">
      <c r="B712" s="858"/>
      <c r="C712" s="197" t="s">
        <v>211</v>
      </c>
      <c r="D712" s="197"/>
      <c r="E712" s="240" t="str">
        <f>IF($T$8=$C712,"No Aplica",0)</f>
        <v>No Aplica</v>
      </c>
      <c r="F712" s="240" t="str">
        <f>IF($T$26=$C712,"No Aplica",0)</f>
        <v>No Aplica</v>
      </c>
      <c r="G712" s="240" t="str">
        <f>IF($T$44=$C712,"No Aplica",0)</f>
        <v>No Aplica</v>
      </c>
      <c r="H712" s="241">
        <f>IF($T$62=$C712,"No Aplica",0)</f>
        <v>0</v>
      </c>
      <c r="I712" s="241" t="str">
        <f>IF($T$80=$C712,"No Aplica",0)</f>
        <v>No Aplica</v>
      </c>
      <c r="J712" s="241" t="str">
        <f>IF($T$98=$C712,"No Aplica",0)</f>
        <v>No Aplica</v>
      </c>
      <c r="K712" s="241" t="str">
        <f>IF($T$116=$C712,"No Aplica",0)</f>
        <v>No Aplica</v>
      </c>
      <c r="L712" s="241" t="str">
        <f>IF($T$134=$C712,"No Aplica",0)</f>
        <v>No Aplica</v>
      </c>
      <c r="M712" s="241" t="str">
        <f>IF($T$152=$C712,"No Aplica",0)</f>
        <v>No Aplica</v>
      </c>
      <c r="N712" s="241" t="str">
        <f>IF($T$170=$C712,"No Aplica",0)</f>
        <v>No Aplica</v>
      </c>
      <c r="T712" s="243"/>
      <c r="W712" s="244"/>
      <c r="X712" s="244"/>
      <c r="Y712" s="244"/>
      <c r="Z712" s="244"/>
      <c r="AA712" s="244"/>
      <c r="AB712" s="244"/>
      <c r="AC712" s="244"/>
      <c r="AD712" s="244"/>
      <c r="AE712" s="244"/>
      <c r="AF712" s="244"/>
      <c r="AG712" s="244"/>
      <c r="AH712" s="244"/>
      <c r="AI712" s="244"/>
      <c r="AJ712" s="244"/>
      <c r="AK712" s="244"/>
      <c r="AL712" s="244"/>
      <c r="AM712" s="244"/>
      <c r="AN712" s="244"/>
      <c r="AO712" s="244"/>
      <c r="AP712" s="244"/>
      <c r="AQ712" s="243"/>
      <c r="AR712" s="243"/>
      <c r="AS712" s="243"/>
      <c r="AT712" s="243"/>
      <c r="AU712" s="243"/>
      <c r="AV712" s="243"/>
      <c r="AW712" s="243"/>
      <c r="AX712" s="243"/>
      <c r="AY712" s="243"/>
      <c r="AZ712" s="243"/>
      <c r="BA712" s="243"/>
      <c r="BB712" s="243"/>
    </row>
    <row r="713" spans="2:54" s="242" customFormat="1" x14ac:dyDescent="0.25">
      <c r="B713" s="858" t="s">
        <v>267</v>
      </c>
      <c r="C713" s="197" t="s">
        <v>490</v>
      </c>
      <c r="D713" s="197"/>
      <c r="E713" s="240">
        <f>IF($T$9=$C713,5,0)</f>
        <v>0</v>
      </c>
      <c r="F713" s="240">
        <f>IF($T$27=$C713,5,0)</f>
        <v>0</v>
      </c>
      <c r="G713" s="240">
        <f>IF($T$45=$C713,5,0)</f>
        <v>0</v>
      </c>
      <c r="H713" s="241">
        <f>IF($T$63=$C713,5,0)</f>
        <v>0</v>
      </c>
      <c r="I713" s="241">
        <f>IF($T$81=$C713,5,0)</f>
        <v>0</v>
      </c>
      <c r="J713" s="241">
        <f>IF($T$99=$C713,5,0)</f>
        <v>0</v>
      </c>
      <c r="K713" s="241">
        <f>IF($T$117=$C713,5,0)</f>
        <v>0</v>
      </c>
      <c r="L713" s="241">
        <f>IF($T$135=$C713,5,0)</f>
        <v>0</v>
      </c>
      <c r="M713" s="241">
        <f>IF($T$153=$C713,5,0)</f>
        <v>0</v>
      </c>
      <c r="N713" s="241">
        <f>IF($T$171=$C713,5,0)</f>
        <v>0</v>
      </c>
      <c r="T713" s="243"/>
      <c r="W713" s="244"/>
      <c r="X713" s="244"/>
      <c r="Y713" s="244"/>
      <c r="Z713" s="244"/>
      <c r="AA713" s="244"/>
      <c r="AB713" s="244"/>
      <c r="AC713" s="244"/>
      <c r="AD713" s="244"/>
      <c r="AE713" s="244"/>
      <c r="AF713" s="244"/>
      <c r="AG713" s="244"/>
      <c r="AH713" s="244"/>
      <c r="AI713" s="244"/>
      <c r="AJ713" s="244"/>
      <c r="AK713" s="244"/>
      <c r="AL713" s="244"/>
      <c r="AM713" s="244"/>
      <c r="AN713" s="244"/>
      <c r="AO713" s="244"/>
      <c r="AP713" s="244"/>
      <c r="AQ713" s="243"/>
      <c r="AR713" s="243"/>
      <c r="AS713" s="243"/>
      <c r="AT713" s="243"/>
      <c r="AU713" s="243"/>
      <c r="AV713" s="243"/>
      <c r="AW713" s="243"/>
      <c r="AX713" s="243"/>
      <c r="AY713" s="243"/>
      <c r="AZ713" s="243"/>
      <c r="BA713" s="243"/>
      <c r="BB713" s="243"/>
    </row>
    <row r="714" spans="2:54" s="242" customFormat="1" x14ac:dyDescent="0.25">
      <c r="B714" s="858"/>
      <c r="C714" s="197" t="s">
        <v>491</v>
      </c>
      <c r="D714" s="197"/>
      <c r="E714" s="240">
        <f>IF($T$9=$C714,4,0)</f>
        <v>0</v>
      </c>
      <c r="F714" s="240">
        <f>IF($T$27=$C714,4,0)</f>
        <v>0</v>
      </c>
      <c r="G714" s="240">
        <f>IF($T$45=$C714,4,0)</f>
        <v>0</v>
      </c>
      <c r="H714" s="241">
        <f>IF($T$63=$C714,4,0)</f>
        <v>0</v>
      </c>
      <c r="I714" s="241">
        <f>IF($T$81=$C714,4,0)</f>
        <v>0</v>
      </c>
      <c r="J714" s="241">
        <f>IF($T$99=$C714,4,0)</f>
        <v>0</v>
      </c>
      <c r="K714" s="241">
        <f>IF($T$117=$C714,4,0)</f>
        <v>0</v>
      </c>
      <c r="L714" s="241">
        <f>IF($T$135=$C714,4,0)</f>
        <v>0</v>
      </c>
      <c r="M714" s="241">
        <f>IF($T$153=$C714,4,0)</f>
        <v>0</v>
      </c>
      <c r="N714" s="241">
        <f>IF($T$171=$C714,4,0)</f>
        <v>0</v>
      </c>
      <c r="T714" s="243"/>
      <c r="W714" s="244"/>
      <c r="X714" s="244"/>
      <c r="Y714" s="244"/>
      <c r="Z714" s="244"/>
      <c r="AA714" s="244"/>
      <c r="AB714" s="244"/>
      <c r="AC714" s="244"/>
      <c r="AD714" s="244"/>
      <c r="AE714" s="244"/>
      <c r="AF714" s="244"/>
      <c r="AG714" s="244"/>
      <c r="AH714" s="244"/>
      <c r="AI714" s="244"/>
      <c r="AJ714" s="244"/>
      <c r="AK714" s="244"/>
      <c r="AL714" s="244"/>
      <c r="AM714" s="244"/>
      <c r="AN714" s="244"/>
      <c r="AO714" s="244"/>
      <c r="AP714" s="244"/>
      <c r="AQ714" s="243"/>
      <c r="AR714" s="243"/>
      <c r="AS714" s="243"/>
      <c r="AT714" s="243"/>
      <c r="AU714" s="243"/>
      <c r="AV714" s="243"/>
      <c r="AW714" s="243"/>
      <c r="AX714" s="243"/>
      <c r="AY714" s="243"/>
      <c r="AZ714" s="243"/>
      <c r="BA714" s="243"/>
      <c r="BB714" s="243"/>
    </row>
    <row r="715" spans="2:54" s="242" customFormat="1" x14ac:dyDescent="0.25">
      <c r="B715" s="858"/>
      <c r="C715" s="197" t="s">
        <v>492</v>
      </c>
      <c r="D715" s="197"/>
      <c r="E715" s="240">
        <f>IF($T$9=$C715,3,0)</f>
        <v>0</v>
      </c>
      <c r="F715" s="240">
        <f>IF($T$27=$C715,3,0)</f>
        <v>0</v>
      </c>
      <c r="G715" s="240">
        <f>IF($T$45=$C715,3,0)</f>
        <v>0</v>
      </c>
      <c r="H715" s="241">
        <f>IF($T$63=$C715,3,0)</f>
        <v>0</v>
      </c>
      <c r="I715" s="241">
        <f>IF($T$81=$C715,3,0)</f>
        <v>0</v>
      </c>
      <c r="J715" s="241">
        <f>IF($T$99=$C715,3,0)</f>
        <v>0</v>
      </c>
      <c r="K715" s="241">
        <f>IF($T$117=$C715,3,0)</f>
        <v>0</v>
      </c>
      <c r="L715" s="241">
        <f>IF($T$135=$C715,3,0)</f>
        <v>0</v>
      </c>
      <c r="M715" s="241">
        <f>IF($T$153=$C715,3,0)</f>
        <v>0</v>
      </c>
      <c r="N715" s="241">
        <f>IF($T$171=$C715,3,0)</f>
        <v>0</v>
      </c>
      <c r="T715" s="243"/>
      <c r="W715" s="244"/>
      <c r="X715" s="244"/>
      <c r="Y715" s="244"/>
      <c r="Z715" s="244"/>
      <c r="AA715" s="244"/>
      <c r="AB715" s="244"/>
      <c r="AC715" s="244"/>
      <c r="AD715" s="244"/>
      <c r="AE715" s="244"/>
      <c r="AF715" s="244"/>
      <c r="AG715" s="244"/>
      <c r="AH715" s="244"/>
      <c r="AI715" s="244"/>
      <c r="AJ715" s="244"/>
      <c r="AK715" s="244"/>
      <c r="AL715" s="244"/>
      <c r="AM715" s="244"/>
      <c r="AN715" s="244"/>
      <c r="AO715" s="244"/>
      <c r="AP715" s="244"/>
      <c r="AQ715" s="243"/>
      <c r="AR715" s="243"/>
      <c r="AS715" s="243"/>
      <c r="AT715" s="243"/>
      <c r="AU715" s="243"/>
      <c r="AV715" s="243"/>
      <c r="AW715" s="243"/>
      <c r="AX715" s="243"/>
      <c r="AY715" s="243"/>
      <c r="AZ715" s="243"/>
      <c r="BA715" s="243"/>
      <c r="BB715" s="243"/>
    </row>
    <row r="716" spans="2:54" s="242" customFormat="1" x14ac:dyDescent="0.25">
      <c r="B716" s="858"/>
      <c r="C716" s="197" t="s">
        <v>493</v>
      </c>
      <c r="D716" s="197"/>
      <c r="E716" s="240">
        <f>IF($T$9=$C716,2,0)</f>
        <v>0</v>
      </c>
      <c r="F716" s="240">
        <f>IF($T$27=$C716,2,0)</f>
        <v>0</v>
      </c>
      <c r="G716" s="240">
        <f>IF($T$45=$C716,2,0)</f>
        <v>0</v>
      </c>
      <c r="H716" s="241">
        <f>IF($T$63=$C716,2,0)</f>
        <v>0</v>
      </c>
      <c r="I716" s="241">
        <f>IF($T$81=$C716,2,0)</f>
        <v>0</v>
      </c>
      <c r="J716" s="241">
        <f>IF($T$99=$C716,2,0)</f>
        <v>0</v>
      </c>
      <c r="K716" s="241">
        <f>IF($T$117=$C716,2,0)</f>
        <v>0</v>
      </c>
      <c r="L716" s="241">
        <f>IF($T$135=$C716,2,0)</f>
        <v>0</v>
      </c>
      <c r="M716" s="241">
        <f>IF($T$153=$C716,2,0)</f>
        <v>0</v>
      </c>
      <c r="N716" s="241">
        <f>IF($T$171=$C716,2,0)</f>
        <v>0</v>
      </c>
      <c r="T716" s="243"/>
      <c r="W716" s="244"/>
      <c r="X716" s="244"/>
      <c r="Y716" s="244"/>
      <c r="Z716" s="244"/>
      <c r="AA716" s="244"/>
      <c r="AB716" s="244"/>
      <c r="AC716" s="244"/>
      <c r="AD716" s="244"/>
      <c r="AE716" s="244"/>
      <c r="AF716" s="244"/>
      <c r="AG716" s="244"/>
      <c r="AH716" s="244"/>
      <c r="AI716" s="244"/>
      <c r="AJ716" s="244"/>
      <c r="AK716" s="244"/>
      <c r="AL716" s="244"/>
      <c r="AM716" s="244"/>
      <c r="AN716" s="244"/>
      <c r="AO716" s="244"/>
      <c r="AP716" s="244"/>
      <c r="AQ716" s="243"/>
      <c r="AR716" s="243"/>
      <c r="AS716" s="243"/>
      <c r="AT716" s="243"/>
      <c r="AU716" s="243"/>
      <c r="AV716" s="243"/>
      <c r="AW716" s="243"/>
      <c r="AX716" s="243"/>
      <c r="AY716" s="243"/>
      <c r="AZ716" s="243"/>
      <c r="BA716" s="243"/>
      <c r="BB716" s="243"/>
    </row>
    <row r="717" spans="2:54" s="242" customFormat="1" x14ac:dyDescent="0.25">
      <c r="B717" s="858"/>
      <c r="C717" s="197" t="s">
        <v>273</v>
      </c>
      <c r="D717" s="197"/>
      <c r="E717" s="240">
        <f>IF($T$9=$C717,1,0)</f>
        <v>0</v>
      </c>
      <c r="F717" s="240">
        <f>IF($T$27=$C717,1,0)</f>
        <v>0</v>
      </c>
      <c r="G717" s="240">
        <f>IF($T$45=$C717,1,0)</f>
        <v>0</v>
      </c>
      <c r="H717" s="241">
        <f>IF($T$63=$C717,1,0)</f>
        <v>1</v>
      </c>
      <c r="I717" s="241">
        <f>IF($T$81=$C717,1,0)</f>
        <v>0</v>
      </c>
      <c r="J717" s="241">
        <f>IF($T$99=$C717,1,0)</f>
        <v>0</v>
      </c>
      <c r="K717" s="241">
        <f>IF($T$117=$C717,1,0)</f>
        <v>0</v>
      </c>
      <c r="L717" s="241">
        <f>IF($T$135=$C717,1,0)</f>
        <v>0</v>
      </c>
      <c r="M717" s="241">
        <f>IF($T$153=$C717,1,0)</f>
        <v>0</v>
      </c>
      <c r="N717" s="241">
        <f>IF($T$171=$C717,1,0)</f>
        <v>0</v>
      </c>
      <c r="T717" s="243"/>
      <c r="W717" s="244"/>
      <c r="X717" s="244"/>
      <c r="Y717" s="244"/>
      <c r="Z717" s="244"/>
      <c r="AA717" s="244"/>
      <c r="AB717" s="244"/>
      <c r="AC717" s="244"/>
      <c r="AD717" s="244"/>
      <c r="AE717" s="244"/>
      <c r="AF717" s="244"/>
      <c r="AG717" s="244"/>
      <c r="AH717" s="244"/>
      <c r="AI717" s="244"/>
      <c r="AJ717" s="244"/>
      <c r="AK717" s="244"/>
      <c r="AL717" s="244"/>
      <c r="AM717" s="244"/>
      <c r="AN717" s="244"/>
      <c r="AO717" s="244"/>
      <c r="AP717" s="244"/>
      <c r="AQ717" s="243"/>
      <c r="AR717" s="243"/>
      <c r="AS717" s="243"/>
      <c r="AT717" s="243"/>
      <c r="AU717" s="243"/>
      <c r="AV717" s="243"/>
      <c r="AW717" s="243"/>
      <c r="AX717" s="243"/>
      <c r="AY717" s="243"/>
      <c r="AZ717" s="243"/>
      <c r="BA717" s="243"/>
      <c r="BB717" s="243"/>
    </row>
    <row r="718" spans="2:54" s="242" customFormat="1" x14ac:dyDescent="0.25">
      <c r="B718" s="858"/>
      <c r="C718" s="197" t="s">
        <v>211</v>
      </c>
      <c r="D718" s="197"/>
      <c r="E718" s="240" t="str">
        <f>IF($T$9=$C718,"No Aplica",0)</f>
        <v>No Aplica</v>
      </c>
      <c r="F718" s="240" t="str">
        <f>IF($T$27=$C718,"No Aplica",0)</f>
        <v>No Aplica</v>
      </c>
      <c r="G718" s="240" t="str">
        <f>IF($T$45=$C718,"No Aplica",0)</f>
        <v>No Aplica</v>
      </c>
      <c r="H718" s="241">
        <f>IF($T$63=$C718,"No Aplica",0)</f>
        <v>0</v>
      </c>
      <c r="I718" s="241" t="str">
        <f>IF($T$81=$C718,"No Aplica",0)</f>
        <v>No Aplica</v>
      </c>
      <c r="J718" s="241" t="str">
        <f>IF($T$99=$C718,"No Aplica",0)</f>
        <v>No Aplica</v>
      </c>
      <c r="K718" s="241" t="str">
        <f>IF($T$117=$C718,"No Aplica",0)</f>
        <v>No Aplica</v>
      </c>
      <c r="L718" s="241" t="str">
        <f>IF($T$135=$C718,"No Aplica",0)</f>
        <v>No Aplica</v>
      </c>
      <c r="M718" s="241" t="str">
        <f>IF($T$153=$C718,"No Aplica",0)</f>
        <v>No Aplica</v>
      </c>
      <c r="N718" s="241" t="str">
        <f>IF($T$171=$C718,"No Aplica",0)</f>
        <v>No Aplica</v>
      </c>
      <c r="T718" s="243"/>
      <c r="W718" s="244"/>
      <c r="X718" s="244"/>
      <c r="Y718" s="244"/>
      <c r="Z718" s="244"/>
      <c r="AA718" s="244"/>
      <c r="AB718" s="244"/>
      <c r="AC718" s="244"/>
      <c r="AD718" s="244"/>
      <c r="AE718" s="244"/>
      <c r="AF718" s="244"/>
      <c r="AG718" s="244"/>
      <c r="AH718" s="244"/>
      <c r="AI718" s="244"/>
      <c r="AJ718" s="244"/>
      <c r="AK718" s="244"/>
      <c r="AL718" s="244"/>
      <c r="AM718" s="244"/>
      <c r="AN718" s="244"/>
      <c r="AO718" s="244"/>
      <c r="AP718" s="244"/>
      <c r="AQ718" s="243"/>
      <c r="AR718" s="243"/>
      <c r="AS718" s="243"/>
      <c r="AT718" s="243"/>
      <c r="AU718" s="243"/>
      <c r="AV718" s="243"/>
      <c r="AW718" s="243"/>
      <c r="AX718" s="243"/>
      <c r="AY718" s="243"/>
      <c r="AZ718" s="243"/>
      <c r="BA718" s="243"/>
      <c r="BB718" s="243"/>
    </row>
    <row r="719" spans="2:54" s="242" customFormat="1" x14ac:dyDescent="0.25">
      <c r="B719" s="858" t="s">
        <v>268</v>
      </c>
      <c r="C719" s="197" t="s">
        <v>490</v>
      </c>
      <c r="D719" s="197"/>
      <c r="E719" s="240">
        <f>IF($T$10=$C719,5,0)</f>
        <v>0</v>
      </c>
      <c r="F719" s="240">
        <f>IF($T$28=$C719,5,0)</f>
        <v>0</v>
      </c>
      <c r="G719" s="240">
        <f>IF($T$46=$C719,5,0)</f>
        <v>0</v>
      </c>
      <c r="H719" s="241">
        <f>IF($T$64=$C719,5,0)</f>
        <v>0</v>
      </c>
      <c r="I719" s="241">
        <f>IF($T$82=$C719,5,0)</f>
        <v>0</v>
      </c>
      <c r="J719" s="241">
        <f>IF($T$100=$C719,5,0)</f>
        <v>0</v>
      </c>
      <c r="K719" s="241">
        <f>IF($T$118=$C719,5,0)</f>
        <v>0</v>
      </c>
      <c r="L719" s="241">
        <f>IF($T$136=$C719,5,0)</f>
        <v>0</v>
      </c>
      <c r="M719" s="241">
        <f>IF($T$154=$C719,5,0)</f>
        <v>0</v>
      </c>
      <c r="N719" s="241">
        <f>IF($T$172=$C719,5,0)</f>
        <v>0</v>
      </c>
      <c r="T719" s="243"/>
      <c r="W719" s="244"/>
      <c r="X719" s="244"/>
      <c r="Y719" s="244"/>
      <c r="Z719" s="244"/>
      <c r="AA719" s="244"/>
      <c r="AB719" s="244"/>
      <c r="AC719" s="244"/>
      <c r="AD719" s="244"/>
      <c r="AE719" s="244"/>
      <c r="AF719" s="244"/>
      <c r="AG719" s="244"/>
      <c r="AH719" s="244"/>
      <c r="AI719" s="244"/>
      <c r="AJ719" s="244"/>
      <c r="AK719" s="244"/>
      <c r="AL719" s="244"/>
      <c r="AM719" s="244"/>
      <c r="AN719" s="244"/>
      <c r="AO719" s="244"/>
      <c r="AP719" s="244"/>
      <c r="AQ719" s="243"/>
      <c r="AR719" s="243"/>
      <c r="AS719" s="243"/>
      <c r="AT719" s="243"/>
      <c r="AU719" s="243"/>
      <c r="AV719" s="243"/>
      <c r="AW719" s="243"/>
      <c r="AX719" s="243"/>
      <c r="AY719" s="243"/>
      <c r="AZ719" s="243"/>
      <c r="BA719" s="243"/>
      <c r="BB719" s="243"/>
    </row>
    <row r="720" spans="2:54" s="242" customFormat="1" x14ac:dyDescent="0.25">
      <c r="B720" s="858"/>
      <c r="C720" s="197" t="s">
        <v>491</v>
      </c>
      <c r="D720" s="197"/>
      <c r="E720" s="240">
        <f>IF($T$10=$C720,4,0)</f>
        <v>0</v>
      </c>
      <c r="F720" s="240">
        <f>IF($T$28=$C720,4,0)</f>
        <v>0</v>
      </c>
      <c r="G720" s="240">
        <f>IF($T$46=$C720,4,0)</f>
        <v>0</v>
      </c>
      <c r="H720" s="241">
        <f>IF($T$64=$C720,4,0)</f>
        <v>0</v>
      </c>
      <c r="I720" s="241">
        <f>IF($T$82=$C720,4,0)</f>
        <v>0</v>
      </c>
      <c r="J720" s="241">
        <f>IF($T$100=$C720,4,0)</f>
        <v>0</v>
      </c>
      <c r="K720" s="241">
        <f>IF($T$118=$C720,4,0)</f>
        <v>0</v>
      </c>
      <c r="L720" s="241">
        <f>IF($T$136=$C720,4,0)</f>
        <v>0</v>
      </c>
      <c r="M720" s="241">
        <f>IF($T$154=$C720,4,0)</f>
        <v>0</v>
      </c>
      <c r="N720" s="241">
        <f>IF($T$172=$C720,4,0)</f>
        <v>0</v>
      </c>
      <c r="T720" s="243"/>
      <c r="W720" s="244"/>
      <c r="X720" s="244"/>
      <c r="Y720" s="244"/>
      <c r="Z720" s="244"/>
      <c r="AA720" s="244"/>
      <c r="AB720" s="244"/>
      <c r="AC720" s="244"/>
      <c r="AD720" s="244"/>
      <c r="AE720" s="244"/>
      <c r="AF720" s="244"/>
      <c r="AG720" s="244"/>
      <c r="AH720" s="244"/>
      <c r="AI720" s="244"/>
      <c r="AJ720" s="244"/>
      <c r="AK720" s="244"/>
      <c r="AL720" s="244"/>
      <c r="AM720" s="244"/>
      <c r="AN720" s="244"/>
      <c r="AO720" s="244"/>
      <c r="AP720" s="244"/>
      <c r="AQ720" s="243"/>
      <c r="AR720" s="243"/>
      <c r="AS720" s="243"/>
      <c r="AT720" s="243"/>
      <c r="AU720" s="243"/>
      <c r="AV720" s="243"/>
      <c r="AW720" s="243"/>
      <c r="AX720" s="243"/>
      <c r="AY720" s="243"/>
      <c r="AZ720" s="243"/>
      <c r="BA720" s="243"/>
      <c r="BB720" s="243"/>
    </row>
    <row r="721" spans="2:54" s="242" customFormat="1" x14ac:dyDescent="0.25">
      <c r="B721" s="858"/>
      <c r="C721" s="197" t="s">
        <v>492</v>
      </c>
      <c r="D721" s="197"/>
      <c r="E721" s="240">
        <f>IF($T$10=$C721,3,0)</f>
        <v>0</v>
      </c>
      <c r="F721" s="240">
        <f>IF($T$28=$C721,3,0)</f>
        <v>0</v>
      </c>
      <c r="G721" s="240">
        <f>IF($T$46=$C721,3,0)</f>
        <v>0</v>
      </c>
      <c r="H721" s="241">
        <f>IF($T$64=$C721,3,0)</f>
        <v>0</v>
      </c>
      <c r="I721" s="241">
        <f>IF($T$82=$C721,3,0)</f>
        <v>0</v>
      </c>
      <c r="J721" s="241">
        <f>IF($T$100=$C721,3,0)</f>
        <v>0</v>
      </c>
      <c r="K721" s="241">
        <f>IF($T$118=$C721,3,0)</f>
        <v>0</v>
      </c>
      <c r="L721" s="241">
        <f>IF($T$136=$C721,3,0)</f>
        <v>0</v>
      </c>
      <c r="M721" s="241">
        <f>IF($T$154=$C721,3,0)</f>
        <v>0</v>
      </c>
      <c r="N721" s="241">
        <f>IF($T$172=$C721,3,0)</f>
        <v>0</v>
      </c>
      <c r="T721" s="243"/>
      <c r="W721" s="244"/>
      <c r="X721" s="244"/>
      <c r="Y721" s="244"/>
      <c r="Z721" s="244"/>
      <c r="AA721" s="244"/>
      <c r="AB721" s="244"/>
      <c r="AC721" s="244"/>
      <c r="AD721" s="244"/>
      <c r="AE721" s="244"/>
      <c r="AF721" s="244"/>
      <c r="AG721" s="244"/>
      <c r="AH721" s="244"/>
      <c r="AI721" s="244"/>
      <c r="AJ721" s="244"/>
      <c r="AK721" s="244"/>
      <c r="AL721" s="244"/>
      <c r="AM721" s="244"/>
      <c r="AN721" s="244"/>
      <c r="AO721" s="244"/>
      <c r="AP721" s="244"/>
      <c r="AQ721" s="243"/>
      <c r="AR721" s="243"/>
      <c r="AS721" s="243"/>
      <c r="AT721" s="243"/>
      <c r="AU721" s="243"/>
      <c r="AV721" s="243"/>
      <c r="AW721" s="243"/>
      <c r="AX721" s="243"/>
      <c r="AY721" s="243"/>
      <c r="AZ721" s="243"/>
      <c r="BA721" s="243"/>
      <c r="BB721" s="243"/>
    </row>
    <row r="722" spans="2:54" s="242" customFormat="1" x14ac:dyDescent="0.25">
      <c r="B722" s="858"/>
      <c r="C722" s="197" t="s">
        <v>493</v>
      </c>
      <c r="D722" s="197"/>
      <c r="E722" s="240">
        <f>IF($T$10=$C722,2,0)</f>
        <v>0</v>
      </c>
      <c r="F722" s="240">
        <f>IF($T$28=$C722,2,0)</f>
        <v>0</v>
      </c>
      <c r="G722" s="240">
        <f>IF($T$46=$C722,2,0)</f>
        <v>0</v>
      </c>
      <c r="H722" s="241">
        <f>IF($T$64=$C722,2,0)</f>
        <v>0</v>
      </c>
      <c r="I722" s="241">
        <f>IF($T$82=$C722,2,0)</f>
        <v>0</v>
      </c>
      <c r="J722" s="241">
        <f>IF($T$100=$C722,2,0)</f>
        <v>0</v>
      </c>
      <c r="K722" s="241">
        <f>IF($T$118=$C722,2,0)</f>
        <v>0</v>
      </c>
      <c r="L722" s="241">
        <f>IF($T$136=$C722,2,0)</f>
        <v>0</v>
      </c>
      <c r="M722" s="241">
        <f>IF($T$154=$C722,2,0)</f>
        <v>0</v>
      </c>
      <c r="N722" s="241">
        <f>IF($T$172=$C722,2,0)</f>
        <v>0</v>
      </c>
      <c r="T722" s="243"/>
      <c r="W722" s="244"/>
      <c r="X722" s="244"/>
      <c r="Y722" s="244"/>
      <c r="Z722" s="244"/>
      <c r="AA722" s="244"/>
      <c r="AB722" s="244"/>
      <c r="AC722" s="244"/>
      <c r="AD722" s="244"/>
      <c r="AE722" s="244"/>
      <c r="AF722" s="244"/>
      <c r="AG722" s="244"/>
      <c r="AH722" s="244"/>
      <c r="AI722" s="244"/>
      <c r="AJ722" s="244"/>
      <c r="AK722" s="244"/>
      <c r="AL722" s="244"/>
      <c r="AM722" s="244"/>
      <c r="AN722" s="244"/>
      <c r="AO722" s="244"/>
      <c r="AP722" s="244"/>
      <c r="AQ722" s="243"/>
      <c r="AR722" s="243"/>
      <c r="AS722" s="243"/>
      <c r="AT722" s="243"/>
      <c r="AU722" s="243"/>
      <c r="AV722" s="243"/>
      <c r="AW722" s="243"/>
      <c r="AX722" s="243"/>
      <c r="AY722" s="243"/>
      <c r="AZ722" s="243"/>
      <c r="BA722" s="243"/>
      <c r="BB722" s="243"/>
    </row>
    <row r="723" spans="2:54" s="242" customFormat="1" x14ac:dyDescent="0.25">
      <c r="B723" s="858"/>
      <c r="C723" s="197" t="s">
        <v>273</v>
      </c>
      <c r="D723" s="197"/>
      <c r="E723" s="240">
        <f>IF($T$10=$C723,1,0)</f>
        <v>0</v>
      </c>
      <c r="F723" s="240">
        <f>IF($T$28=$C723,1,0)</f>
        <v>0</v>
      </c>
      <c r="G723" s="240">
        <f>IF($T$46=$C723,1,0)</f>
        <v>0</v>
      </c>
      <c r="H723" s="241">
        <f>IF($T$64=$C723,1,0)</f>
        <v>0</v>
      </c>
      <c r="I723" s="241">
        <f>IF($T$82=$C723,1,0)</f>
        <v>0</v>
      </c>
      <c r="J723" s="241">
        <f>IF($T$100=$C723,1,0)</f>
        <v>0</v>
      </c>
      <c r="K723" s="241">
        <f>IF($T$118=$C723,1,0)</f>
        <v>0</v>
      </c>
      <c r="L723" s="241">
        <f>IF($T$136=$C723,1,0)</f>
        <v>0</v>
      </c>
      <c r="M723" s="241">
        <f>IF($T$154=$C723,1,0)</f>
        <v>0</v>
      </c>
      <c r="N723" s="241">
        <f>IF($T$172=$C723,1,0)</f>
        <v>0</v>
      </c>
      <c r="T723" s="243"/>
      <c r="W723" s="244"/>
      <c r="X723" s="244"/>
      <c r="Y723" s="244"/>
      <c r="Z723" s="244"/>
      <c r="AA723" s="244"/>
      <c r="AB723" s="244"/>
      <c r="AC723" s="244"/>
      <c r="AD723" s="244"/>
      <c r="AE723" s="244"/>
      <c r="AF723" s="244"/>
      <c r="AG723" s="244"/>
      <c r="AH723" s="244"/>
      <c r="AI723" s="244"/>
      <c r="AJ723" s="244"/>
      <c r="AK723" s="244"/>
      <c r="AL723" s="244"/>
      <c r="AM723" s="244"/>
      <c r="AN723" s="244"/>
      <c r="AO723" s="244"/>
      <c r="AP723" s="244"/>
      <c r="AQ723" s="243"/>
      <c r="AR723" s="243"/>
      <c r="AS723" s="243"/>
      <c r="AT723" s="243"/>
      <c r="AU723" s="243"/>
      <c r="AV723" s="243"/>
      <c r="AW723" s="243"/>
      <c r="AX723" s="243"/>
      <c r="AY723" s="243"/>
      <c r="AZ723" s="243"/>
      <c r="BA723" s="243"/>
      <c r="BB723" s="243"/>
    </row>
    <row r="724" spans="2:54" s="242" customFormat="1" x14ac:dyDescent="0.25">
      <c r="B724" s="858"/>
      <c r="C724" s="197" t="s">
        <v>211</v>
      </c>
      <c r="D724" s="197"/>
      <c r="E724" s="240" t="str">
        <f>IF($T$10=$C724,"No Aplica",0)</f>
        <v>No Aplica</v>
      </c>
      <c r="F724" s="240" t="str">
        <f>IF($T$28=$C724,"No Aplica",0)</f>
        <v>No Aplica</v>
      </c>
      <c r="G724" s="240" t="str">
        <f>IF($T$46=$C724,"No Aplica",0)</f>
        <v>No Aplica</v>
      </c>
      <c r="H724" s="241" t="str">
        <f>IF($T$64=$C724,"No Aplica",0)</f>
        <v>No Aplica</v>
      </c>
      <c r="I724" s="241" t="str">
        <f>IF($T$82=$C724,"No Aplica",0)</f>
        <v>No Aplica</v>
      </c>
      <c r="J724" s="241" t="str">
        <f>IF($T$100=$C724,"No Aplica",0)</f>
        <v>No Aplica</v>
      </c>
      <c r="K724" s="241" t="str">
        <f>IF($T$118=$C724,"No Aplica",0)</f>
        <v>No Aplica</v>
      </c>
      <c r="L724" s="241" t="str">
        <f>IF($T$136=$C724,"No Aplica",0)</f>
        <v>No Aplica</v>
      </c>
      <c r="M724" s="241" t="str">
        <f>IF($T$154=$C724,"No Aplica",0)</f>
        <v>No Aplica</v>
      </c>
      <c r="N724" s="241" t="str">
        <f>IF($T$172=$C724,"No Aplica",0)</f>
        <v>No Aplica</v>
      </c>
      <c r="T724" s="243"/>
      <c r="W724" s="244"/>
      <c r="X724" s="244"/>
      <c r="Y724" s="244"/>
      <c r="Z724" s="244"/>
      <c r="AA724" s="244"/>
      <c r="AB724" s="244"/>
      <c r="AC724" s="244"/>
      <c r="AD724" s="244"/>
      <c r="AE724" s="244"/>
      <c r="AF724" s="244"/>
      <c r="AG724" s="244"/>
      <c r="AH724" s="244"/>
      <c r="AI724" s="244"/>
      <c r="AJ724" s="244"/>
      <c r="AK724" s="244"/>
      <c r="AL724" s="244"/>
      <c r="AM724" s="244"/>
      <c r="AN724" s="244"/>
      <c r="AO724" s="244"/>
      <c r="AP724" s="244"/>
      <c r="AQ724" s="243"/>
      <c r="AR724" s="243"/>
      <c r="AS724" s="243"/>
      <c r="AT724" s="243"/>
      <c r="AU724" s="243"/>
      <c r="AV724" s="243"/>
      <c r="AW724" s="243"/>
      <c r="AX724" s="243"/>
      <c r="AY724" s="243"/>
      <c r="AZ724" s="243"/>
      <c r="BA724" s="243"/>
      <c r="BB724" s="243"/>
    </row>
    <row r="725" spans="2:54" s="242" customFormat="1" x14ac:dyDescent="0.25">
      <c r="B725" s="858" t="s">
        <v>272</v>
      </c>
      <c r="C725" s="197" t="s">
        <v>494</v>
      </c>
      <c r="D725" s="197"/>
      <c r="E725" s="240">
        <f>IF($T$12=$C725,5,0)</f>
        <v>0</v>
      </c>
      <c r="F725" s="240">
        <f>IF($T$30=$C725,5,0)</f>
        <v>0</v>
      </c>
      <c r="G725" s="240">
        <f>IF($T$48=$C725,5,0)</f>
        <v>0</v>
      </c>
      <c r="H725" s="241">
        <f>IF($T$66=$C725,5,0)</f>
        <v>0</v>
      </c>
      <c r="I725" s="241">
        <f>IF($T$84=$C725,5,0)</f>
        <v>0</v>
      </c>
      <c r="J725" s="241">
        <f>IF($T$102=$C725,5,0)</f>
        <v>0</v>
      </c>
      <c r="K725" s="241">
        <f>IF($T$120=$C725,5,0)</f>
        <v>0</v>
      </c>
      <c r="L725" s="241">
        <f>IF($T$138=$C725,5,0)</f>
        <v>0</v>
      </c>
      <c r="M725" s="241">
        <f>IF($T$156=$C725,5,0)</f>
        <v>0</v>
      </c>
      <c r="N725" s="241">
        <f>IF($T$174=$C725,5,0)</f>
        <v>0</v>
      </c>
      <c r="T725" s="243"/>
      <c r="W725" s="244"/>
      <c r="X725" s="244"/>
      <c r="Y725" s="244"/>
      <c r="Z725" s="244"/>
      <c r="AA725" s="244"/>
      <c r="AB725" s="244"/>
      <c r="AC725" s="244"/>
      <c r="AD725" s="244"/>
      <c r="AE725" s="244"/>
      <c r="AF725" s="244"/>
      <c r="AG725" s="244"/>
      <c r="AH725" s="244"/>
      <c r="AI725" s="244"/>
      <c r="AJ725" s="244"/>
      <c r="AK725" s="244"/>
      <c r="AL725" s="244"/>
      <c r="AM725" s="244"/>
      <c r="AN725" s="244"/>
      <c r="AO725" s="244"/>
      <c r="AP725" s="244"/>
      <c r="AQ725" s="243"/>
      <c r="AR725" s="243"/>
      <c r="AS725" s="243"/>
      <c r="AT725" s="243"/>
      <c r="AU725" s="243"/>
      <c r="AV725" s="243"/>
      <c r="AW725" s="243"/>
      <c r="AX725" s="243"/>
      <c r="AY725" s="243"/>
      <c r="AZ725" s="243"/>
      <c r="BA725" s="243"/>
      <c r="BB725" s="243"/>
    </row>
    <row r="726" spans="2:54" s="242" customFormat="1" x14ac:dyDescent="0.25">
      <c r="B726" s="858"/>
      <c r="C726" s="197" t="s">
        <v>495</v>
      </c>
      <c r="D726" s="197"/>
      <c r="E726" s="240">
        <f>IF($T$12=$C726,4,0)</f>
        <v>0</v>
      </c>
      <c r="F726" s="240">
        <f>IF($T$30=$C726,4,0)</f>
        <v>0</v>
      </c>
      <c r="G726" s="240">
        <f>IF($T$48=$C726,4,0)</f>
        <v>0</v>
      </c>
      <c r="H726" s="241">
        <f>IF($T$66=$C726,4,0)</f>
        <v>0</v>
      </c>
      <c r="I726" s="241">
        <f>IF($T$84=$C726,4,0)</f>
        <v>0</v>
      </c>
      <c r="J726" s="241">
        <f>IF($T$102=$C726,4,0)</f>
        <v>0</v>
      </c>
      <c r="K726" s="241">
        <f>IF($T$120=$C726,4,0)</f>
        <v>0</v>
      </c>
      <c r="L726" s="241">
        <f>IF($T$138=$C726,4,0)</f>
        <v>0</v>
      </c>
      <c r="M726" s="241">
        <f>IF($T$156=$C726,4,0)</f>
        <v>0</v>
      </c>
      <c r="N726" s="241">
        <f>IF($T$174=$C726,4,0)</f>
        <v>0</v>
      </c>
      <c r="T726" s="243"/>
      <c r="W726" s="244"/>
      <c r="X726" s="244"/>
      <c r="Y726" s="244"/>
      <c r="Z726" s="244"/>
      <c r="AA726" s="244"/>
      <c r="AB726" s="244"/>
      <c r="AC726" s="244"/>
      <c r="AD726" s="244"/>
      <c r="AE726" s="244"/>
      <c r="AF726" s="244"/>
      <c r="AG726" s="244"/>
      <c r="AH726" s="244"/>
      <c r="AI726" s="244"/>
      <c r="AJ726" s="244"/>
      <c r="AK726" s="244"/>
      <c r="AL726" s="244"/>
      <c r="AM726" s="244"/>
      <c r="AN726" s="244"/>
      <c r="AO726" s="244"/>
      <c r="AP726" s="244"/>
      <c r="AQ726" s="243"/>
      <c r="AR726" s="243"/>
      <c r="AS726" s="243"/>
      <c r="AT726" s="243"/>
      <c r="AU726" s="243"/>
      <c r="AV726" s="243"/>
      <c r="AW726" s="243"/>
      <c r="AX726" s="243"/>
      <c r="AY726" s="243"/>
      <c r="AZ726" s="243"/>
      <c r="BA726" s="243"/>
      <c r="BB726" s="243"/>
    </row>
    <row r="727" spans="2:54" s="242" customFormat="1" x14ac:dyDescent="0.25">
      <c r="B727" s="858"/>
      <c r="C727" s="197" t="s">
        <v>496</v>
      </c>
      <c r="D727" s="197"/>
      <c r="E727" s="240">
        <f>IF($T$12=$C727,3,0)</f>
        <v>0</v>
      </c>
      <c r="F727" s="240">
        <f>IF($T$30=$C727,3,0)</f>
        <v>0</v>
      </c>
      <c r="G727" s="240">
        <f>IF($T$48=$C727,3,0)</f>
        <v>0</v>
      </c>
      <c r="H727" s="241">
        <f>IF($T$66=$C727,3,0)</f>
        <v>0</v>
      </c>
      <c r="I727" s="241">
        <f>IF($T$84=$C727,3,0)</f>
        <v>0</v>
      </c>
      <c r="J727" s="241">
        <f>IF($T$102=$C727,3,0)</f>
        <v>0</v>
      </c>
      <c r="K727" s="241">
        <f>IF($T$120=$C727,3,0)</f>
        <v>0</v>
      </c>
      <c r="L727" s="241">
        <f>IF($T$138=$C727,3,0)</f>
        <v>0</v>
      </c>
      <c r="M727" s="241">
        <f>IF($T$156=$C727,3,0)</f>
        <v>0</v>
      </c>
      <c r="N727" s="241">
        <f>IF($T$174=$C727,3,0)</f>
        <v>0</v>
      </c>
      <c r="T727" s="243"/>
      <c r="W727" s="244"/>
      <c r="X727" s="244"/>
      <c r="Y727" s="244"/>
      <c r="Z727" s="244"/>
      <c r="AA727" s="244"/>
      <c r="AB727" s="244"/>
      <c r="AC727" s="244"/>
      <c r="AD727" s="244"/>
      <c r="AE727" s="244"/>
      <c r="AF727" s="244"/>
      <c r="AG727" s="244"/>
      <c r="AH727" s="244"/>
      <c r="AI727" s="244"/>
      <c r="AJ727" s="244"/>
      <c r="AK727" s="244"/>
      <c r="AL727" s="244"/>
      <c r="AM727" s="244"/>
      <c r="AN727" s="244"/>
      <c r="AO727" s="244"/>
      <c r="AP727" s="244"/>
      <c r="AQ727" s="243"/>
      <c r="AR727" s="243"/>
      <c r="AS727" s="243"/>
      <c r="AT727" s="243"/>
      <c r="AU727" s="243"/>
      <c r="AV727" s="243"/>
      <c r="AW727" s="243"/>
      <c r="AX727" s="243"/>
      <c r="AY727" s="243"/>
      <c r="AZ727" s="243"/>
      <c r="BA727" s="243"/>
      <c r="BB727" s="243"/>
    </row>
    <row r="728" spans="2:54" s="242" customFormat="1" x14ac:dyDescent="0.25">
      <c r="B728" s="858"/>
      <c r="C728" s="197" t="s">
        <v>497</v>
      </c>
      <c r="D728" s="197"/>
      <c r="E728" s="240">
        <f>IF($T$12=$C728,2,0)</f>
        <v>0</v>
      </c>
      <c r="F728" s="240">
        <f>IF($T$30=$C728,2,0)</f>
        <v>0</v>
      </c>
      <c r="G728" s="240">
        <f>IF($T$48=$C728,2,0)</f>
        <v>0</v>
      </c>
      <c r="H728" s="241">
        <f>IF($T$66=$C728,2,0)</f>
        <v>0</v>
      </c>
      <c r="I728" s="241">
        <f>IF($T$84=$C728,2,0)</f>
        <v>0</v>
      </c>
      <c r="J728" s="241">
        <f>IF($T$102=$C728,2,0)</f>
        <v>0</v>
      </c>
      <c r="K728" s="241">
        <f>IF($T$120=$C728,2,0)</f>
        <v>0</v>
      </c>
      <c r="L728" s="241">
        <f>IF($T$138=$C728,2,0)</f>
        <v>0</v>
      </c>
      <c r="M728" s="241">
        <f>IF($T$156=$C728,2,0)</f>
        <v>0</v>
      </c>
      <c r="N728" s="241">
        <f>IF($T$174=$C728,2,0)</f>
        <v>0</v>
      </c>
      <c r="T728" s="243"/>
      <c r="W728" s="244"/>
      <c r="X728" s="244"/>
      <c r="Y728" s="244"/>
      <c r="Z728" s="244"/>
      <c r="AA728" s="244"/>
      <c r="AB728" s="244"/>
      <c r="AC728" s="244"/>
      <c r="AD728" s="244"/>
      <c r="AE728" s="244"/>
      <c r="AF728" s="244"/>
      <c r="AG728" s="244"/>
      <c r="AH728" s="244"/>
      <c r="AI728" s="244"/>
      <c r="AJ728" s="244"/>
      <c r="AK728" s="244"/>
      <c r="AL728" s="244"/>
      <c r="AM728" s="244"/>
      <c r="AN728" s="244"/>
      <c r="AO728" s="244"/>
      <c r="AP728" s="244"/>
      <c r="AQ728" s="243"/>
      <c r="AR728" s="243"/>
      <c r="AS728" s="243"/>
      <c r="AT728" s="243"/>
      <c r="AU728" s="243"/>
      <c r="AV728" s="243"/>
      <c r="AW728" s="243"/>
      <c r="AX728" s="243"/>
      <c r="AY728" s="243"/>
      <c r="AZ728" s="243"/>
      <c r="BA728" s="243"/>
      <c r="BB728" s="243"/>
    </row>
    <row r="729" spans="2:54" s="242" customFormat="1" x14ac:dyDescent="0.25">
      <c r="B729" s="858"/>
      <c r="C729" s="197" t="s">
        <v>498</v>
      </c>
      <c r="D729" s="197"/>
      <c r="E729" s="240">
        <f>IF($T$12=$C729,1,0)</f>
        <v>0</v>
      </c>
      <c r="F729" s="240">
        <f>IF($T$30=$C729,1,0)</f>
        <v>0</v>
      </c>
      <c r="G729" s="240">
        <f>IF($T$48=$C729,1,0)</f>
        <v>0</v>
      </c>
      <c r="H729" s="241">
        <f>IF($T$66=$C729,1,0)</f>
        <v>0</v>
      </c>
      <c r="I729" s="241">
        <f>IF($T$84=$C729,1,0)</f>
        <v>0</v>
      </c>
      <c r="J729" s="241">
        <f>IF($T$102=$C729,1,0)</f>
        <v>0</v>
      </c>
      <c r="K729" s="241">
        <f>IF($T$120=$C729,1,0)</f>
        <v>0</v>
      </c>
      <c r="L729" s="241">
        <f>IF($T$138=$C729,1,0)</f>
        <v>0</v>
      </c>
      <c r="M729" s="241">
        <f>IF($T$156=$C729,1,0)</f>
        <v>0</v>
      </c>
      <c r="N729" s="241">
        <f>IF($T$174=$C729,1,0)</f>
        <v>0</v>
      </c>
      <c r="T729" s="243"/>
      <c r="W729" s="244"/>
      <c r="X729" s="244"/>
      <c r="Y729" s="244"/>
      <c r="Z729" s="244"/>
      <c r="AA729" s="244"/>
      <c r="AB729" s="244"/>
      <c r="AC729" s="244"/>
      <c r="AD729" s="244"/>
      <c r="AE729" s="244"/>
      <c r="AF729" s="244"/>
      <c r="AG729" s="244"/>
      <c r="AH729" s="244"/>
      <c r="AI729" s="244"/>
      <c r="AJ729" s="244"/>
      <c r="AK729" s="244"/>
      <c r="AL729" s="244"/>
      <c r="AM729" s="244"/>
      <c r="AN729" s="244"/>
      <c r="AO729" s="244"/>
      <c r="AP729" s="244"/>
      <c r="AQ729" s="243"/>
      <c r="AR729" s="243"/>
      <c r="AS729" s="243"/>
      <c r="AT729" s="243"/>
      <c r="AU729" s="243"/>
      <c r="AV729" s="243"/>
      <c r="AW729" s="243"/>
      <c r="AX729" s="243"/>
      <c r="AY729" s="243"/>
      <c r="AZ729" s="243"/>
      <c r="BA729" s="243"/>
      <c r="BB729" s="243"/>
    </row>
    <row r="730" spans="2:54" s="242" customFormat="1" x14ac:dyDescent="0.25">
      <c r="B730" s="858"/>
      <c r="C730" s="197" t="s">
        <v>211</v>
      </c>
      <c r="D730" s="197"/>
      <c r="E730" s="240" t="str">
        <f>IF($T$12=$C730,"No Aplica",0)</f>
        <v>No Aplica</v>
      </c>
      <c r="F730" s="240" t="str">
        <f>IF($T$30=$C730,"No Aplica",0)</f>
        <v>No Aplica</v>
      </c>
      <c r="G730" s="240" t="str">
        <f>IF($T$48=$C730,"No Aplica",0)</f>
        <v>No Aplica</v>
      </c>
      <c r="H730" s="241" t="str">
        <f>IF($T$66=$C730,"No Aplica",0)</f>
        <v>No Aplica</v>
      </c>
      <c r="I730" s="241" t="str">
        <f>IF($T$84=$C730,"No Aplica",0)</f>
        <v>No Aplica</v>
      </c>
      <c r="J730" s="241" t="str">
        <f>IF($T$102=$C730,"No Aplica",0)</f>
        <v>No Aplica</v>
      </c>
      <c r="K730" s="241" t="str">
        <f>IF($T$120=$C730,"No Aplica",0)</f>
        <v>No Aplica</v>
      </c>
      <c r="L730" s="241" t="str">
        <f>IF($T$138=$C730,"No Aplica",0)</f>
        <v>No Aplica</v>
      </c>
      <c r="M730" s="241" t="str">
        <f>IF($T$156=$C730,"No Aplica",0)</f>
        <v>No Aplica</v>
      </c>
      <c r="N730" s="241" t="str">
        <f>IF($T$174=$C730,"No Aplica",0)</f>
        <v>No Aplica</v>
      </c>
      <c r="T730" s="243"/>
      <c r="W730" s="244"/>
      <c r="X730" s="244"/>
      <c r="Y730" s="244"/>
      <c r="Z730" s="244"/>
      <c r="AA730" s="244"/>
      <c r="AB730" s="244"/>
      <c r="AC730" s="244"/>
      <c r="AD730" s="244"/>
      <c r="AE730" s="244"/>
      <c r="AF730" s="244"/>
      <c r="AG730" s="244"/>
      <c r="AH730" s="244"/>
      <c r="AI730" s="244"/>
      <c r="AJ730" s="244"/>
      <c r="AK730" s="244"/>
      <c r="AL730" s="244"/>
      <c r="AM730" s="244"/>
      <c r="AN730" s="244"/>
      <c r="AO730" s="244"/>
      <c r="AP730" s="244"/>
      <c r="AQ730" s="243"/>
      <c r="AR730" s="243"/>
      <c r="AS730" s="243"/>
      <c r="AT730" s="243"/>
      <c r="AU730" s="243"/>
      <c r="AV730" s="243"/>
      <c r="AW730" s="243"/>
      <c r="AX730" s="243"/>
      <c r="AY730" s="243"/>
      <c r="AZ730" s="243"/>
      <c r="BA730" s="243"/>
      <c r="BB730" s="243"/>
    </row>
    <row r="731" spans="2:54" s="242" customFormat="1" x14ac:dyDescent="0.25">
      <c r="B731" s="858" t="s">
        <v>265</v>
      </c>
      <c r="C731" s="197" t="s">
        <v>274</v>
      </c>
      <c r="D731" s="197"/>
      <c r="E731" s="240">
        <f>IF($T$15=$C731,5,0)</f>
        <v>0</v>
      </c>
      <c r="F731" s="240">
        <f>IF($T$33=$C731,5,0)</f>
        <v>0</v>
      </c>
      <c r="G731" s="240">
        <f>IF($T$51=$C731,5,0)</f>
        <v>0</v>
      </c>
      <c r="H731" s="241">
        <f>IF($T$69=$C731,5,0)</f>
        <v>5</v>
      </c>
      <c r="I731" s="241">
        <f>IF($T$87=$C731,5,0)</f>
        <v>0</v>
      </c>
      <c r="J731" s="241">
        <f>IF($T$105=$C731,5,0)</f>
        <v>0</v>
      </c>
      <c r="K731" s="241">
        <f>IF($T$123=$C731,5,0)</f>
        <v>0</v>
      </c>
      <c r="L731" s="241">
        <f>IF($T$141=$C731,5,0)</f>
        <v>0</v>
      </c>
      <c r="M731" s="241">
        <f>IF($T$159=$C731,5,0)</f>
        <v>0</v>
      </c>
      <c r="N731" s="241">
        <f>IF($T$177=$C731,5,0)</f>
        <v>0</v>
      </c>
      <c r="T731" s="243"/>
      <c r="W731" s="244"/>
      <c r="X731" s="244"/>
      <c r="Y731" s="244"/>
      <c r="Z731" s="244"/>
      <c r="AA731" s="244"/>
      <c r="AB731" s="244"/>
      <c r="AC731" s="244"/>
      <c r="AD731" s="244"/>
      <c r="AE731" s="244"/>
      <c r="AF731" s="244"/>
      <c r="AG731" s="244"/>
      <c r="AH731" s="244"/>
      <c r="AI731" s="244"/>
      <c r="AJ731" s="244"/>
      <c r="AK731" s="244"/>
      <c r="AL731" s="244"/>
      <c r="AM731" s="244"/>
      <c r="AN731" s="244"/>
      <c r="AO731" s="244"/>
      <c r="AP731" s="244"/>
      <c r="AQ731" s="243"/>
      <c r="AR731" s="243"/>
      <c r="AS731" s="243"/>
      <c r="AT731" s="243"/>
      <c r="AU731" s="243"/>
      <c r="AV731" s="243"/>
      <c r="AW731" s="243"/>
      <c r="AX731" s="243"/>
      <c r="AY731" s="243"/>
      <c r="AZ731" s="243"/>
      <c r="BA731" s="243"/>
      <c r="BB731" s="243"/>
    </row>
    <row r="732" spans="2:54" s="242" customFormat="1" x14ac:dyDescent="0.25">
      <c r="B732" s="858"/>
      <c r="C732" s="197" t="s">
        <v>499</v>
      </c>
      <c r="D732" s="197"/>
      <c r="E732" s="240">
        <f>IF($T$15=$C732,4,0)</f>
        <v>0</v>
      </c>
      <c r="F732" s="240">
        <f>IF($T$33=$C732,4,0)</f>
        <v>0</v>
      </c>
      <c r="G732" s="240">
        <f>IF($T$51=$C732,4,0)</f>
        <v>0</v>
      </c>
      <c r="H732" s="241">
        <f>IF($T$69=$C732,4,0)</f>
        <v>0</v>
      </c>
      <c r="I732" s="241">
        <f>IF($T$87=$C732,4,0)</f>
        <v>0</v>
      </c>
      <c r="J732" s="241">
        <f>IF($T$105=$C732,4,0)</f>
        <v>0</v>
      </c>
      <c r="K732" s="241">
        <f>IF($T$123=$C732,4,0)</f>
        <v>0</v>
      </c>
      <c r="L732" s="241">
        <f>IF($T$141=$C732,4,0)</f>
        <v>0</v>
      </c>
      <c r="M732" s="241">
        <f>IF($T$159=$C732,4,0)</f>
        <v>0</v>
      </c>
      <c r="N732" s="241">
        <f>IF($T$177=$C732,4,0)</f>
        <v>0</v>
      </c>
      <c r="T732" s="243"/>
      <c r="W732" s="244"/>
      <c r="X732" s="244"/>
      <c r="Y732" s="244"/>
      <c r="Z732" s="244"/>
      <c r="AA732" s="244"/>
      <c r="AB732" s="244"/>
      <c r="AC732" s="244"/>
      <c r="AD732" s="244"/>
      <c r="AE732" s="244"/>
      <c r="AF732" s="244"/>
      <c r="AG732" s="244"/>
      <c r="AH732" s="244"/>
      <c r="AI732" s="244"/>
      <c r="AJ732" s="244"/>
      <c r="AK732" s="244"/>
      <c r="AL732" s="244"/>
      <c r="AM732" s="244"/>
      <c r="AN732" s="244"/>
      <c r="AO732" s="244"/>
      <c r="AP732" s="244"/>
      <c r="AQ732" s="243"/>
      <c r="AR732" s="243"/>
      <c r="AS732" s="243"/>
      <c r="AT732" s="243"/>
      <c r="AU732" s="243"/>
      <c r="AV732" s="243"/>
      <c r="AW732" s="243"/>
      <c r="AX732" s="243"/>
      <c r="AY732" s="243"/>
      <c r="AZ732" s="243"/>
      <c r="BA732" s="243"/>
      <c r="BB732" s="243"/>
    </row>
    <row r="733" spans="2:54" s="242" customFormat="1" x14ac:dyDescent="0.25">
      <c r="B733" s="858"/>
      <c r="C733" s="197" t="s">
        <v>348</v>
      </c>
      <c r="D733" s="197"/>
      <c r="E733" s="240">
        <f>IF($T$15=$C733,3,0)</f>
        <v>0</v>
      </c>
      <c r="F733" s="240">
        <f>IF($T$33=$C733,3,0)</f>
        <v>0</v>
      </c>
      <c r="G733" s="240">
        <f>IF($T$51=$C733,3,0)</f>
        <v>3</v>
      </c>
      <c r="H733" s="241">
        <f>IF($T$69=$C733,3,0)</f>
        <v>0</v>
      </c>
      <c r="I733" s="241">
        <f>IF($T$87=$C733,3,0)</f>
        <v>0</v>
      </c>
      <c r="J733" s="241">
        <f>IF($T$105=$C733,3,0)</f>
        <v>0</v>
      </c>
      <c r="K733" s="241">
        <f>IF($T$123=$C733,3,0)</f>
        <v>0</v>
      </c>
      <c r="L733" s="241">
        <f>IF($T$141=$C733,3,0)</f>
        <v>0</v>
      </c>
      <c r="M733" s="241">
        <f>IF($T$159=$C733,3,0)</f>
        <v>0</v>
      </c>
      <c r="N733" s="241">
        <f>IF($T$177=$C733,3,0)</f>
        <v>0</v>
      </c>
      <c r="T733" s="243"/>
      <c r="W733" s="244"/>
      <c r="X733" s="244"/>
      <c r="Y733" s="244"/>
      <c r="Z733" s="244"/>
      <c r="AA733" s="244"/>
      <c r="AB733" s="244"/>
      <c r="AC733" s="244"/>
      <c r="AD733" s="244"/>
      <c r="AE733" s="244"/>
      <c r="AF733" s="244"/>
      <c r="AG733" s="244"/>
      <c r="AH733" s="244"/>
      <c r="AI733" s="244"/>
      <c r="AJ733" s="244"/>
      <c r="AK733" s="244"/>
      <c r="AL733" s="244"/>
      <c r="AM733" s="244"/>
      <c r="AN733" s="244"/>
      <c r="AO733" s="244"/>
      <c r="AP733" s="244"/>
      <c r="AQ733" s="243"/>
      <c r="AR733" s="243"/>
      <c r="AS733" s="243"/>
      <c r="AT733" s="243"/>
      <c r="AU733" s="243"/>
      <c r="AV733" s="243"/>
      <c r="AW733" s="243"/>
      <c r="AX733" s="243"/>
      <c r="AY733" s="243"/>
      <c r="AZ733" s="243"/>
      <c r="BA733" s="243"/>
      <c r="BB733" s="243"/>
    </row>
    <row r="734" spans="2:54" s="242" customFormat="1" x14ac:dyDescent="0.25">
      <c r="B734" s="858"/>
      <c r="C734" s="197" t="s">
        <v>275</v>
      </c>
      <c r="D734" s="197"/>
      <c r="E734" s="240">
        <f>IF($T$15=$C734,2,0)</f>
        <v>0</v>
      </c>
      <c r="F734" s="240">
        <f>IF($T$33=$C734,2,0)</f>
        <v>2</v>
      </c>
      <c r="G734" s="240">
        <f>IF($T$51=$C734,2,0)</f>
        <v>0</v>
      </c>
      <c r="H734" s="241">
        <f>IF($T$69=$C734,2,0)</f>
        <v>0</v>
      </c>
      <c r="I734" s="241">
        <f>IF($T$87=$C734,2,0)</f>
        <v>0</v>
      </c>
      <c r="J734" s="241">
        <f>IF($T$105=$C734,2,0)</f>
        <v>0</v>
      </c>
      <c r="K734" s="241">
        <f>IF($T$123=$C734,2,0)</f>
        <v>0</v>
      </c>
      <c r="L734" s="241">
        <f>IF($T$141=$C734,2,0)</f>
        <v>0</v>
      </c>
      <c r="M734" s="241">
        <f>IF($T$159=$C734,2,0)</f>
        <v>0</v>
      </c>
      <c r="N734" s="241">
        <f>IF($T$177=$C734,2,0)</f>
        <v>0</v>
      </c>
      <c r="T734" s="243"/>
      <c r="W734" s="244"/>
      <c r="X734" s="244"/>
      <c r="Y734" s="244"/>
      <c r="Z734" s="244"/>
      <c r="AA734" s="244"/>
      <c r="AB734" s="244"/>
      <c r="AC734" s="244"/>
      <c r="AD734" s="244"/>
      <c r="AE734" s="244"/>
      <c r="AF734" s="244"/>
      <c r="AG734" s="244"/>
      <c r="AH734" s="244"/>
      <c r="AI734" s="244"/>
      <c r="AJ734" s="244"/>
      <c r="AK734" s="244"/>
      <c r="AL734" s="244"/>
      <c r="AM734" s="244"/>
      <c r="AN734" s="244"/>
      <c r="AO734" s="244"/>
      <c r="AP734" s="244"/>
      <c r="AQ734" s="243"/>
      <c r="AR734" s="243"/>
      <c r="AS734" s="243"/>
      <c r="AT734" s="243"/>
      <c r="AU734" s="243"/>
      <c r="AV734" s="243"/>
      <c r="AW734" s="243"/>
      <c r="AX734" s="243"/>
      <c r="AY734" s="243"/>
      <c r="AZ734" s="243"/>
      <c r="BA734" s="243"/>
      <c r="BB734" s="243"/>
    </row>
    <row r="735" spans="2:54" s="242" customFormat="1" x14ac:dyDescent="0.25">
      <c r="B735" s="858"/>
      <c r="C735" s="197" t="s">
        <v>500</v>
      </c>
      <c r="D735" s="197"/>
      <c r="E735" s="240">
        <f>IF($T$15=$C735,1,0)</f>
        <v>0</v>
      </c>
      <c r="F735" s="240">
        <f>IF($T$33=$C735,1,0)</f>
        <v>0</v>
      </c>
      <c r="G735" s="240">
        <f>IF($T$51=$C735,1,0)</f>
        <v>0</v>
      </c>
      <c r="H735" s="241">
        <f>IF($T$69=$C735,1,0)</f>
        <v>0</v>
      </c>
      <c r="I735" s="241">
        <f>IF($T$87=$C735,1,0)</f>
        <v>0</v>
      </c>
      <c r="J735" s="241">
        <f>IF($T$105=$C735,1,0)</f>
        <v>0</v>
      </c>
      <c r="K735" s="241">
        <f>IF($T$123=$C735,1,0)</f>
        <v>0</v>
      </c>
      <c r="L735" s="241">
        <f>IF($T$141=$C735,1,0)</f>
        <v>0</v>
      </c>
      <c r="M735" s="241">
        <f>IF($T$159=$C735,1,0)</f>
        <v>0</v>
      </c>
      <c r="N735" s="241">
        <f>IF($T$177=$C735,1,0)</f>
        <v>0</v>
      </c>
      <c r="T735" s="243"/>
      <c r="W735" s="244"/>
      <c r="X735" s="244"/>
      <c r="Y735" s="244"/>
      <c r="Z735" s="244"/>
      <c r="AA735" s="244"/>
      <c r="AB735" s="244"/>
      <c r="AC735" s="244"/>
      <c r="AD735" s="244"/>
      <c r="AE735" s="244"/>
      <c r="AF735" s="244"/>
      <c r="AG735" s="244"/>
      <c r="AH735" s="244"/>
      <c r="AI735" s="244"/>
      <c r="AJ735" s="244"/>
      <c r="AK735" s="244"/>
      <c r="AL735" s="244"/>
      <c r="AM735" s="244"/>
      <c r="AN735" s="244"/>
      <c r="AO735" s="244"/>
      <c r="AP735" s="244"/>
      <c r="AQ735" s="243"/>
      <c r="AR735" s="243"/>
      <c r="AS735" s="243"/>
      <c r="AT735" s="243"/>
      <c r="AU735" s="243"/>
      <c r="AV735" s="243"/>
      <c r="AW735" s="243"/>
      <c r="AX735" s="243"/>
      <c r="AY735" s="243"/>
      <c r="AZ735" s="243"/>
      <c r="BA735" s="243"/>
      <c r="BB735" s="243"/>
    </row>
    <row r="736" spans="2:54" s="242" customFormat="1" x14ac:dyDescent="0.25">
      <c r="B736" s="858"/>
      <c r="C736" s="197" t="s">
        <v>211</v>
      </c>
      <c r="D736" s="197"/>
      <c r="E736" s="240" t="str">
        <f>IF($T$15=$C736,"No Aplica",0)</f>
        <v>No Aplica</v>
      </c>
      <c r="F736" s="240">
        <f>IF($T$33=$C736,"No Aplica",0)</f>
        <v>0</v>
      </c>
      <c r="G736" s="240">
        <f>IF($T$51=$C736,"No Aplica",0)</f>
        <v>0</v>
      </c>
      <c r="H736" s="241">
        <f>IF($T$69=$C736,"No Aplica",0)</f>
        <v>0</v>
      </c>
      <c r="I736" s="241" t="str">
        <f>IF($T$87=$C736,"No Aplica",0)</f>
        <v>No Aplica</v>
      </c>
      <c r="J736" s="241" t="str">
        <f>IF($T$105=$C736,"No Aplica",0)</f>
        <v>No Aplica</v>
      </c>
      <c r="K736" s="241" t="str">
        <f>IF($T$123=$C736,"No Aplica",0)</f>
        <v>No Aplica</v>
      </c>
      <c r="L736" s="241" t="str">
        <f>IF($T$141=$C736,"No Aplica",0)</f>
        <v>No Aplica</v>
      </c>
      <c r="M736" s="241" t="str">
        <f>IF($T$159=$C736,"No Aplica",0)</f>
        <v>No Aplica</v>
      </c>
      <c r="N736" s="241" t="str">
        <f>IF($T$177=$C736,"No Aplica",0)</f>
        <v>No Aplica</v>
      </c>
      <c r="T736" s="243"/>
      <c r="W736" s="244"/>
      <c r="X736" s="244"/>
      <c r="Y736" s="244"/>
      <c r="Z736" s="244"/>
      <c r="AA736" s="244"/>
      <c r="AB736" s="244"/>
      <c r="AC736" s="244"/>
      <c r="AD736" s="244"/>
      <c r="AE736" s="244"/>
      <c r="AF736" s="244"/>
      <c r="AG736" s="244"/>
      <c r="AH736" s="244"/>
      <c r="AI736" s="244"/>
      <c r="AJ736" s="244"/>
      <c r="AK736" s="244"/>
      <c r="AL736" s="244"/>
      <c r="AM736" s="244"/>
      <c r="AN736" s="244"/>
      <c r="AO736" s="244"/>
      <c r="AP736" s="244"/>
      <c r="AQ736" s="243"/>
      <c r="AR736" s="243"/>
      <c r="AS736" s="243"/>
      <c r="AT736" s="243"/>
      <c r="AU736" s="243"/>
      <c r="AV736" s="243"/>
      <c r="AW736" s="243"/>
      <c r="AX736" s="243"/>
      <c r="AY736" s="243"/>
      <c r="AZ736" s="243"/>
      <c r="BA736" s="243"/>
      <c r="BB736" s="243"/>
    </row>
    <row r="737" spans="2:54" s="242" customFormat="1" x14ac:dyDescent="0.25">
      <c r="B737" s="858" t="s">
        <v>270</v>
      </c>
      <c r="C737" s="197" t="s">
        <v>501</v>
      </c>
      <c r="D737" s="197"/>
      <c r="E737" s="240">
        <f>IF($T$17=$C737,5,0)</f>
        <v>0</v>
      </c>
      <c r="F737" s="240">
        <f>IF($T$35=$C737,5,0)</f>
        <v>0</v>
      </c>
      <c r="G737" s="240">
        <f>IF($T$53=$C737,5,0)</f>
        <v>0</v>
      </c>
      <c r="H737" s="241">
        <f>IF($T$71=$C737,5,0)</f>
        <v>0</v>
      </c>
      <c r="I737" s="241">
        <f>IF($T$89=$C737,5,0)</f>
        <v>0</v>
      </c>
      <c r="J737" s="241">
        <f>IF($T$107=$C737,5,0)</f>
        <v>0</v>
      </c>
      <c r="K737" s="241">
        <f>IF($T$125=$C737,5,0)</f>
        <v>0</v>
      </c>
      <c r="L737" s="241">
        <f>IF($T$143=$C737,5,0)</f>
        <v>0</v>
      </c>
      <c r="M737" s="241">
        <f>IF($T$161=$C737,5,0)</f>
        <v>0</v>
      </c>
      <c r="N737" s="241">
        <f>IF($T$179=$C737,5,0)</f>
        <v>0</v>
      </c>
      <c r="T737" s="243"/>
      <c r="W737" s="244"/>
      <c r="X737" s="244"/>
      <c r="Y737" s="244"/>
      <c r="Z737" s="244"/>
      <c r="AA737" s="244"/>
      <c r="AB737" s="244"/>
      <c r="AC737" s="244"/>
      <c r="AD737" s="244"/>
      <c r="AE737" s="244"/>
      <c r="AF737" s="244"/>
      <c r="AG737" s="244"/>
      <c r="AH737" s="244"/>
      <c r="AI737" s="244"/>
      <c r="AJ737" s="244"/>
      <c r="AK737" s="244"/>
      <c r="AL737" s="244"/>
      <c r="AM737" s="244"/>
      <c r="AN737" s="244"/>
      <c r="AO737" s="244"/>
      <c r="AP737" s="244"/>
      <c r="AQ737" s="243"/>
      <c r="AR737" s="243"/>
      <c r="AS737" s="243"/>
      <c r="AT737" s="243"/>
      <c r="AU737" s="243"/>
      <c r="AV737" s="243"/>
      <c r="AW737" s="243"/>
      <c r="AX737" s="243"/>
      <c r="AY737" s="243"/>
      <c r="AZ737" s="243"/>
      <c r="BA737" s="243"/>
      <c r="BB737" s="243"/>
    </row>
    <row r="738" spans="2:54" s="242" customFormat="1" x14ac:dyDescent="0.25">
      <c r="B738" s="858"/>
      <c r="C738" s="197" t="s">
        <v>502</v>
      </c>
      <c r="D738" s="197"/>
      <c r="E738" s="240">
        <f>IF($T$17=$C738,4,0)</f>
        <v>0</v>
      </c>
      <c r="F738" s="240">
        <f>IF($T$35=$C738,4,0)</f>
        <v>0</v>
      </c>
      <c r="G738" s="240">
        <f>IF($T$53=$C738,4,0)</f>
        <v>0</v>
      </c>
      <c r="H738" s="241">
        <f>IF($T$71=$C738,4,0)</f>
        <v>0</v>
      </c>
      <c r="I738" s="241">
        <f>IF($T$89=$C738,4,0)</f>
        <v>0</v>
      </c>
      <c r="J738" s="241">
        <f>IF($T$107=$C738,4,0)</f>
        <v>0</v>
      </c>
      <c r="K738" s="241">
        <f>IF($T$125=$C738,4,0)</f>
        <v>0</v>
      </c>
      <c r="L738" s="241">
        <f>IF($T$143=$C738,4,0)</f>
        <v>0</v>
      </c>
      <c r="M738" s="241">
        <f>IF($T$161=$C738,4,0)</f>
        <v>0</v>
      </c>
      <c r="N738" s="241">
        <f>IF($T$179=$C738,4,0)</f>
        <v>0</v>
      </c>
      <c r="T738" s="243"/>
      <c r="W738" s="244"/>
      <c r="X738" s="244"/>
      <c r="Y738" s="244"/>
      <c r="Z738" s="244"/>
      <c r="AA738" s="244"/>
      <c r="AB738" s="244"/>
      <c r="AC738" s="244"/>
      <c r="AD738" s="244"/>
      <c r="AE738" s="244"/>
      <c r="AF738" s="244"/>
      <c r="AG738" s="244"/>
      <c r="AH738" s="244"/>
      <c r="AI738" s="244"/>
      <c r="AJ738" s="244"/>
      <c r="AK738" s="244"/>
      <c r="AL738" s="244"/>
      <c r="AM738" s="244"/>
      <c r="AN738" s="244"/>
      <c r="AO738" s="244"/>
      <c r="AP738" s="244"/>
      <c r="AQ738" s="243"/>
      <c r="AR738" s="243"/>
      <c r="AS738" s="243"/>
      <c r="AT738" s="243"/>
      <c r="AU738" s="243"/>
      <c r="AV738" s="243"/>
      <c r="AW738" s="243"/>
      <c r="AX738" s="243"/>
      <c r="AY738" s="243"/>
      <c r="AZ738" s="243"/>
      <c r="BA738" s="243"/>
      <c r="BB738" s="243"/>
    </row>
    <row r="739" spans="2:54" s="242" customFormat="1" x14ac:dyDescent="0.25">
      <c r="B739" s="858"/>
      <c r="C739" s="197" t="s">
        <v>503</v>
      </c>
      <c r="D739" s="197"/>
      <c r="E739" s="240">
        <f>IF($T$17=$C739,3,0)</f>
        <v>0</v>
      </c>
      <c r="F739" s="240">
        <f>IF($T$35=$C739,3,0)</f>
        <v>0</v>
      </c>
      <c r="G739" s="240">
        <f>IF($T$53=$C739,3,0)</f>
        <v>0</v>
      </c>
      <c r="H739" s="241">
        <f>IF($T$71=$C739,3,0)</f>
        <v>0</v>
      </c>
      <c r="I739" s="241">
        <f>IF($T$89=$C739,3,0)</f>
        <v>0</v>
      </c>
      <c r="J739" s="241">
        <f>IF($T$107=$C739,3,0)</f>
        <v>0</v>
      </c>
      <c r="K739" s="241">
        <f>IF($T$125=$C739,3,0)</f>
        <v>0</v>
      </c>
      <c r="L739" s="241">
        <f>IF($T$143=$C739,3,0)</f>
        <v>0</v>
      </c>
      <c r="M739" s="241">
        <f>IF($T$161=$C739,3,0)</f>
        <v>0</v>
      </c>
      <c r="N739" s="241">
        <f>IF($T$179=$C739,3,0)</f>
        <v>0</v>
      </c>
      <c r="T739" s="243"/>
      <c r="W739" s="244"/>
      <c r="X739" s="244"/>
      <c r="Y739" s="244"/>
      <c r="Z739" s="244"/>
      <c r="AA739" s="244"/>
      <c r="AB739" s="244"/>
      <c r="AC739" s="244"/>
      <c r="AD739" s="244"/>
      <c r="AE739" s="244"/>
      <c r="AF739" s="244"/>
      <c r="AG739" s="244"/>
      <c r="AH739" s="244"/>
      <c r="AI739" s="244"/>
      <c r="AJ739" s="244"/>
      <c r="AK739" s="244"/>
      <c r="AL739" s="244"/>
      <c r="AM739" s="244"/>
      <c r="AN739" s="244"/>
      <c r="AO739" s="244"/>
      <c r="AP739" s="244"/>
      <c r="AQ739" s="243"/>
      <c r="AR739" s="243"/>
      <c r="AS739" s="243"/>
      <c r="AT739" s="243"/>
      <c r="AU739" s="243"/>
      <c r="AV739" s="243"/>
      <c r="AW739" s="243"/>
      <c r="AX739" s="243"/>
      <c r="AY739" s="243"/>
      <c r="AZ739" s="243"/>
      <c r="BA739" s="243"/>
      <c r="BB739" s="243"/>
    </row>
    <row r="740" spans="2:54" s="242" customFormat="1" x14ac:dyDescent="0.25">
      <c r="B740" s="858"/>
      <c r="C740" s="197" t="s">
        <v>504</v>
      </c>
      <c r="D740" s="197"/>
      <c r="E740" s="240">
        <f>IF($T$17=$C740,1,0)</f>
        <v>0</v>
      </c>
      <c r="F740" s="240">
        <f>IF($T$35=$C740,1,0)</f>
        <v>0</v>
      </c>
      <c r="G740" s="240">
        <f>IF($T$53=$C740,1,0)</f>
        <v>0</v>
      </c>
      <c r="H740" s="241">
        <f>IF($T$71=$C740,1,0)</f>
        <v>0</v>
      </c>
      <c r="I740" s="241">
        <f>IF($T$89=$C740,1,0)</f>
        <v>0</v>
      </c>
      <c r="J740" s="241">
        <f>IF($T$107=$C740,1,0)</f>
        <v>0</v>
      </c>
      <c r="K740" s="241">
        <f>IF($T$125=$C740,1,0)</f>
        <v>0</v>
      </c>
      <c r="L740" s="241">
        <f>IF($T$143=$C740,1,0)</f>
        <v>0</v>
      </c>
      <c r="M740" s="241">
        <f>IF($T$161=$C740,1,0)</f>
        <v>0</v>
      </c>
      <c r="N740" s="241">
        <f>IF($T$179=$C740,1,0)</f>
        <v>0</v>
      </c>
      <c r="T740" s="243"/>
      <c r="W740" s="244"/>
      <c r="X740" s="244"/>
      <c r="Y740" s="244"/>
      <c r="Z740" s="244"/>
      <c r="AA740" s="244"/>
      <c r="AB740" s="244"/>
      <c r="AC740" s="244"/>
      <c r="AD740" s="244"/>
      <c r="AE740" s="244"/>
      <c r="AF740" s="244"/>
      <c r="AG740" s="244"/>
      <c r="AH740" s="244"/>
      <c r="AI740" s="244"/>
      <c r="AJ740" s="244"/>
      <c r="AK740" s="244"/>
      <c r="AL740" s="244"/>
      <c r="AM740" s="244"/>
      <c r="AN740" s="244"/>
      <c r="AO740" s="244"/>
      <c r="AP740" s="244"/>
      <c r="AQ740" s="243"/>
      <c r="AR740" s="243"/>
      <c r="AS740" s="243"/>
      <c r="AT740" s="243"/>
      <c r="AU740" s="243"/>
      <c r="AV740" s="243"/>
      <c r="AW740" s="243"/>
      <c r="AX740" s="243"/>
      <c r="AY740" s="243"/>
      <c r="AZ740" s="243"/>
      <c r="BA740" s="243"/>
      <c r="BB740" s="243"/>
    </row>
    <row r="741" spans="2:54" s="242" customFormat="1" x14ac:dyDescent="0.25">
      <c r="B741" s="858"/>
      <c r="C741" s="197" t="s">
        <v>211</v>
      </c>
      <c r="D741" s="197"/>
      <c r="E741" s="240" t="str">
        <f>IF($T$17=$C741,"No Aplica",0)</f>
        <v>No Aplica</v>
      </c>
      <c r="F741" s="240" t="str">
        <f>IF($T$35=$C741,"No Aplica",0)</f>
        <v>No Aplica</v>
      </c>
      <c r="G741" s="240" t="str">
        <f>IF($T$53=$C741,"No Aplica",0)</f>
        <v>No Aplica</v>
      </c>
      <c r="H741" s="241" t="str">
        <f>IF($T$71=$C741,"No Aplica",0)</f>
        <v>No Aplica</v>
      </c>
      <c r="I741" s="241" t="str">
        <f>IF($T$89=$C741,"No Aplica",0)</f>
        <v>No Aplica</v>
      </c>
      <c r="J741" s="241" t="str">
        <f>IF($T$107=$C741,"No Aplica",0)</f>
        <v>No Aplica</v>
      </c>
      <c r="K741" s="241" t="str">
        <f>IF($T$125=$C741,"No Aplica",0)</f>
        <v>No Aplica</v>
      </c>
      <c r="L741" s="241" t="str">
        <f>IF($T$143=$C741,"No Aplica",0)</f>
        <v>No Aplica</v>
      </c>
      <c r="M741" s="241" t="str">
        <f>IF($T$161=$C741,"No Aplica",0)</f>
        <v>No Aplica</v>
      </c>
      <c r="N741" s="241" t="str">
        <f>IF($T$179=$C741,"No Aplica",0)</f>
        <v>No Aplica</v>
      </c>
      <c r="T741" s="243"/>
      <c r="W741" s="244"/>
      <c r="X741" s="244"/>
      <c r="Y741" s="244"/>
      <c r="Z741" s="244"/>
      <c r="AA741" s="244"/>
      <c r="AB741" s="244"/>
      <c r="AC741" s="244"/>
      <c r="AD741" s="244"/>
      <c r="AE741" s="244"/>
      <c r="AF741" s="244"/>
      <c r="AG741" s="244"/>
      <c r="AH741" s="244"/>
      <c r="AI741" s="244"/>
      <c r="AJ741" s="244"/>
      <c r="AK741" s="244"/>
      <c r="AL741" s="244"/>
      <c r="AM741" s="244"/>
      <c r="AN741" s="244"/>
      <c r="AO741" s="244"/>
      <c r="AP741" s="244"/>
      <c r="AQ741" s="243"/>
      <c r="AR741" s="243"/>
      <c r="AS741" s="243"/>
      <c r="AT741" s="243"/>
      <c r="AU741" s="243"/>
      <c r="AV741" s="243"/>
      <c r="AW741" s="243"/>
      <c r="AX741" s="243"/>
      <c r="AY741" s="243"/>
      <c r="AZ741" s="243"/>
      <c r="BA741" s="243"/>
      <c r="BB741" s="243"/>
    </row>
    <row r="742" spans="2:54" s="242" customFormat="1" x14ac:dyDescent="0.25">
      <c r="B742" s="858" t="s">
        <v>271</v>
      </c>
      <c r="C742" s="197" t="s">
        <v>505</v>
      </c>
      <c r="D742" s="197"/>
      <c r="E742" s="240">
        <f>IF($T$19=$C742,5,0)</f>
        <v>0</v>
      </c>
      <c r="F742" s="240">
        <f>IF($T$37=$C742,5,0)</f>
        <v>0</v>
      </c>
      <c r="G742" s="240">
        <f>IF($T$55=$C742,5,0)</f>
        <v>0</v>
      </c>
      <c r="H742" s="241">
        <f>IF($T$73=$C742,5,0)</f>
        <v>0</v>
      </c>
      <c r="I742" s="241">
        <f>IF($T$91=$C742,5,0)</f>
        <v>0</v>
      </c>
      <c r="J742" s="241">
        <f>IF($T$109=$C742,5,0)</f>
        <v>0</v>
      </c>
      <c r="K742" s="241">
        <f>IF($T$127=$C742,5,0)</f>
        <v>0</v>
      </c>
      <c r="L742" s="241">
        <f>IF($T$145=$C742,5,0)</f>
        <v>0</v>
      </c>
      <c r="M742" s="241">
        <f>IF($T$163=$C742,5,0)</f>
        <v>0</v>
      </c>
      <c r="N742" s="241">
        <f>IF($T$181=$C742,5,0)</f>
        <v>0</v>
      </c>
      <c r="T742" s="243"/>
      <c r="W742" s="244"/>
      <c r="X742" s="244"/>
      <c r="Y742" s="244"/>
      <c r="Z742" s="244"/>
      <c r="AA742" s="244"/>
      <c r="AB742" s="244"/>
      <c r="AC742" s="244"/>
      <c r="AD742" s="244"/>
      <c r="AE742" s="244"/>
      <c r="AF742" s="244"/>
      <c r="AG742" s="244"/>
      <c r="AH742" s="244"/>
      <c r="AI742" s="244"/>
      <c r="AJ742" s="244"/>
      <c r="AK742" s="244"/>
      <c r="AL742" s="244"/>
      <c r="AM742" s="244"/>
      <c r="AN742" s="244"/>
      <c r="AO742" s="244"/>
      <c r="AP742" s="244"/>
      <c r="AQ742" s="243"/>
      <c r="AR742" s="243"/>
      <c r="AS742" s="243"/>
      <c r="AT742" s="243"/>
      <c r="AU742" s="243"/>
      <c r="AV742" s="243"/>
      <c r="AW742" s="243"/>
      <c r="AX742" s="243"/>
      <c r="AY742" s="243"/>
      <c r="AZ742" s="243"/>
      <c r="BA742" s="243"/>
      <c r="BB742" s="243"/>
    </row>
    <row r="743" spans="2:54" s="242" customFormat="1" x14ac:dyDescent="0.25">
      <c r="B743" s="858"/>
      <c r="C743" s="197" t="s">
        <v>279</v>
      </c>
      <c r="D743" s="197"/>
      <c r="E743" s="240">
        <f>IF($T$19=$C743,4,0)</f>
        <v>0</v>
      </c>
      <c r="F743" s="240">
        <f>IF($T$37=$C743,4,0)</f>
        <v>0</v>
      </c>
      <c r="G743" s="240">
        <f>IF($T$55=$C743,4,0)</f>
        <v>0</v>
      </c>
      <c r="H743" s="241">
        <f>IF($T$73=$C743,4,0)</f>
        <v>4</v>
      </c>
      <c r="I743" s="241">
        <f>IF($T$91=$C743,4,0)</f>
        <v>0</v>
      </c>
      <c r="J743" s="241">
        <f>IF($T$109=$C743,4,0)</f>
        <v>0</v>
      </c>
      <c r="K743" s="241">
        <f>IF($T$127=$C743,4,0)</f>
        <v>0</v>
      </c>
      <c r="L743" s="241">
        <f>IF($T$145=$C743,4,0)</f>
        <v>0</v>
      </c>
      <c r="M743" s="241">
        <f>IF($T$163=$C743,4,0)</f>
        <v>0</v>
      </c>
      <c r="N743" s="241">
        <f>IF($T$181=$C743,4,0)</f>
        <v>0</v>
      </c>
      <c r="T743" s="243"/>
      <c r="W743" s="244"/>
      <c r="X743" s="244"/>
      <c r="Y743" s="244"/>
      <c r="Z743" s="244"/>
      <c r="AA743" s="244"/>
      <c r="AB743" s="244"/>
      <c r="AC743" s="244"/>
      <c r="AD743" s="244"/>
      <c r="AE743" s="244"/>
      <c r="AF743" s="244"/>
      <c r="AG743" s="244"/>
      <c r="AH743" s="244"/>
      <c r="AI743" s="244"/>
      <c r="AJ743" s="244"/>
      <c r="AK743" s="244"/>
      <c r="AL743" s="244"/>
      <c r="AM743" s="244"/>
      <c r="AN743" s="244"/>
      <c r="AO743" s="244"/>
      <c r="AP743" s="244"/>
      <c r="AQ743" s="243"/>
      <c r="AR743" s="243"/>
      <c r="AS743" s="243"/>
      <c r="AT743" s="243"/>
      <c r="AU743" s="243"/>
      <c r="AV743" s="243"/>
      <c r="AW743" s="243"/>
      <c r="AX743" s="243"/>
      <c r="AY743" s="243"/>
      <c r="AZ743" s="243"/>
      <c r="BA743" s="243"/>
      <c r="BB743" s="243"/>
    </row>
    <row r="744" spans="2:54" s="242" customFormat="1" x14ac:dyDescent="0.25">
      <c r="B744" s="858"/>
      <c r="C744" s="197" t="s">
        <v>506</v>
      </c>
      <c r="D744" s="197"/>
      <c r="E744" s="240">
        <f>IF($T$19=$C744,3,0)</f>
        <v>0</v>
      </c>
      <c r="F744" s="240">
        <f>IF($T$37=$C744,3,0)</f>
        <v>0</v>
      </c>
      <c r="G744" s="240">
        <f>IF($T$55=$C744,3,0)</f>
        <v>0</v>
      </c>
      <c r="H744" s="241">
        <f>IF($T$73=$C744,3,0)</f>
        <v>0</v>
      </c>
      <c r="I744" s="241">
        <f>IF($T$91=$C744,3,0)</f>
        <v>0</v>
      </c>
      <c r="J744" s="241">
        <f>IF($T$109=$C744,3,0)</f>
        <v>0</v>
      </c>
      <c r="K744" s="241">
        <f>IF($T$127=$C744,3,0)</f>
        <v>0</v>
      </c>
      <c r="L744" s="241">
        <f>IF($T$145=$C744,3,0)</f>
        <v>0</v>
      </c>
      <c r="M744" s="241">
        <f>IF($T$163=$C744,3,0)</f>
        <v>0</v>
      </c>
      <c r="N744" s="241">
        <f>IF($T$181=$C744,3,0)</f>
        <v>0</v>
      </c>
      <c r="T744" s="243"/>
      <c r="W744" s="244"/>
      <c r="X744" s="244"/>
      <c r="Y744" s="244"/>
      <c r="Z744" s="244"/>
      <c r="AA744" s="244"/>
      <c r="AB744" s="244"/>
      <c r="AC744" s="244"/>
      <c r="AD744" s="244"/>
      <c r="AE744" s="244"/>
      <c r="AF744" s="244"/>
      <c r="AG744" s="244"/>
      <c r="AH744" s="244"/>
      <c r="AI744" s="244"/>
      <c r="AJ744" s="244"/>
      <c r="AK744" s="244"/>
      <c r="AL744" s="244"/>
      <c r="AM744" s="244"/>
      <c r="AN744" s="244"/>
      <c r="AO744" s="244"/>
      <c r="AP744" s="244"/>
      <c r="AQ744" s="243"/>
      <c r="AR744" s="243"/>
      <c r="AS744" s="243"/>
      <c r="AT744" s="243"/>
      <c r="AU744" s="243"/>
      <c r="AV744" s="243"/>
      <c r="AW744" s="243"/>
      <c r="AX744" s="243"/>
      <c r="AY744" s="243"/>
      <c r="AZ744" s="243"/>
      <c r="BA744" s="243"/>
      <c r="BB744" s="243"/>
    </row>
    <row r="745" spans="2:54" s="242" customFormat="1" x14ac:dyDescent="0.25">
      <c r="B745" s="858"/>
      <c r="C745" s="197" t="s">
        <v>280</v>
      </c>
      <c r="D745" s="197"/>
      <c r="E745" s="240">
        <f>IF($T$19=$C745,2,0)</f>
        <v>0</v>
      </c>
      <c r="F745" s="240">
        <f>IF($T$37=$C745,2,0)</f>
        <v>0</v>
      </c>
      <c r="G745" s="240">
        <f>IF($T$55=$C745,2,0)</f>
        <v>2</v>
      </c>
      <c r="H745" s="241">
        <f>IF($T$73=$C745,2,0)</f>
        <v>0</v>
      </c>
      <c r="I745" s="241">
        <f>IF($T$91=$C745,2,0)</f>
        <v>0</v>
      </c>
      <c r="J745" s="241">
        <f>IF($T$109=$C745,2,0)</f>
        <v>0</v>
      </c>
      <c r="K745" s="241">
        <f>IF($T$127=$C745,2,0)</f>
        <v>0</v>
      </c>
      <c r="L745" s="241">
        <f>IF($T$145=$C745,2,0)</f>
        <v>0</v>
      </c>
      <c r="M745" s="241">
        <f>IF($T$163=$C745,2,0)</f>
        <v>0</v>
      </c>
      <c r="N745" s="241">
        <f>IF($T$181=$C745,2,0)</f>
        <v>0</v>
      </c>
      <c r="T745" s="243"/>
      <c r="W745" s="244"/>
      <c r="X745" s="244"/>
      <c r="Y745" s="244"/>
      <c r="Z745" s="244"/>
      <c r="AA745" s="244"/>
      <c r="AB745" s="244"/>
      <c r="AC745" s="244"/>
      <c r="AD745" s="244"/>
      <c r="AE745" s="244"/>
      <c r="AF745" s="244"/>
      <c r="AG745" s="244"/>
      <c r="AH745" s="244"/>
      <c r="AI745" s="244"/>
      <c r="AJ745" s="244"/>
      <c r="AK745" s="244"/>
      <c r="AL745" s="244"/>
      <c r="AM745" s="244"/>
      <c r="AN745" s="244"/>
      <c r="AO745" s="244"/>
      <c r="AP745" s="244"/>
      <c r="AQ745" s="243"/>
      <c r="AR745" s="243"/>
      <c r="AS745" s="243"/>
      <c r="AT745" s="243"/>
      <c r="AU745" s="243"/>
      <c r="AV745" s="243"/>
      <c r="AW745" s="243"/>
      <c r="AX745" s="243"/>
      <c r="AY745" s="243"/>
      <c r="AZ745" s="243"/>
      <c r="BA745" s="243"/>
      <c r="BB745" s="243"/>
    </row>
    <row r="746" spans="2:54" s="242" customFormat="1" x14ac:dyDescent="0.25">
      <c r="B746" s="858"/>
      <c r="C746" s="197" t="s">
        <v>276</v>
      </c>
      <c r="D746" s="197"/>
      <c r="E746" s="240">
        <f>IF($T$19=$C746,1,0)</f>
        <v>0</v>
      </c>
      <c r="F746" s="240">
        <f>IF($T$37=$C746,1,0)</f>
        <v>1</v>
      </c>
      <c r="G746" s="240">
        <f>IF($T$55=$C746,1,0)</f>
        <v>0</v>
      </c>
      <c r="H746" s="241">
        <f>IF($T$73=$C746,1,0)</f>
        <v>0</v>
      </c>
      <c r="I746" s="241">
        <f>IF($T$91=$C746,1,0)</f>
        <v>0</v>
      </c>
      <c r="J746" s="241">
        <f>IF($T$109=$C746,1,0)</f>
        <v>0</v>
      </c>
      <c r="K746" s="241">
        <f>IF($T$127=$C746,1,0)</f>
        <v>0</v>
      </c>
      <c r="L746" s="241">
        <f>IF($T$145=$C746,1,0)</f>
        <v>0</v>
      </c>
      <c r="M746" s="241">
        <f>IF($T$163=$C746,1,0)</f>
        <v>0</v>
      </c>
      <c r="N746" s="241">
        <f>IF($T$181=$C746,1,0)</f>
        <v>0</v>
      </c>
      <c r="T746" s="243"/>
      <c r="W746" s="244"/>
      <c r="X746" s="244"/>
      <c r="Y746" s="244"/>
      <c r="Z746" s="244"/>
      <c r="AA746" s="244"/>
      <c r="AB746" s="244"/>
      <c r="AC746" s="244"/>
      <c r="AD746" s="244"/>
      <c r="AE746" s="244"/>
      <c r="AF746" s="244"/>
      <c r="AG746" s="244"/>
      <c r="AH746" s="244"/>
      <c r="AI746" s="244"/>
      <c r="AJ746" s="244"/>
      <c r="AK746" s="244"/>
      <c r="AL746" s="244"/>
      <c r="AM746" s="244"/>
      <c r="AN746" s="244"/>
      <c r="AO746" s="244"/>
      <c r="AP746" s="244"/>
      <c r="AQ746" s="243"/>
      <c r="AR746" s="243"/>
      <c r="AS746" s="243"/>
      <c r="AT746" s="243"/>
      <c r="AU746" s="243"/>
      <c r="AV746" s="243"/>
      <c r="AW746" s="243"/>
      <c r="AX746" s="243"/>
      <c r="AY746" s="243"/>
      <c r="AZ746" s="243"/>
      <c r="BA746" s="243"/>
      <c r="BB746" s="243"/>
    </row>
    <row r="747" spans="2:54" s="242" customFormat="1" x14ac:dyDescent="0.25">
      <c r="B747" s="858"/>
      <c r="C747" s="197" t="s">
        <v>211</v>
      </c>
      <c r="D747" s="197"/>
      <c r="E747" s="240" t="str">
        <f>IF($T$19=$C747,"No Aplica",0)</f>
        <v>No Aplica</v>
      </c>
      <c r="F747" s="240">
        <f>IF($T$37=$C747,"No Aplica",0)</f>
        <v>0</v>
      </c>
      <c r="G747" s="240">
        <f>IF($T$55=$C747,"No Aplica",0)</f>
        <v>0</v>
      </c>
      <c r="H747" s="241">
        <f>IF($T$73=$C747,"No Aplica",0)</f>
        <v>0</v>
      </c>
      <c r="I747" s="241" t="str">
        <f>IF($T$91=$C747,"No Aplica",0)</f>
        <v>No Aplica</v>
      </c>
      <c r="J747" s="241" t="str">
        <f>IF($T$109=$C747,"No Aplica",0)</f>
        <v>No Aplica</v>
      </c>
      <c r="K747" s="241" t="str">
        <f>IF($T$127=$C747,"No Aplica",0)</f>
        <v>No Aplica</v>
      </c>
      <c r="L747" s="241" t="str">
        <f>IF($T$145=$C747,"No Aplica",0)</f>
        <v>No Aplica</v>
      </c>
      <c r="M747" s="241" t="str">
        <f>IF($T$163=$C747,"No Aplica",0)</f>
        <v>No Aplica</v>
      </c>
      <c r="N747" s="241" t="str">
        <f>IF($T$181=$C747,"No Aplica",0)</f>
        <v>No Aplica</v>
      </c>
      <c r="T747" s="243"/>
      <c r="W747" s="244"/>
      <c r="X747" s="244"/>
      <c r="Y747" s="244"/>
      <c r="Z747" s="244"/>
      <c r="AA747" s="244"/>
      <c r="AB747" s="244"/>
      <c r="AC747" s="244"/>
      <c r="AD747" s="244"/>
      <c r="AE747" s="244"/>
      <c r="AF747" s="244"/>
      <c r="AG747" s="244"/>
      <c r="AH747" s="244"/>
      <c r="AI747" s="244"/>
      <c r="AJ747" s="244"/>
      <c r="AK747" s="244"/>
      <c r="AL747" s="244"/>
      <c r="AM747" s="244"/>
      <c r="AN747" s="244"/>
      <c r="AO747" s="244"/>
      <c r="AP747" s="244"/>
      <c r="AQ747" s="243"/>
      <c r="AR747" s="243"/>
      <c r="AS747" s="243"/>
      <c r="AT747" s="243"/>
      <c r="AU747" s="243"/>
      <c r="AV747" s="243"/>
      <c r="AW747" s="243"/>
      <c r="AX747" s="243"/>
      <c r="AY747" s="243"/>
      <c r="AZ747" s="243"/>
      <c r="BA747" s="243"/>
      <c r="BB747" s="243"/>
    </row>
    <row r="748" spans="2:54" s="242" customFormat="1" x14ac:dyDescent="0.25">
      <c r="B748" s="858" t="s">
        <v>269</v>
      </c>
      <c r="C748" s="197" t="s">
        <v>507</v>
      </c>
      <c r="D748" s="197"/>
      <c r="E748" s="240">
        <f>IF($T$21=$C748,5,0)</f>
        <v>0</v>
      </c>
      <c r="F748" s="240">
        <f>IF($T$39=$C748,5,0)</f>
        <v>0</v>
      </c>
      <c r="G748" s="240">
        <f>IF($T$57=$C748,5,0)</f>
        <v>0</v>
      </c>
      <c r="H748" s="241">
        <f>IF($T$75=$C748,5,0)</f>
        <v>0</v>
      </c>
      <c r="I748" s="241">
        <f>IF($T$93=$C748,5,0)</f>
        <v>0</v>
      </c>
      <c r="J748" s="241">
        <f>IF($T$111=$C748,5,0)</f>
        <v>0</v>
      </c>
      <c r="K748" s="241">
        <f>IF($T$129=$C748,5,0)</f>
        <v>0</v>
      </c>
      <c r="L748" s="241">
        <f>IF($T$147=$C748,5,0)</f>
        <v>0</v>
      </c>
      <c r="M748" s="241">
        <f>IF($T$165=$C748,5,0)</f>
        <v>0</v>
      </c>
      <c r="N748" s="241">
        <f>IF($T$183=$C748,5,0)</f>
        <v>0</v>
      </c>
      <c r="T748" s="243"/>
      <c r="W748" s="244"/>
      <c r="X748" s="244"/>
      <c r="Y748" s="244"/>
      <c r="Z748" s="244"/>
      <c r="AA748" s="244"/>
      <c r="AB748" s="244"/>
      <c r="AC748" s="244"/>
      <c r="AD748" s="244"/>
      <c r="AE748" s="244"/>
      <c r="AF748" s="244"/>
      <c r="AG748" s="244"/>
      <c r="AH748" s="244"/>
      <c r="AI748" s="244"/>
      <c r="AJ748" s="244"/>
      <c r="AK748" s="244"/>
      <c r="AL748" s="244"/>
      <c r="AM748" s="244"/>
      <c r="AN748" s="244"/>
      <c r="AO748" s="244"/>
      <c r="AP748" s="244"/>
      <c r="AQ748" s="243"/>
      <c r="AR748" s="243"/>
      <c r="AS748" s="243"/>
      <c r="AT748" s="243"/>
      <c r="AU748" s="243"/>
      <c r="AV748" s="243"/>
      <c r="AW748" s="243"/>
      <c r="AX748" s="243"/>
      <c r="AY748" s="243"/>
      <c r="AZ748" s="243"/>
      <c r="BA748" s="243"/>
      <c r="BB748" s="243"/>
    </row>
    <row r="749" spans="2:54" s="242" customFormat="1" x14ac:dyDescent="0.25">
      <c r="B749" s="858"/>
      <c r="C749" s="197" t="s">
        <v>277</v>
      </c>
      <c r="D749" s="197"/>
      <c r="E749" s="240">
        <f>IF($T$21=$C749,4,0)</f>
        <v>0</v>
      </c>
      <c r="F749" s="240">
        <f>IF($T$39=$C749,4,0)</f>
        <v>0</v>
      </c>
      <c r="G749" s="240">
        <f>IF($T$57=$C749,4,0)</f>
        <v>0</v>
      </c>
      <c r="H749" s="241">
        <f>IF($T$75=$C749,4,0)</f>
        <v>4</v>
      </c>
      <c r="I749" s="241">
        <f>IF($T$93=$C749,4,0)</f>
        <v>0</v>
      </c>
      <c r="J749" s="241">
        <f>IF($T$111=$C749,4,0)</f>
        <v>0</v>
      </c>
      <c r="K749" s="241">
        <f>IF($T$129=$C749,4,0)</f>
        <v>0</v>
      </c>
      <c r="L749" s="241">
        <f>IF($T$147=$C749,4,0)</f>
        <v>0</v>
      </c>
      <c r="M749" s="241">
        <f>IF($T$165=$C749,4,0)</f>
        <v>0</v>
      </c>
      <c r="N749" s="241">
        <f>IF($T$183=$C749,4,0)</f>
        <v>0</v>
      </c>
      <c r="T749" s="243"/>
      <c r="W749" s="244"/>
      <c r="X749" s="244"/>
      <c r="Y749" s="244"/>
      <c r="Z749" s="244"/>
      <c r="AA749" s="244"/>
      <c r="AB749" s="244"/>
      <c r="AC749" s="244"/>
      <c r="AD749" s="244"/>
      <c r="AE749" s="244"/>
      <c r="AF749" s="244"/>
      <c r="AG749" s="244"/>
      <c r="AH749" s="244"/>
      <c r="AI749" s="244"/>
      <c r="AJ749" s="244"/>
      <c r="AK749" s="244"/>
      <c r="AL749" s="244"/>
      <c r="AM749" s="244"/>
      <c r="AN749" s="244"/>
      <c r="AO749" s="244"/>
      <c r="AP749" s="244"/>
      <c r="AQ749" s="243"/>
      <c r="AR749" s="243"/>
      <c r="AS749" s="243"/>
      <c r="AT749" s="243"/>
      <c r="AU749" s="243"/>
      <c r="AV749" s="243"/>
      <c r="AW749" s="243"/>
      <c r="AX749" s="243"/>
      <c r="AY749" s="243"/>
      <c r="AZ749" s="243"/>
      <c r="BA749" s="243"/>
      <c r="BB749" s="243"/>
    </row>
    <row r="750" spans="2:54" s="242" customFormat="1" x14ac:dyDescent="0.25">
      <c r="B750" s="858"/>
      <c r="C750" s="197" t="s">
        <v>278</v>
      </c>
      <c r="D750" s="197"/>
      <c r="E750" s="240">
        <f>IF($T$21=$C750,3,0)</f>
        <v>0</v>
      </c>
      <c r="F750" s="240">
        <f>IF($T$39=$C750,3,0)</f>
        <v>3</v>
      </c>
      <c r="G750" s="240">
        <f>IF($T$57=$C750,3,0)</f>
        <v>3</v>
      </c>
      <c r="H750" s="241">
        <f>IF($T$75=$C750,3,0)</f>
        <v>0</v>
      </c>
      <c r="I750" s="241">
        <f>IF($T$93=$C750,3,0)</f>
        <v>0</v>
      </c>
      <c r="J750" s="241">
        <f>IF($T$111=$C750,3,0)</f>
        <v>0</v>
      </c>
      <c r="K750" s="241">
        <f>IF($T$129=$C750,3,0)</f>
        <v>0</v>
      </c>
      <c r="L750" s="241">
        <f>IF($T$147=$C750,3,0)</f>
        <v>0</v>
      </c>
      <c r="M750" s="241">
        <f>IF($T$165=$C750,3,0)</f>
        <v>0</v>
      </c>
      <c r="N750" s="241">
        <f>IF($T$183=$C750,3,0)</f>
        <v>0</v>
      </c>
      <c r="T750" s="243"/>
      <c r="W750" s="244"/>
      <c r="X750" s="244"/>
      <c r="Y750" s="244"/>
      <c r="Z750" s="244"/>
      <c r="AA750" s="244"/>
      <c r="AB750" s="244"/>
      <c r="AC750" s="244"/>
      <c r="AD750" s="244"/>
      <c r="AE750" s="244"/>
      <c r="AF750" s="244"/>
      <c r="AG750" s="244"/>
      <c r="AH750" s="244"/>
      <c r="AI750" s="244"/>
      <c r="AJ750" s="244"/>
      <c r="AK750" s="244"/>
      <c r="AL750" s="244"/>
      <c r="AM750" s="244"/>
      <c r="AN750" s="244"/>
      <c r="AO750" s="244"/>
      <c r="AP750" s="244"/>
      <c r="AQ750" s="243"/>
      <c r="AR750" s="243"/>
      <c r="AS750" s="243"/>
      <c r="AT750" s="243"/>
      <c r="AU750" s="243"/>
      <c r="AV750" s="243"/>
      <c r="AW750" s="243"/>
      <c r="AX750" s="243"/>
      <c r="AY750" s="243"/>
      <c r="AZ750" s="243"/>
      <c r="BA750" s="243"/>
      <c r="BB750" s="243"/>
    </row>
    <row r="751" spans="2:54" s="242" customFormat="1" x14ac:dyDescent="0.25">
      <c r="B751" s="858"/>
      <c r="C751" s="197" t="s">
        <v>508</v>
      </c>
      <c r="D751" s="197"/>
      <c r="E751" s="240">
        <f>IF($T$21=$C751,1,0)</f>
        <v>0</v>
      </c>
      <c r="F751" s="240">
        <f>IF($T$39=$C751,1,0)</f>
        <v>0</v>
      </c>
      <c r="G751" s="240">
        <f>IF($T$57=$C751,1,0)</f>
        <v>0</v>
      </c>
      <c r="H751" s="241">
        <f>IF($T$75=$C751,1,0)</f>
        <v>0</v>
      </c>
      <c r="I751" s="241">
        <f>IF($T$93=$C751,1,0)</f>
        <v>0</v>
      </c>
      <c r="J751" s="241">
        <f>IF($T$111=$C751,1,0)</f>
        <v>0</v>
      </c>
      <c r="K751" s="241">
        <f>IF($T$129=$C751,1,0)</f>
        <v>0</v>
      </c>
      <c r="L751" s="241">
        <f>IF($T$147=$C751,1,0)</f>
        <v>0</v>
      </c>
      <c r="M751" s="241">
        <f>IF($T$165=$C751,1,0)</f>
        <v>0</v>
      </c>
      <c r="N751" s="241">
        <f>IF($T$183=$C751,1,0)</f>
        <v>0</v>
      </c>
      <c r="T751" s="243"/>
      <c r="W751" s="244"/>
      <c r="X751" s="244"/>
      <c r="Y751" s="244"/>
      <c r="Z751" s="244"/>
      <c r="AA751" s="244"/>
      <c r="AB751" s="244"/>
      <c r="AC751" s="244"/>
      <c r="AD751" s="244"/>
      <c r="AE751" s="244"/>
      <c r="AF751" s="244"/>
      <c r="AG751" s="244"/>
      <c r="AH751" s="244"/>
      <c r="AI751" s="244"/>
      <c r="AJ751" s="244"/>
      <c r="AK751" s="244"/>
      <c r="AL751" s="244"/>
      <c r="AM751" s="244"/>
      <c r="AN751" s="244"/>
      <c r="AO751" s="244"/>
      <c r="AP751" s="244"/>
      <c r="AQ751" s="243"/>
      <c r="AR751" s="243"/>
      <c r="AS751" s="243"/>
      <c r="AT751" s="243"/>
      <c r="AU751" s="243"/>
      <c r="AV751" s="243"/>
      <c r="AW751" s="243"/>
      <c r="AX751" s="243"/>
      <c r="AY751" s="243"/>
      <c r="AZ751" s="243"/>
      <c r="BA751" s="243"/>
      <c r="BB751" s="243"/>
    </row>
    <row r="752" spans="2:54" s="242" customFormat="1" x14ac:dyDescent="0.25">
      <c r="B752" s="858"/>
      <c r="C752" s="197" t="s">
        <v>211</v>
      </c>
      <c r="D752" s="197"/>
      <c r="E752" s="240" t="str">
        <f>IF($T$21=$C752,"No Aplica",0)</f>
        <v>No Aplica</v>
      </c>
      <c r="F752" s="240">
        <f>IF($T$39=$C752,"No Aplica",0)</f>
        <v>0</v>
      </c>
      <c r="G752" s="240">
        <f>IF($T$57=$C752,"No Aplica",0)</f>
        <v>0</v>
      </c>
      <c r="H752" s="241">
        <f>IF($T$75=$C752,"No Aplica",0)</f>
        <v>0</v>
      </c>
      <c r="I752" s="241" t="str">
        <f>IF($T$93=$C752,"No Aplica",0)</f>
        <v>No Aplica</v>
      </c>
      <c r="J752" s="241" t="str">
        <f>IF($T$111=$C752,"No Aplica",0)</f>
        <v>No Aplica</v>
      </c>
      <c r="K752" s="241" t="str">
        <f>IF($T$129=$C752,"No Aplica",0)</f>
        <v>No Aplica</v>
      </c>
      <c r="L752" s="241" t="str">
        <f>IF($T$147=$C752,"No Aplica",0)</f>
        <v>No Aplica</v>
      </c>
      <c r="M752" s="241" t="str">
        <f>IF($T$165=$C752,"No Aplica",0)</f>
        <v>No Aplica</v>
      </c>
      <c r="N752" s="241" t="str">
        <f>IF($T$183=$C752,"No Aplica",0)</f>
        <v>No Aplica</v>
      </c>
      <c r="T752" s="243"/>
      <c r="W752" s="244"/>
      <c r="X752" s="244"/>
      <c r="Y752" s="244"/>
      <c r="Z752" s="244"/>
      <c r="AA752" s="244"/>
      <c r="AB752" s="244"/>
      <c r="AC752" s="244"/>
      <c r="AD752" s="244"/>
      <c r="AE752" s="244"/>
      <c r="AF752" s="244"/>
      <c r="AG752" s="244"/>
      <c r="AH752" s="244"/>
      <c r="AI752" s="244"/>
      <c r="AJ752" s="244"/>
      <c r="AK752" s="244"/>
      <c r="AL752" s="244"/>
      <c r="AM752" s="244"/>
      <c r="AN752" s="244"/>
      <c r="AO752" s="244"/>
      <c r="AP752" s="244"/>
      <c r="AQ752" s="243"/>
      <c r="AR752" s="243"/>
      <c r="AS752" s="243"/>
      <c r="AT752" s="243"/>
      <c r="AU752" s="243"/>
      <c r="AV752" s="243"/>
      <c r="AW752" s="243"/>
      <c r="AX752" s="243"/>
      <c r="AY752" s="243"/>
      <c r="AZ752" s="243"/>
      <c r="BA752" s="243"/>
      <c r="BB752" s="243"/>
    </row>
    <row r="753" spans="2:54" s="242" customFormat="1" x14ac:dyDescent="0.25">
      <c r="T753" s="243"/>
      <c r="W753" s="244"/>
      <c r="X753" s="244"/>
      <c r="Y753" s="244"/>
      <c r="Z753" s="244"/>
      <c r="AA753" s="244"/>
      <c r="AB753" s="244"/>
      <c r="AC753" s="244"/>
      <c r="AD753" s="244"/>
      <c r="AE753" s="244"/>
      <c r="AF753" s="244"/>
      <c r="AG753" s="244"/>
      <c r="AH753" s="244"/>
      <c r="AI753" s="244"/>
      <c r="AJ753" s="244"/>
      <c r="AK753" s="244"/>
      <c r="AL753" s="244"/>
      <c r="AM753" s="244"/>
      <c r="AN753" s="244"/>
      <c r="AO753" s="244"/>
      <c r="AP753" s="244"/>
      <c r="AQ753" s="243"/>
      <c r="AR753" s="243"/>
      <c r="AS753" s="243"/>
      <c r="AT753" s="243"/>
      <c r="AU753" s="243"/>
      <c r="AV753" s="243"/>
      <c r="AW753" s="243"/>
      <c r="AX753" s="243"/>
      <c r="AY753" s="243"/>
      <c r="AZ753" s="243"/>
      <c r="BA753" s="243"/>
      <c r="BB753" s="243"/>
    </row>
    <row r="754" spans="2:54" s="242" customFormat="1" x14ac:dyDescent="0.25">
      <c r="B754" s="245" t="s">
        <v>509</v>
      </c>
      <c r="C754" s="245"/>
      <c r="D754" s="245"/>
      <c r="E754" s="245" t="str">
        <f t="shared" ref="E754:N754" si="30">+E660</f>
        <v>Improbable</v>
      </c>
      <c r="F754" s="245" t="str">
        <f t="shared" si="30"/>
        <v>Casi seguro</v>
      </c>
      <c r="G754" s="245" t="str">
        <f t="shared" si="30"/>
        <v>Posible</v>
      </c>
      <c r="H754" s="245" t="str">
        <f t="shared" si="30"/>
        <v>Posible</v>
      </c>
      <c r="I754" s="245" t="str">
        <f t="shared" si="30"/>
        <v>No Aplica</v>
      </c>
      <c r="J754" s="245" t="str">
        <f t="shared" si="30"/>
        <v>No Aplica</v>
      </c>
      <c r="K754" s="245" t="str">
        <f t="shared" si="30"/>
        <v>No Aplica</v>
      </c>
      <c r="L754" s="245" t="str">
        <f t="shared" si="30"/>
        <v>No Aplica</v>
      </c>
      <c r="M754" s="245" t="str">
        <f t="shared" si="30"/>
        <v>No Aplica</v>
      </c>
      <c r="N754" s="245" t="str">
        <f t="shared" si="30"/>
        <v>No Aplica</v>
      </c>
      <c r="T754" s="243"/>
      <c r="W754" s="244"/>
      <c r="X754" s="244"/>
      <c r="Y754" s="244"/>
      <c r="Z754" s="244"/>
      <c r="AA754" s="244"/>
      <c r="AB754" s="244"/>
      <c r="AC754" s="244"/>
      <c r="AD754" s="244"/>
      <c r="AE754" s="244"/>
      <c r="AF754" s="244"/>
      <c r="AG754" s="244"/>
      <c r="AH754" s="244"/>
      <c r="AI754" s="244"/>
      <c r="AJ754" s="244"/>
      <c r="AK754" s="244"/>
      <c r="AL754" s="244"/>
      <c r="AM754" s="244"/>
      <c r="AN754" s="244"/>
      <c r="AO754" s="244"/>
      <c r="AP754" s="244"/>
      <c r="AQ754" s="243"/>
      <c r="AR754" s="243"/>
      <c r="AS754" s="243"/>
      <c r="AT754" s="243"/>
      <c r="AU754" s="243"/>
      <c r="AV754" s="243"/>
      <c r="AW754" s="243"/>
      <c r="AX754" s="243"/>
      <c r="AY754" s="243"/>
      <c r="AZ754" s="243"/>
      <c r="BA754" s="243"/>
      <c r="BB754" s="243"/>
    </row>
    <row r="755" spans="2:54" s="242" customFormat="1" x14ac:dyDescent="0.25">
      <c r="B755" s="245" t="s">
        <v>184</v>
      </c>
      <c r="C755" s="245" t="s">
        <v>461</v>
      </c>
      <c r="D755" s="246" t="s">
        <v>510</v>
      </c>
      <c r="E755" s="245" t="str">
        <f t="shared" ref="E755:N755" si="31">+E685</f>
        <v>No Aplica</v>
      </c>
      <c r="F755" s="245" t="str">
        <f t="shared" si="31"/>
        <v>Moderado</v>
      </c>
      <c r="G755" s="245" t="str">
        <f t="shared" si="31"/>
        <v>Moderado</v>
      </c>
      <c r="H755" s="245" t="str">
        <f t="shared" si="31"/>
        <v>Catastrófico</v>
      </c>
      <c r="I755" s="245" t="str">
        <f t="shared" si="31"/>
        <v>No Aplica</v>
      </c>
      <c r="J755" s="245" t="str">
        <f t="shared" si="31"/>
        <v>No Aplica</v>
      </c>
      <c r="K755" s="245" t="str">
        <f t="shared" si="31"/>
        <v>No Aplica</v>
      </c>
      <c r="L755" s="245" t="str">
        <f t="shared" si="31"/>
        <v>No Aplica</v>
      </c>
      <c r="M755" s="245" t="str">
        <f t="shared" si="31"/>
        <v>No Aplica</v>
      </c>
      <c r="N755" s="245" t="str">
        <f t="shared" si="31"/>
        <v>No Aplica</v>
      </c>
      <c r="T755" s="243"/>
      <c r="W755" s="244"/>
      <c r="X755" s="244"/>
      <c r="Y755" s="244"/>
      <c r="Z755" s="244"/>
      <c r="AA755" s="244"/>
      <c r="AB755" s="244"/>
      <c r="AC755" s="244"/>
      <c r="AD755" s="244"/>
      <c r="AE755" s="244"/>
      <c r="AF755" s="244"/>
      <c r="AG755" s="244"/>
      <c r="AH755" s="244"/>
      <c r="AI755" s="244"/>
      <c r="AJ755" s="244"/>
      <c r="AK755" s="244"/>
      <c r="AL755" s="244"/>
      <c r="AM755" s="244"/>
      <c r="AN755" s="244"/>
      <c r="AO755" s="244"/>
      <c r="AP755" s="244"/>
      <c r="AQ755" s="243"/>
      <c r="AR755" s="243"/>
      <c r="AS755" s="243"/>
      <c r="AT755" s="243"/>
      <c r="AU755" s="243"/>
      <c r="AV755" s="243"/>
      <c r="AW755" s="243"/>
      <c r="AX755" s="243"/>
      <c r="AY755" s="243"/>
      <c r="AZ755" s="243"/>
      <c r="BA755" s="243"/>
      <c r="BB755" s="243"/>
    </row>
    <row r="756" spans="2:54" s="242" customFormat="1" x14ac:dyDescent="0.25">
      <c r="B756" s="215" t="s">
        <v>511</v>
      </c>
      <c r="C756" s="158" t="s">
        <v>471</v>
      </c>
      <c r="D756" s="197">
        <v>1</v>
      </c>
      <c r="E756" s="197">
        <f>+IF(AND($B756=E$754,$C756=E$755),$D756,0)</f>
        <v>0</v>
      </c>
      <c r="F756" s="197">
        <f>+IF(AND($B756=F$754,$C756=F$755),$D756,0)</f>
        <v>0</v>
      </c>
      <c r="G756" s="197">
        <f t="shared" ref="G756:N771" si="32">+IF(AND($B756=G$754,$C756=G$755),$D756,0)</f>
        <v>0</v>
      </c>
      <c r="H756" s="197">
        <f t="shared" si="32"/>
        <v>0</v>
      </c>
      <c r="I756" s="197">
        <f t="shared" si="32"/>
        <v>0</v>
      </c>
      <c r="J756" s="197">
        <f t="shared" si="32"/>
        <v>0</v>
      </c>
      <c r="K756" s="197">
        <f t="shared" si="32"/>
        <v>0</v>
      </c>
      <c r="L756" s="197">
        <f t="shared" si="32"/>
        <v>0</v>
      </c>
      <c r="M756" s="197">
        <f t="shared" si="32"/>
        <v>0</v>
      </c>
      <c r="N756" s="197">
        <f t="shared" si="32"/>
        <v>0</v>
      </c>
      <c r="T756" s="243"/>
      <c r="W756" s="244"/>
      <c r="X756" s="244"/>
      <c r="Y756" s="244"/>
      <c r="Z756" s="244"/>
      <c r="AA756" s="244"/>
      <c r="AB756" s="244"/>
      <c r="AC756" s="244"/>
      <c r="AD756" s="244"/>
      <c r="AE756" s="244"/>
      <c r="AF756" s="244"/>
      <c r="AG756" s="244"/>
      <c r="AH756" s="244"/>
      <c r="AI756" s="244"/>
      <c r="AJ756" s="244"/>
      <c r="AK756" s="244"/>
      <c r="AL756" s="244"/>
      <c r="AM756" s="244"/>
      <c r="AN756" s="244"/>
      <c r="AO756" s="244"/>
      <c r="AP756" s="244"/>
      <c r="AQ756" s="243"/>
      <c r="AR756" s="243"/>
      <c r="AS756" s="243"/>
      <c r="AT756" s="243"/>
      <c r="AU756" s="243"/>
      <c r="AV756" s="243"/>
      <c r="AW756" s="243"/>
      <c r="AX756" s="243"/>
      <c r="AY756" s="243"/>
      <c r="AZ756" s="243"/>
      <c r="BA756" s="243"/>
      <c r="BB756" s="243"/>
    </row>
    <row r="757" spans="2:54" s="242" customFormat="1" x14ac:dyDescent="0.25">
      <c r="B757" s="215" t="s">
        <v>511</v>
      </c>
      <c r="C757" s="158" t="s">
        <v>469</v>
      </c>
      <c r="D757" s="197">
        <v>1</v>
      </c>
      <c r="E757" s="197">
        <f t="shared" ref="E757:E780" si="33">+IF(AND(B757=E$754,C757=E$755),D757,0)</f>
        <v>0</v>
      </c>
      <c r="F757" s="197">
        <f t="shared" ref="F757:N772" si="34">+IF(AND($B757=F$754,$C757=F$755),$D757,0)</f>
        <v>0</v>
      </c>
      <c r="G757" s="197">
        <f t="shared" si="32"/>
        <v>0</v>
      </c>
      <c r="H757" s="197">
        <f t="shared" si="32"/>
        <v>0</v>
      </c>
      <c r="I757" s="197">
        <f t="shared" si="32"/>
        <v>0</v>
      </c>
      <c r="J757" s="197">
        <f t="shared" si="32"/>
        <v>0</v>
      </c>
      <c r="K757" s="197">
        <f t="shared" si="32"/>
        <v>0</v>
      </c>
      <c r="L757" s="197">
        <f t="shared" si="32"/>
        <v>0</v>
      </c>
      <c r="M757" s="197">
        <f t="shared" si="32"/>
        <v>0</v>
      </c>
      <c r="N757" s="197">
        <f t="shared" si="32"/>
        <v>0</v>
      </c>
      <c r="T757" s="243"/>
      <c r="W757" s="244"/>
      <c r="X757" s="244"/>
      <c r="Y757" s="244"/>
      <c r="Z757" s="244"/>
      <c r="AA757" s="244"/>
      <c r="AB757" s="244"/>
      <c r="AC757" s="244"/>
      <c r="AD757" s="244"/>
      <c r="AE757" s="244"/>
      <c r="AF757" s="244"/>
      <c r="AG757" s="244"/>
      <c r="AH757" s="244"/>
      <c r="AI757" s="244"/>
      <c r="AJ757" s="244"/>
      <c r="AK757" s="244"/>
      <c r="AL757" s="244"/>
      <c r="AM757" s="244"/>
      <c r="AN757" s="244"/>
      <c r="AO757" s="244"/>
      <c r="AP757" s="244"/>
      <c r="AQ757" s="243"/>
      <c r="AR757" s="243"/>
      <c r="AS757" s="243"/>
      <c r="AT757" s="243"/>
      <c r="AU757" s="243"/>
      <c r="AV757" s="243"/>
      <c r="AW757" s="243"/>
      <c r="AX757" s="243"/>
      <c r="AY757" s="243"/>
      <c r="AZ757" s="243"/>
      <c r="BA757" s="243"/>
      <c r="BB757" s="243"/>
    </row>
    <row r="758" spans="2:54" s="242" customFormat="1" x14ac:dyDescent="0.25">
      <c r="B758" s="215" t="s">
        <v>511</v>
      </c>
      <c r="C758" s="158" t="s">
        <v>466</v>
      </c>
      <c r="D758" s="197">
        <v>2</v>
      </c>
      <c r="E758" s="197">
        <f t="shared" si="33"/>
        <v>0</v>
      </c>
      <c r="F758" s="197">
        <f t="shared" si="34"/>
        <v>0</v>
      </c>
      <c r="G758" s="197">
        <f t="shared" si="32"/>
        <v>0</v>
      </c>
      <c r="H758" s="197">
        <f t="shared" si="32"/>
        <v>0</v>
      </c>
      <c r="I758" s="197">
        <f t="shared" si="32"/>
        <v>0</v>
      </c>
      <c r="J758" s="197">
        <f t="shared" si="32"/>
        <v>0</v>
      </c>
      <c r="K758" s="197">
        <f t="shared" si="32"/>
        <v>0</v>
      </c>
      <c r="L758" s="197">
        <f t="shared" si="32"/>
        <v>0</v>
      </c>
      <c r="M758" s="197">
        <f t="shared" si="32"/>
        <v>0</v>
      </c>
      <c r="N758" s="197">
        <f t="shared" si="32"/>
        <v>0</v>
      </c>
      <c r="T758" s="243"/>
      <c r="W758" s="244"/>
      <c r="X758" s="244"/>
      <c r="Y758" s="244"/>
      <c r="Z758" s="244"/>
      <c r="AA758" s="244"/>
      <c r="AB758" s="244"/>
      <c r="AC758" s="244"/>
      <c r="AD758" s="244"/>
      <c r="AE758" s="244"/>
      <c r="AF758" s="244"/>
      <c r="AG758" s="244"/>
      <c r="AH758" s="244"/>
      <c r="AI758" s="244"/>
      <c r="AJ758" s="244"/>
      <c r="AK758" s="244"/>
      <c r="AL758" s="244"/>
      <c r="AM758" s="244"/>
      <c r="AN758" s="244"/>
      <c r="AO758" s="244"/>
      <c r="AP758" s="244"/>
      <c r="AQ758" s="243"/>
      <c r="AR758" s="243"/>
      <c r="AS758" s="243"/>
      <c r="AT758" s="243"/>
      <c r="AU758" s="243"/>
      <c r="AV758" s="243"/>
      <c r="AW758" s="243"/>
      <c r="AX758" s="243"/>
      <c r="AY758" s="243"/>
      <c r="AZ758" s="243"/>
      <c r="BA758" s="243"/>
      <c r="BB758" s="243"/>
    </row>
    <row r="759" spans="2:54" s="242" customFormat="1" x14ac:dyDescent="0.25">
      <c r="B759" s="215" t="s">
        <v>511</v>
      </c>
      <c r="C759" s="158" t="s">
        <v>464</v>
      </c>
      <c r="D759" s="197">
        <v>3</v>
      </c>
      <c r="E759" s="197">
        <f t="shared" si="33"/>
        <v>0</v>
      </c>
      <c r="F759" s="197">
        <f t="shared" si="34"/>
        <v>0</v>
      </c>
      <c r="G759" s="197">
        <f t="shared" si="32"/>
        <v>0</v>
      </c>
      <c r="H759" s="197">
        <f t="shared" si="32"/>
        <v>0</v>
      </c>
      <c r="I759" s="197">
        <f t="shared" si="32"/>
        <v>0</v>
      </c>
      <c r="J759" s="197">
        <f t="shared" si="32"/>
        <v>0</v>
      </c>
      <c r="K759" s="197">
        <f t="shared" si="32"/>
        <v>0</v>
      </c>
      <c r="L759" s="197">
        <f t="shared" si="32"/>
        <v>0</v>
      </c>
      <c r="M759" s="197">
        <f t="shared" si="32"/>
        <v>0</v>
      </c>
      <c r="N759" s="197">
        <f t="shared" si="32"/>
        <v>0</v>
      </c>
      <c r="T759" s="243"/>
      <c r="W759" s="244"/>
      <c r="X759" s="244"/>
      <c r="Y759" s="244"/>
      <c r="Z759" s="244"/>
      <c r="AA759" s="244"/>
      <c r="AB759" s="244"/>
      <c r="AC759" s="244"/>
      <c r="AD759" s="244"/>
      <c r="AE759" s="244"/>
      <c r="AF759" s="244"/>
      <c r="AG759" s="244"/>
      <c r="AH759" s="244"/>
      <c r="AI759" s="244"/>
      <c r="AJ759" s="244"/>
      <c r="AK759" s="244"/>
      <c r="AL759" s="244"/>
      <c r="AM759" s="244"/>
      <c r="AN759" s="244"/>
      <c r="AO759" s="244"/>
      <c r="AP759" s="244"/>
      <c r="AQ759" s="243"/>
      <c r="AR759" s="243"/>
      <c r="AS759" s="243"/>
      <c r="AT759" s="243"/>
      <c r="AU759" s="243"/>
      <c r="AV759" s="243"/>
      <c r="AW759" s="243"/>
      <c r="AX759" s="243"/>
      <c r="AY759" s="243"/>
      <c r="AZ759" s="243"/>
      <c r="BA759" s="243"/>
      <c r="BB759" s="243"/>
    </row>
    <row r="760" spans="2:54" s="242" customFormat="1" x14ac:dyDescent="0.25">
      <c r="B760" s="216" t="s">
        <v>511</v>
      </c>
      <c r="C760" s="217" t="s">
        <v>462</v>
      </c>
      <c r="D760" s="197">
        <v>3</v>
      </c>
      <c r="E760" s="197">
        <f t="shared" si="33"/>
        <v>0</v>
      </c>
      <c r="F760" s="197">
        <f t="shared" si="34"/>
        <v>0</v>
      </c>
      <c r="G760" s="197">
        <f t="shared" si="32"/>
        <v>0</v>
      </c>
      <c r="H760" s="197">
        <f t="shared" si="32"/>
        <v>0</v>
      </c>
      <c r="I760" s="197">
        <f t="shared" si="32"/>
        <v>0</v>
      </c>
      <c r="J760" s="197">
        <f t="shared" si="32"/>
        <v>0</v>
      </c>
      <c r="K760" s="197">
        <f t="shared" si="32"/>
        <v>0</v>
      </c>
      <c r="L760" s="197">
        <f t="shared" si="32"/>
        <v>0</v>
      </c>
      <c r="M760" s="197">
        <f t="shared" si="32"/>
        <v>0</v>
      </c>
      <c r="N760" s="197">
        <f t="shared" si="32"/>
        <v>0</v>
      </c>
      <c r="T760" s="243"/>
      <c r="W760" s="244"/>
      <c r="X760" s="244"/>
      <c r="Y760" s="244"/>
      <c r="Z760" s="244"/>
      <c r="AA760" s="244"/>
      <c r="AB760" s="244"/>
      <c r="AC760" s="244"/>
      <c r="AD760" s="244"/>
      <c r="AE760" s="244"/>
      <c r="AF760" s="244"/>
      <c r="AG760" s="244"/>
      <c r="AH760" s="244"/>
      <c r="AI760" s="244"/>
      <c r="AJ760" s="244"/>
      <c r="AK760" s="244"/>
      <c r="AL760" s="244"/>
      <c r="AM760" s="244"/>
      <c r="AN760" s="244"/>
      <c r="AO760" s="244"/>
      <c r="AP760" s="244"/>
      <c r="AQ760" s="243"/>
      <c r="AR760" s="243"/>
      <c r="AS760" s="243"/>
      <c r="AT760" s="243"/>
      <c r="AU760" s="243"/>
      <c r="AV760" s="243"/>
      <c r="AW760" s="243"/>
      <c r="AX760" s="243"/>
      <c r="AY760" s="243"/>
      <c r="AZ760" s="243"/>
      <c r="BA760" s="243"/>
      <c r="BB760" s="243"/>
    </row>
    <row r="761" spans="2:54" s="242" customFormat="1" x14ac:dyDescent="0.25">
      <c r="B761" s="212" t="s">
        <v>456</v>
      </c>
      <c r="C761" s="213" t="s">
        <v>471</v>
      </c>
      <c r="D761" s="197">
        <v>1</v>
      </c>
      <c r="E761" s="197">
        <f t="shared" si="33"/>
        <v>0</v>
      </c>
      <c r="F761" s="197">
        <f t="shared" si="34"/>
        <v>0</v>
      </c>
      <c r="G761" s="197">
        <f t="shared" si="32"/>
        <v>0</v>
      </c>
      <c r="H761" s="197">
        <f t="shared" si="32"/>
        <v>0</v>
      </c>
      <c r="I761" s="197">
        <f t="shared" si="32"/>
        <v>0</v>
      </c>
      <c r="J761" s="197">
        <f t="shared" si="32"/>
        <v>0</v>
      </c>
      <c r="K761" s="197">
        <f t="shared" si="32"/>
        <v>0</v>
      </c>
      <c r="L761" s="197">
        <f t="shared" si="32"/>
        <v>0</v>
      </c>
      <c r="M761" s="197">
        <f t="shared" si="32"/>
        <v>0</v>
      </c>
      <c r="N761" s="197">
        <f t="shared" si="32"/>
        <v>0</v>
      </c>
      <c r="T761" s="243"/>
      <c r="W761" s="244"/>
      <c r="X761" s="244"/>
      <c r="Y761" s="244"/>
      <c r="Z761" s="244"/>
      <c r="AA761" s="244"/>
      <c r="AB761" s="244"/>
      <c r="AC761" s="244"/>
      <c r="AD761" s="244"/>
      <c r="AE761" s="244"/>
      <c r="AF761" s="244"/>
      <c r="AG761" s="244"/>
      <c r="AH761" s="244"/>
      <c r="AI761" s="244"/>
      <c r="AJ761" s="244"/>
      <c r="AK761" s="244"/>
      <c r="AL761" s="244"/>
      <c r="AM761" s="244"/>
      <c r="AN761" s="244"/>
      <c r="AO761" s="244"/>
      <c r="AP761" s="244"/>
      <c r="AQ761" s="243"/>
      <c r="AR761" s="243"/>
      <c r="AS761" s="243"/>
      <c r="AT761" s="243"/>
      <c r="AU761" s="243"/>
      <c r="AV761" s="243"/>
      <c r="AW761" s="243"/>
      <c r="AX761" s="243"/>
      <c r="AY761" s="243"/>
      <c r="AZ761" s="243"/>
      <c r="BA761" s="243"/>
      <c r="BB761" s="243"/>
    </row>
    <row r="762" spans="2:54" s="242" customFormat="1" x14ac:dyDescent="0.25">
      <c r="B762" s="215" t="s">
        <v>456</v>
      </c>
      <c r="C762" s="158" t="s">
        <v>469</v>
      </c>
      <c r="D762" s="197">
        <v>1</v>
      </c>
      <c r="E762" s="197">
        <f t="shared" si="33"/>
        <v>0</v>
      </c>
      <c r="F762" s="197">
        <f t="shared" si="34"/>
        <v>0</v>
      </c>
      <c r="G762" s="197">
        <f t="shared" si="32"/>
        <v>0</v>
      </c>
      <c r="H762" s="197">
        <f t="shared" si="32"/>
        <v>0</v>
      </c>
      <c r="I762" s="197">
        <f t="shared" si="32"/>
        <v>0</v>
      </c>
      <c r="J762" s="197">
        <f t="shared" si="32"/>
        <v>0</v>
      </c>
      <c r="K762" s="197">
        <f t="shared" si="32"/>
        <v>0</v>
      </c>
      <c r="L762" s="197">
        <f t="shared" si="32"/>
        <v>0</v>
      </c>
      <c r="M762" s="197">
        <f t="shared" si="32"/>
        <v>0</v>
      </c>
      <c r="N762" s="197">
        <f t="shared" si="32"/>
        <v>0</v>
      </c>
      <c r="T762" s="243"/>
      <c r="W762" s="244"/>
      <c r="X762" s="244"/>
      <c r="Y762" s="244"/>
      <c r="Z762" s="244"/>
      <c r="AA762" s="244"/>
      <c r="AB762" s="244"/>
      <c r="AC762" s="244"/>
      <c r="AD762" s="244"/>
      <c r="AE762" s="244"/>
      <c r="AF762" s="244"/>
      <c r="AG762" s="244"/>
      <c r="AH762" s="244"/>
      <c r="AI762" s="244"/>
      <c r="AJ762" s="244"/>
      <c r="AK762" s="244"/>
      <c r="AL762" s="244"/>
      <c r="AM762" s="244"/>
      <c r="AN762" s="244"/>
      <c r="AO762" s="244"/>
      <c r="AP762" s="244"/>
      <c r="AQ762" s="243"/>
      <c r="AR762" s="243"/>
      <c r="AS762" s="243"/>
      <c r="AT762" s="243"/>
      <c r="AU762" s="243"/>
      <c r="AV762" s="243"/>
      <c r="AW762" s="243"/>
      <c r="AX762" s="243"/>
      <c r="AY762" s="243"/>
      <c r="AZ762" s="243"/>
      <c r="BA762" s="243"/>
      <c r="BB762" s="243"/>
    </row>
    <row r="763" spans="2:54" s="242" customFormat="1" x14ac:dyDescent="0.25">
      <c r="B763" s="215" t="s">
        <v>456</v>
      </c>
      <c r="C763" s="158" t="s">
        <v>466</v>
      </c>
      <c r="D763" s="197">
        <v>2</v>
      </c>
      <c r="E763" s="197">
        <f t="shared" si="33"/>
        <v>0</v>
      </c>
      <c r="F763" s="197">
        <f t="shared" si="34"/>
        <v>0</v>
      </c>
      <c r="G763" s="197">
        <f t="shared" si="32"/>
        <v>0</v>
      </c>
      <c r="H763" s="197">
        <f t="shared" si="32"/>
        <v>0</v>
      </c>
      <c r="I763" s="197">
        <f t="shared" si="32"/>
        <v>0</v>
      </c>
      <c r="J763" s="197">
        <f t="shared" si="32"/>
        <v>0</v>
      </c>
      <c r="K763" s="197">
        <f t="shared" si="32"/>
        <v>0</v>
      </c>
      <c r="L763" s="197">
        <f t="shared" si="32"/>
        <v>0</v>
      </c>
      <c r="M763" s="197">
        <f t="shared" si="32"/>
        <v>0</v>
      </c>
      <c r="N763" s="197">
        <f t="shared" si="32"/>
        <v>0</v>
      </c>
      <c r="T763" s="243"/>
      <c r="W763" s="244"/>
      <c r="X763" s="244"/>
      <c r="Y763" s="244"/>
      <c r="Z763" s="244"/>
      <c r="AA763" s="244"/>
      <c r="AB763" s="244"/>
      <c r="AC763" s="244"/>
      <c r="AD763" s="244"/>
      <c r="AE763" s="244"/>
      <c r="AF763" s="244"/>
      <c r="AG763" s="244"/>
      <c r="AH763" s="244"/>
      <c r="AI763" s="244"/>
      <c r="AJ763" s="244"/>
      <c r="AK763" s="244"/>
      <c r="AL763" s="244"/>
      <c r="AM763" s="244"/>
      <c r="AN763" s="244"/>
      <c r="AO763" s="244"/>
      <c r="AP763" s="244"/>
      <c r="AQ763" s="243"/>
      <c r="AR763" s="243"/>
      <c r="AS763" s="243"/>
      <c r="AT763" s="243"/>
      <c r="AU763" s="243"/>
      <c r="AV763" s="243"/>
      <c r="AW763" s="243"/>
      <c r="AX763" s="243"/>
      <c r="AY763" s="243"/>
      <c r="AZ763" s="243"/>
      <c r="BA763" s="243"/>
      <c r="BB763" s="243"/>
    </row>
    <row r="764" spans="2:54" s="242" customFormat="1" x14ac:dyDescent="0.25">
      <c r="B764" s="215" t="s">
        <v>456</v>
      </c>
      <c r="C764" s="158" t="s">
        <v>464</v>
      </c>
      <c r="D764" s="197">
        <v>3</v>
      </c>
      <c r="E764" s="197">
        <f t="shared" si="33"/>
        <v>0</v>
      </c>
      <c r="F764" s="197">
        <f t="shared" si="34"/>
        <v>0</v>
      </c>
      <c r="G764" s="197">
        <f t="shared" si="32"/>
        <v>0</v>
      </c>
      <c r="H764" s="197">
        <f t="shared" si="32"/>
        <v>0</v>
      </c>
      <c r="I764" s="197">
        <f t="shared" si="32"/>
        <v>0</v>
      </c>
      <c r="J764" s="197">
        <f t="shared" si="32"/>
        <v>0</v>
      </c>
      <c r="K764" s="197">
        <f t="shared" si="32"/>
        <v>0</v>
      </c>
      <c r="L764" s="197">
        <f t="shared" si="32"/>
        <v>0</v>
      </c>
      <c r="M764" s="197">
        <f t="shared" si="32"/>
        <v>0</v>
      </c>
      <c r="N764" s="197">
        <f t="shared" si="32"/>
        <v>0</v>
      </c>
      <c r="T764" s="243"/>
      <c r="W764" s="244"/>
      <c r="X764" s="244"/>
      <c r="Y764" s="244"/>
      <c r="Z764" s="244"/>
      <c r="AA764" s="244"/>
      <c r="AB764" s="244"/>
      <c r="AC764" s="244"/>
      <c r="AD764" s="244"/>
      <c r="AE764" s="244"/>
      <c r="AF764" s="244"/>
      <c r="AG764" s="244"/>
      <c r="AH764" s="244"/>
      <c r="AI764" s="244"/>
      <c r="AJ764" s="244"/>
      <c r="AK764" s="244"/>
      <c r="AL764" s="244"/>
      <c r="AM764" s="244"/>
      <c r="AN764" s="244"/>
      <c r="AO764" s="244"/>
      <c r="AP764" s="244"/>
      <c r="AQ764" s="243"/>
      <c r="AR764" s="243"/>
      <c r="AS764" s="243"/>
      <c r="AT764" s="243"/>
      <c r="AU764" s="243"/>
      <c r="AV764" s="243"/>
      <c r="AW764" s="243"/>
      <c r="AX764" s="243"/>
      <c r="AY764" s="243"/>
      <c r="AZ764" s="243"/>
      <c r="BA764" s="243"/>
      <c r="BB764" s="243"/>
    </row>
    <row r="765" spans="2:54" s="242" customFormat="1" x14ac:dyDescent="0.25">
      <c r="B765" s="216" t="s">
        <v>456</v>
      </c>
      <c r="C765" s="217" t="s">
        <v>462</v>
      </c>
      <c r="D765" s="247">
        <v>4</v>
      </c>
      <c r="E765" s="197">
        <f t="shared" si="33"/>
        <v>0</v>
      </c>
      <c r="F765" s="197">
        <f t="shared" si="34"/>
        <v>0</v>
      </c>
      <c r="G765" s="197">
        <f t="shared" si="32"/>
        <v>0</v>
      </c>
      <c r="H765" s="197">
        <f t="shared" si="32"/>
        <v>0</v>
      </c>
      <c r="I765" s="197">
        <f t="shared" si="32"/>
        <v>0</v>
      </c>
      <c r="J765" s="197">
        <f t="shared" si="32"/>
        <v>0</v>
      </c>
      <c r="K765" s="197">
        <f t="shared" si="32"/>
        <v>0</v>
      </c>
      <c r="L765" s="197">
        <f t="shared" si="32"/>
        <v>0</v>
      </c>
      <c r="M765" s="197">
        <f t="shared" si="32"/>
        <v>0</v>
      </c>
      <c r="N765" s="197">
        <f t="shared" si="32"/>
        <v>0</v>
      </c>
      <c r="T765" s="243"/>
      <c r="W765" s="244"/>
      <c r="X765" s="244"/>
      <c r="Y765" s="244"/>
      <c r="Z765" s="244"/>
      <c r="AA765" s="244"/>
      <c r="AB765" s="244"/>
      <c r="AC765" s="244"/>
      <c r="AD765" s="244"/>
      <c r="AE765" s="244"/>
      <c r="AF765" s="244"/>
      <c r="AG765" s="244"/>
      <c r="AH765" s="244"/>
      <c r="AI765" s="244"/>
      <c r="AJ765" s="244"/>
      <c r="AK765" s="244"/>
      <c r="AL765" s="244"/>
      <c r="AM765" s="244"/>
      <c r="AN765" s="244"/>
      <c r="AO765" s="244"/>
      <c r="AP765" s="244"/>
      <c r="AQ765" s="243"/>
      <c r="AR765" s="243"/>
      <c r="AS765" s="243"/>
      <c r="AT765" s="243"/>
      <c r="AU765" s="243"/>
      <c r="AV765" s="243"/>
      <c r="AW765" s="243"/>
      <c r="AX765" s="243"/>
      <c r="AY765" s="243"/>
      <c r="AZ765" s="243"/>
      <c r="BA765" s="243"/>
      <c r="BB765" s="243"/>
    </row>
    <row r="766" spans="2:54" s="242" customFormat="1" x14ac:dyDescent="0.25">
      <c r="B766" s="212" t="s">
        <v>455</v>
      </c>
      <c r="C766" s="213" t="s">
        <v>471</v>
      </c>
      <c r="D766" s="197">
        <v>1</v>
      </c>
      <c r="E766" s="197">
        <f t="shared" si="33"/>
        <v>0</v>
      </c>
      <c r="F766" s="197">
        <f t="shared" si="34"/>
        <v>0</v>
      </c>
      <c r="G766" s="197">
        <f t="shared" si="32"/>
        <v>0</v>
      </c>
      <c r="H766" s="197">
        <f t="shared" si="32"/>
        <v>0</v>
      </c>
      <c r="I766" s="197">
        <f t="shared" si="32"/>
        <v>0</v>
      </c>
      <c r="J766" s="197">
        <f t="shared" si="32"/>
        <v>0</v>
      </c>
      <c r="K766" s="197">
        <f t="shared" si="32"/>
        <v>0</v>
      </c>
      <c r="L766" s="197">
        <f t="shared" si="32"/>
        <v>0</v>
      </c>
      <c r="M766" s="197">
        <f t="shared" si="32"/>
        <v>0</v>
      </c>
      <c r="N766" s="197">
        <f t="shared" si="32"/>
        <v>0</v>
      </c>
      <c r="T766" s="243"/>
      <c r="W766" s="244"/>
      <c r="X766" s="244"/>
      <c r="Y766" s="244"/>
      <c r="Z766" s="244"/>
      <c r="AA766" s="244"/>
      <c r="AB766" s="244"/>
      <c r="AC766" s="244"/>
      <c r="AD766" s="244"/>
      <c r="AE766" s="244"/>
      <c r="AF766" s="244"/>
      <c r="AG766" s="244"/>
      <c r="AH766" s="244"/>
      <c r="AI766" s="244"/>
      <c r="AJ766" s="244"/>
      <c r="AK766" s="244"/>
      <c r="AL766" s="244"/>
      <c r="AM766" s="244"/>
      <c r="AN766" s="244"/>
      <c r="AO766" s="244"/>
      <c r="AP766" s="244"/>
      <c r="AQ766" s="243"/>
      <c r="AR766" s="243"/>
      <c r="AS766" s="243"/>
      <c r="AT766" s="243"/>
      <c r="AU766" s="243"/>
      <c r="AV766" s="243"/>
      <c r="AW766" s="243"/>
      <c r="AX766" s="243"/>
      <c r="AY766" s="243"/>
      <c r="AZ766" s="243"/>
      <c r="BA766" s="243"/>
      <c r="BB766" s="243"/>
    </row>
    <row r="767" spans="2:54" s="242" customFormat="1" x14ac:dyDescent="0.25">
      <c r="B767" s="215" t="s">
        <v>455</v>
      </c>
      <c r="C767" s="158" t="s">
        <v>469</v>
      </c>
      <c r="D767" s="197">
        <v>2</v>
      </c>
      <c r="E767" s="197">
        <f t="shared" si="33"/>
        <v>0</v>
      </c>
      <c r="F767" s="197">
        <f t="shared" si="34"/>
        <v>0</v>
      </c>
      <c r="G767" s="197">
        <f t="shared" si="32"/>
        <v>0</v>
      </c>
      <c r="H767" s="197">
        <f t="shared" si="32"/>
        <v>0</v>
      </c>
      <c r="I767" s="197">
        <f t="shared" si="32"/>
        <v>0</v>
      </c>
      <c r="J767" s="197">
        <f t="shared" si="32"/>
        <v>0</v>
      </c>
      <c r="K767" s="197">
        <f t="shared" si="32"/>
        <v>0</v>
      </c>
      <c r="L767" s="197">
        <f t="shared" si="32"/>
        <v>0</v>
      </c>
      <c r="M767" s="197">
        <f t="shared" si="32"/>
        <v>0</v>
      </c>
      <c r="N767" s="197">
        <f t="shared" si="32"/>
        <v>0</v>
      </c>
      <c r="T767" s="243"/>
      <c r="W767" s="244"/>
      <c r="X767" s="244"/>
      <c r="Y767" s="244"/>
      <c r="Z767" s="244"/>
      <c r="AA767" s="244"/>
      <c r="AB767" s="244"/>
      <c r="AC767" s="244"/>
      <c r="AD767" s="244"/>
      <c r="AE767" s="244"/>
      <c r="AF767" s="244"/>
      <c r="AG767" s="244"/>
      <c r="AH767" s="244"/>
      <c r="AI767" s="244"/>
      <c r="AJ767" s="244"/>
      <c r="AK767" s="244"/>
      <c r="AL767" s="244"/>
      <c r="AM767" s="244"/>
      <c r="AN767" s="244"/>
      <c r="AO767" s="244"/>
      <c r="AP767" s="244"/>
      <c r="AQ767" s="243"/>
      <c r="AR767" s="243"/>
      <c r="AS767" s="243"/>
      <c r="AT767" s="243"/>
      <c r="AU767" s="243"/>
      <c r="AV767" s="243"/>
      <c r="AW767" s="243"/>
      <c r="AX767" s="243"/>
      <c r="AY767" s="243"/>
      <c r="AZ767" s="243"/>
      <c r="BA767" s="243"/>
      <c r="BB767" s="243"/>
    </row>
    <row r="768" spans="2:54" s="242" customFormat="1" x14ac:dyDescent="0.25">
      <c r="B768" s="215" t="s">
        <v>455</v>
      </c>
      <c r="C768" s="158" t="s">
        <v>466</v>
      </c>
      <c r="D768" s="197">
        <v>3</v>
      </c>
      <c r="E768" s="197">
        <f t="shared" si="33"/>
        <v>0</v>
      </c>
      <c r="F768" s="197">
        <f t="shared" si="34"/>
        <v>0</v>
      </c>
      <c r="G768" s="197">
        <f t="shared" si="32"/>
        <v>3</v>
      </c>
      <c r="H768" s="197">
        <f t="shared" si="32"/>
        <v>0</v>
      </c>
      <c r="I768" s="197">
        <f t="shared" si="32"/>
        <v>0</v>
      </c>
      <c r="J768" s="197">
        <f t="shared" si="32"/>
        <v>0</v>
      </c>
      <c r="K768" s="197">
        <f t="shared" si="32"/>
        <v>0</v>
      </c>
      <c r="L768" s="197">
        <f t="shared" si="32"/>
        <v>0</v>
      </c>
      <c r="M768" s="197">
        <f t="shared" si="32"/>
        <v>0</v>
      </c>
      <c r="N768" s="197">
        <f t="shared" si="32"/>
        <v>0</v>
      </c>
      <c r="T768" s="243"/>
      <c r="W768" s="244"/>
      <c r="X768" s="244"/>
      <c r="Y768" s="244"/>
      <c r="Z768" s="244"/>
      <c r="AA768" s="244"/>
      <c r="AB768" s="244"/>
      <c r="AC768" s="244"/>
      <c r="AD768" s="244"/>
      <c r="AE768" s="244"/>
      <c r="AF768" s="244"/>
      <c r="AG768" s="244"/>
      <c r="AH768" s="244"/>
      <c r="AI768" s="244"/>
      <c r="AJ768" s="244"/>
      <c r="AK768" s="244"/>
      <c r="AL768" s="244"/>
      <c r="AM768" s="244"/>
      <c r="AN768" s="244"/>
      <c r="AO768" s="244"/>
      <c r="AP768" s="244"/>
      <c r="AQ768" s="243"/>
      <c r="AR768" s="243"/>
      <c r="AS768" s="243"/>
      <c r="AT768" s="243"/>
      <c r="AU768" s="243"/>
      <c r="AV768" s="243"/>
      <c r="AW768" s="243"/>
      <c r="AX768" s="243"/>
      <c r="AY768" s="243"/>
      <c r="AZ768" s="243"/>
      <c r="BA768" s="243"/>
      <c r="BB768" s="243"/>
    </row>
    <row r="769" spans="2:54" s="242" customFormat="1" x14ac:dyDescent="0.25">
      <c r="B769" s="215" t="s">
        <v>455</v>
      </c>
      <c r="C769" s="158" t="s">
        <v>464</v>
      </c>
      <c r="D769" s="247">
        <v>4</v>
      </c>
      <c r="E769" s="197">
        <f t="shared" si="33"/>
        <v>0</v>
      </c>
      <c r="F769" s="197">
        <f t="shared" si="34"/>
        <v>0</v>
      </c>
      <c r="G769" s="197">
        <f t="shared" si="32"/>
        <v>0</v>
      </c>
      <c r="H769" s="197">
        <f t="shared" si="32"/>
        <v>0</v>
      </c>
      <c r="I769" s="197">
        <f t="shared" si="32"/>
        <v>0</v>
      </c>
      <c r="J769" s="197">
        <f t="shared" si="32"/>
        <v>0</v>
      </c>
      <c r="K769" s="197">
        <f t="shared" si="32"/>
        <v>0</v>
      </c>
      <c r="L769" s="197">
        <f t="shared" si="32"/>
        <v>0</v>
      </c>
      <c r="M769" s="197">
        <f t="shared" si="32"/>
        <v>0</v>
      </c>
      <c r="N769" s="197">
        <f t="shared" si="32"/>
        <v>0</v>
      </c>
      <c r="T769" s="243"/>
      <c r="W769" s="244"/>
      <c r="X769" s="244"/>
      <c r="Y769" s="244"/>
      <c r="Z769" s="244"/>
      <c r="AA769" s="244"/>
      <c r="AB769" s="244"/>
      <c r="AC769" s="244"/>
      <c r="AD769" s="244"/>
      <c r="AE769" s="244"/>
      <c r="AF769" s="244"/>
      <c r="AG769" s="244"/>
      <c r="AH769" s="244"/>
      <c r="AI769" s="244"/>
      <c r="AJ769" s="244"/>
      <c r="AK769" s="244"/>
      <c r="AL769" s="244"/>
      <c r="AM769" s="244"/>
      <c r="AN769" s="244"/>
      <c r="AO769" s="244"/>
      <c r="AP769" s="244"/>
      <c r="AQ769" s="243"/>
      <c r="AR769" s="243"/>
      <c r="AS769" s="243"/>
      <c r="AT769" s="243"/>
      <c r="AU769" s="243"/>
      <c r="AV769" s="243"/>
      <c r="AW769" s="243"/>
      <c r="AX769" s="243"/>
      <c r="AY769" s="243"/>
      <c r="AZ769" s="243"/>
      <c r="BA769" s="243"/>
      <c r="BB769" s="243"/>
    </row>
    <row r="770" spans="2:54" s="242" customFormat="1" x14ac:dyDescent="0.25">
      <c r="B770" s="216" t="s">
        <v>455</v>
      </c>
      <c r="C770" s="217" t="s">
        <v>462</v>
      </c>
      <c r="D770" s="247">
        <v>4</v>
      </c>
      <c r="E770" s="197">
        <f t="shared" si="33"/>
        <v>0</v>
      </c>
      <c r="F770" s="197">
        <f t="shared" si="34"/>
        <v>0</v>
      </c>
      <c r="G770" s="197">
        <f t="shared" si="32"/>
        <v>0</v>
      </c>
      <c r="H770" s="197">
        <f t="shared" si="32"/>
        <v>4</v>
      </c>
      <c r="I770" s="197">
        <f t="shared" si="32"/>
        <v>0</v>
      </c>
      <c r="J770" s="197">
        <f t="shared" si="32"/>
        <v>0</v>
      </c>
      <c r="K770" s="197">
        <f t="shared" si="32"/>
        <v>0</v>
      </c>
      <c r="L770" s="197">
        <f t="shared" si="32"/>
        <v>0</v>
      </c>
      <c r="M770" s="197">
        <f t="shared" si="32"/>
        <v>0</v>
      </c>
      <c r="N770" s="197">
        <f t="shared" si="32"/>
        <v>0</v>
      </c>
      <c r="T770" s="243"/>
      <c r="W770" s="244"/>
      <c r="X770" s="244"/>
      <c r="Y770" s="244"/>
      <c r="Z770" s="244"/>
      <c r="AA770" s="244"/>
      <c r="AB770" s="244"/>
      <c r="AC770" s="244"/>
      <c r="AD770" s="244"/>
      <c r="AE770" s="244"/>
      <c r="AF770" s="244"/>
      <c r="AG770" s="244"/>
      <c r="AH770" s="244"/>
      <c r="AI770" s="244"/>
      <c r="AJ770" s="244"/>
      <c r="AK770" s="244"/>
      <c r="AL770" s="244"/>
      <c r="AM770" s="244"/>
      <c r="AN770" s="244"/>
      <c r="AO770" s="244"/>
      <c r="AP770" s="244"/>
      <c r="AQ770" s="243"/>
      <c r="AR770" s="243"/>
      <c r="AS770" s="243"/>
      <c r="AT770" s="243"/>
      <c r="AU770" s="243"/>
      <c r="AV770" s="243"/>
      <c r="AW770" s="243"/>
      <c r="AX770" s="243"/>
      <c r="AY770" s="243"/>
      <c r="AZ770" s="243"/>
      <c r="BA770" s="243"/>
      <c r="BB770" s="243"/>
    </row>
    <row r="771" spans="2:54" s="242" customFormat="1" x14ac:dyDescent="0.25">
      <c r="B771" s="212" t="s">
        <v>454</v>
      </c>
      <c r="C771" s="213" t="s">
        <v>471</v>
      </c>
      <c r="D771" s="197">
        <v>2</v>
      </c>
      <c r="E771" s="197">
        <f t="shared" si="33"/>
        <v>0</v>
      </c>
      <c r="F771" s="197">
        <f t="shared" si="34"/>
        <v>0</v>
      </c>
      <c r="G771" s="197">
        <f t="shared" si="32"/>
        <v>0</v>
      </c>
      <c r="H771" s="197">
        <f t="shared" si="32"/>
        <v>0</v>
      </c>
      <c r="I771" s="197">
        <f t="shared" si="32"/>
        <v>0</v>
      </c>
      <c r="J771" s="197">
        <f t="shared" si="32"/>
        <v>0</v>
      </c>
      <c r="K771" s="197">
        <f t="shared" si="32"/>
        <v>0</v>
      </c>
      <c r="L771" s="197">
        <f t="shared" si="32"/>
        <v>0</v>
      </c>
      <c r="M771" s="197">
        <f t="shared" si="32"/>
        <v>0</v>
      </c>
      <c r="N771" s="197">
        <f t="shared" si="32"/>
        <v>0</v>
      </c>
      <c r="T771" s="243"/>
      <c r="W771" s="244"/>
      <c r="X771" s="244"/>
      <c r="Y771" s="244"/>
      <c r="Z771" s="244"/>
      <c r="AA771" s="244"/>
      <c r="AB771" s="244"/>
      <c r="AC771" s="244"/>
      <c r="AD771" s="244"/>
      <c r="AE771" s="244"/>
      <c r="AF771" s="244"/>
      <c r="AG771" s="244"/>
      <c r="AH771" s="244"/>
      <c r="AI771" s="244"/>
      <c r="AJ771" s="244"/>
      <c r="AK771" s="244"/>
      <c r="AL771" s="244"/>
      <c r="AM771" s="244"/>
      <c r="AN771" s="244"/>
      <c r="AO771" s="244"/>
      <c r="AP771" s="244"/>
      <c r="AQ771" s="243"/>
      <c r="AR771" s="243"/>
      <c r="AS771" s="243"/>
      <c r="AT771" s="243"/>
      <c r="AU771" s="243"/>
      <c r="AV771" s="243"/>
      <c r="AW771" s="243"/>
      <c r="AX771" s="243"/>
      <c r="AY771" s="243"/>
      <c r="AZ771" s="243"/>
      <c r="BA771" s="243"/>
      <c r="BB771" s="243"/>
    </row>
    <row r="772" spans="2:54" s="242" customFormat="1" x14ac:dyDescent="0.25">
      <c r="B772" s="215" t="s">
        <v>454</v>
      </c>
      <c r="C772" s="158" t="s">
        <v>469</v>
      </c>
      <c r="D772" s="197">
        <v>3</v>
      </c>
      <c r="E772" s="197">
        <f t="shared" si="33"/>
        <v>0</v>
      </c>
      <c r="F772" s="197">
        <f t="shared" si="34"/>
        <v>0</v>
      </c>
      <c r="G772" s="197">
        <f t="shared" si="34"/>
        <v>0</v>
      </c>
      <c r="H772" s="197">
        <f t="shared" si="34"/>
        <v>0</v>
      </c>
      <c r="I772" s="197">
        <f t="shared" si="34"/>
        <v>0</v>
      </c>
      <c r="J772" s="197">
        <f t="shared" si="34"/>
        <v>0</v>
      </c>
      <c r="K772" s="197">
        <f t="shared" si="34"/>
        <v>0</v>
      </c>
      <c r="L772" s="197">
        <f t="shared" si="34"/>
        <v>0</v>
      </c>
      <c r="M772" s="197">
        <f t="shared" si="34"/>
        <v>0</v>
      </c>
      <c r="N772" s="197">
        <f t="shared" si="34"/>
        <v>0</v>
      </c>
      <c r="T772" s="243"/>
      <c r="W772" s="244"/>
      <c r="X772" s="244"/>
      <c r="Y772" s="244"/>
      <c r="Z772" s="244"/>
      <c r="AA772" s="244"/>
      <c r="AB772" s="244"/>
      <c r="AC772" s="244"/>
      <c r="AD772" s="244"/>
      <c r="AE772" s="244"/>
      <c r="AF772" s="244"/>
      <c r="AG772" s="244"/>
      <c r="AH772" s="244"/>
      <c r="AI772" s="244"/>
      <c r="AJ772" s="244"/>
      <c r="AK772" s="244"/>
      <c r="AL772" s="244"/>
      <c r="AM772" s="244"/>
      <c r="AN772" s="244"/>
      <c r="AO772" s="244"/>
      <c r="AP772" s="244"/>
      <c r="AQ772" s="243"/>
      <c r="AR772" s="243"/>
      <c r="AS772" s="243"/>
      <c r="AT772" s="243"/>
      <c r="AU772" s="243"/>
      <c r="AV772" s="243"/>
      <c r="AW772" s="243"/>
      <c r="AX772" s="243"/>
      <c r="AY772" s="243"/>
      <c r="AZ772" s="243"/>
      <c r="BA772" s="243"/>
      <c r="BB772" s="243"/>
    </row>
    <row r="773" spans="2:54" s="242" customFormat="1" x14ac:dyDescent="0.25">
      <c r="B773" s="215" t="s">
        <v>454</v>
      </c>
      <c r="C773" s="158" t="s">
        <v>466</v>
      </c>
      <c r="D773" s="197">
        <v>3</v>
      </c>
      <c r="E773" s="197">
        <f t="shared" si="33"/>
        <v>0</v>
      </c>
      <c r="F773" s="197">
        <f t="shared" ref="F773:N780" si="35">+IF(AND($B773=F$754,$C773=F$755),$D773,0)</f>
        <v>0</v>
      </c>
      <c r="G773" s="197">
        <f t="shared" si="35"/>
        <v>0</v>
      </c>
      <c r="H773" s="197">
        <f t="shared" si="35"/>
        <v>0</v>
      </c>
      <c r="I773" s="197">
        <f t="shared" si="35"/>
        <v>0</v>
      </c>
      <c r="J773" s="197">
        <f t="shared" si="35"/>
        <v>0</v>
      </c>
      <c r="K773" s="197">
        <f t="shared" si="35"/>
        <v>0</v>
      </c>
      <c r="L773" s="197">
        <f t="shared" si="35"/>
        <v>0</v>
      </c>
      <c r="M773" s="197">
        <f t="shared" si="35"/>
        <v>0</v>
      </c>
      <c r="N773" s="197">
        <f t="shared" si="35"/>
        <v>0</v>
      </c>
      <c r="T773" s="243"/>
      <c r="W773" s="244"/>
      <c r="X773" s="244"/>
      <c r="Y773" s="244"/>
      <c r="Z773" s="244"/>
      <c r="AA773" s="244"/>
      <c r="AB773" s="244"/>
      <c r="AC773" s="244"/>
      <c r="AD773" s="244"/>
      <c r="AE773" s="244"/>
      <c r="AF773" s="244"/>
      <c r="AG773" s="244"/>
      <c r="AH773" s="244"/>
      <c r="AI773" s="244"/>
      <c r="AJ773" s="244"/>
      <c r="AK773" s="244"/>
      <c r="AL773" s="244"/>
      <c r="AM773" s="244"/>
      <c r="AN773" s="244"/>
      <c r="AO773" s="244"/>
      <c r="AP773" s="244"/>
      <c r="AQ773" s="243"/>
      <c r="AR773" s="243"/>
      <c r="AS773" s="243"/>
      <c r="AT773" s="243"/>
      <c r="AU773" s="243"/>
      <c r="AV773" s="243"/>
      <c r="AW773" s="243"/>
      <c r="AX773" s="243"/>
      <c r="AY773" s="243"/>
      <c r="AZ773" s="243"/>
      <c r="BA773" s="243"/>
      <c r="BB773" s="243"/>
    </row>
    <row r="774" spans="2:54" s="242" customFormat="1" x14ac:dyDescent="0.25">
      <c r="B774" s="215" t="s">
        <v>454</v>
      </c>
      <c r="C774" s="158" t="s">
        <v>464</v>
      </c>
      <c r="D774" s="247">
        <v>4</v>
      </c>
      <c r="E774" s="197">
        <f t="shared" si="33"/>
        <v>0</v>
      </c>
      <c r="F774" s="197">
        <f t="shared" si="35"/>
        <v>0</v>
      </c>
      <c r="G774" s="197">
        <f t="shared" si="35"/>
        <v>0</v>
      </c>
      <c r="H774" s="197">
        <f t="shared" si="35"/>
        <v>0</v>
      </c>
      <c r="I774" s="197">
        <f t="shared" si="35"/>
        <v>0</v>
      </c>
      <c r="J774" s="197">
        <f t="shared" si="35"/>
        <v>0</v>
      </c>
      <c r="K774" s="197">
        <f t="shared" si="35"/>
        <v>0</v>
      </c>
      <c r="L774" s="197">
        <f t="shared" si="35"/>
        <v>0</v>
      </c>
      <c r="M774" s="197">
        <f t="shared" si="35"/>
        <v>0</v>
      </c>
      <c r="N774" s="197">
        <f t="shared" si="35"/>
        <v>0</v>
      </c>
      <c r="T774" s="243"/>
      <c r="W774" s="244"/>
      <c r="X774" s="244"/>
      <c r="Y774" s="244"/>
      <c r="Z774" s="244"/>
      <c r="AA774" s="244"/>
      <c r="AB774" s="244"/>
      <c r="AC774" s="244"/>
      <c r="AD774" s="244"/>
      <c r="AE774" s="244"/>
      <c r="AF774" s="244"/>
      <c r="AG774" s="244"/>
      <c r="AH774" s="244"/>
      <c r="AI774" s="244"/>
      <c r="AJ774" s="244"/>
      <c r="AK774" s="244"/>
      <c r="AL774" s="244"/>
      <c r="AM774" s="244"/>
      <c r="AN774" s="244"/>
      <c r="AO774" s="244"/>
      <c r="AP774" s="244"/>
      <c r="AQ774" s="243"/>
      <c r="AR774" s="243"/>
      <c r="AS774" s="243"/>
      <c r="AT774" s="243"/>
      <c r="AU774" s="243"/>
      <c r="AV774" s="243"/>
      <c r="AW774" s="243"/>
      <c r="AX774" s="243"/>
      <c r="AY774" s="243"/>
      <c r="AZ774" s="243"/>
      <c r="BA774" s="243"/>
      <c r="BB774" s="243"/>
    </row>
    <row r="775" spans="2:54" s="242" customFormat="1" x14ac:dyDescent="0.25">
      <c r="B775" s="216" t="s">
        <v>454</v>
      </c>
      <c r="C775" s="217" t="s">
        <v>462</v>
      </c>
      <c r="D775" s="247">
        <v>4</v>
      </c>
      <c r="E775" s="197">
        <f t="shared" si="33"/>
        <v>0</v>
      </c>
      <c r="F775" s="197">
        <f t="shared" si="35"/>
        <v>0</v>
      </c>
      <c r="G775" s="197">
        <f t="shared" si="35"/>
        <v>0</v>
      </c>
      <c r="H775" s="197">
        <f t="shared" si="35"/>
        <v>0</v>
      </c>
      <c r="I775" s="197">
        <f t="shared" si="35"/>
        <v>0</v>
      </c>
      <c r="J775" s="197">
        <f t="shared" si="35"/>
        <v>0</v>
      </c>
      <c r="K775" s="197">
        <f t="shared" si="35"/>
        <v>0</v>
      </c>
      <c r="L775" s="197">
        <f t="shared" si="35"/>
        <v>0</v>
      </c>
      <c r="M775" s="197">
        <f t="shared" si="35"/>
        <v>0</v>
      </c>
      <c r="N775" s="197">
        <f t="shared" si="35"/>
        <v>0</v>
      </c>
      <c r="T775" s="243"/>
      <c r="W775" s="244"/>
      <c r="X775" s="244"/>
      <c r="Y775" s="244"/>
      <c r="Z775" s="244"/>
      <c r="AA775" s="244"/>
      <c r="AB775" s="244"/>
      <c r="AC775" s="244"/>
      <c r="AD775" s="244"/>
      <c r="AE775" s="244"/>
      <c r="AF775" s="244"/>
      <c r="AG775" s="244"/>
      <c r="AH775" s="244"/>
      <c r="AI775" s="244"/>
      <c r="AJ775" s="244"/>
      <c r="AK775" s="244"/>
      <c r="AL775" s="244"/>
      <c r="AM775" s="244"/>
      <c r="AN775" s="244"/>
      <c r="AO775" s="244"/>
      <c r="AP775" s="244"/>
      <c r="AQ775" s="243"/>
      <c r="AR775" s="243"/>
      <c r="AS775" s="243"/>
      <c r="AT775" s="243"/>
      <c r="AU775" s="243"/>
      <c r="AV775" s="243"/>
      <c r="AW775" s="243"/>
      <c r="AX775" s="243"/>
      <c r="AY775" s="243"/>
      <c r="AZ775" s="243"/>
      <c r="BA775" s="243"/>
      <c r="BB775" s="243"/>
    </row>
    <row r="776" spans="2:54" s="242" customFormat="1" x14ac:dyDescent="0.25">
      <c r="B776" s="212" t="s">
        <v>512</v>
      </c>
      <c r="C776" s="213" t="s">
        <v>471</v>
      </c>
      <c r="D776" s="197">
        <v>3</v>
      </c>
      <c r="E776" s="197">
        <f t="shared" si="33"/>
        <v>0</v>
      </c>
      <c r="F776" s="197">
        <f t="shared" si="35"/>
        <v>0</v>
      </c>
      <c r="G776" s="197">
        <f t="shared" si="35"/>
        <v>0</v>
      </c>
      <c r="H776" s="197">
        <f t="shared" si="35"/>
        <v>0</v>
      </c>
      <c r="I776" s="197">
        <f t="shared" si="35"/>
        <v>0</v>
      </c>
      <c r="J776" s="197">
        <f t="shared" si="35"/>
        <v>0</v>
      </c>
      <c r="K776" s="197">
        <f t="shared" si="35"/>
        <v>0</v>
      </c>
      <c r="L776" s="197">
        <f t="shared" si="35"/>
        <v>0</v>
      </c>
      <c r="M776" s="197">
        <f t="shared" si="35"/>
        <v>0</v>
      </c>
      <c r="N776" s="197">
        <f t="shared" si="35"/>
        <v>0</v>
      </c>
      <c r="T776" s="243"/>
      <c r="W776" s="244"/>
      <c r="X776" s="244"/>
      <c r="Y776" s="244"/>
      <c r="Z776" s="244"/>
      <c r="AA776" s="244"/>
      <c r="AB776" s="244"/>
      <c r="AC776" s="244"/>
      <c r="AD776" s="244"/>
      <c r="AE776" s="244"/>
      <c r="AF776" s="244"/>
      <c r="AG776" s="244"/>
      <c r="AH776" s="244"/>
      <c r="AI776" s="244"/>
      <c r="AJ776" s="244"/>
      <c r="AK776" s="244"/>
      <c r="AL776" s="244"/>
      <c r="AM776" s="244"/>
      <c r="AN776" s="244"/>
      <c r="AO776" s="244"/>
      <c r="AP776" s="244"/>
      <c r="AQ776" s="243"/>
      <c r="AR776" s="243"/>
      <c r="AS776" s="243"/>
      <c r="AT776" s="243"/>
      <c r="AU776" s="243"/>
      <c r="AV776" s="243"/>
      <c r="AW776" s="243"/>
      <c r="AX776" s="243"/>
      <c r="AY776" s="243"/>
      <c r="AZ776" s="243"/>
      <c r="BA776" s="243"/>
      <c r="BB776" s="243"/>
    </row>
    <row r="777" spans="2:54" s="242" customFormat="1" x14ac:dyDescent="0.25">
      <c r="B777" s="215" t="s">
        <v>512</v>
      </c>
      <c r="C777" s="158" t="s">
        <v>469</v>
      </c>
      <c r="D777" s="197">
        <v>3</v>
      </c>
      <c r="E777" s="197">
        <f t="shared" si="33"/>
        <v>0</v>
      </c>
      <c r="F777" s="197">
        <f t="shared" si="35"/>
        <v>0</v>
      </c>
      <c r="G777" s="197">
        <f t="shared" si="35"/>
        <v>0</v>
      </c>
      <c r="H777" s="197">
        <f t="shared" si="35"/>
        <v>0</v>
      </c>
      <c r="I777" s="197">
        <f t="shared" si="35"/>
        <v>0</v>
      </c>
      <c r="J777" s="197">
        <f t="shared" si="35"/>
        <v>0</v>
      </c>
      <c r="K777" s="197">
        <f t="shared" si="35"/>
        <v>0</v>
      </c>
      <c r="L777" s="197">
        <f t="shared" si="35"/>
        <v>0</v>
      </c>
      <c r="M777" s="197">
        <f t="shared" si="35"/>
        <v>0</v>
      </c>
      <c r="N777" s="197">
        <f t="shared" si="35"/>
        <v>0</v>
      </c>
      <c r="T777" s="243"/>
      <c r="W777" s="244"/>
      <c r="X777" s="244"/>
      <c r="Y777" s="244"/>
      <c r="Z777" s="244"/>
      <c r="AA777" s="244"/>
      <c r="AB777" s="244"/>
      <c r="AC777" s="244"/>
      <c r="AD777" s="244"/>
      <c r="AE777" s="244"/>
      <c r="AF777" s="244"/>
      <c r="AG777" s="244"/>
      <c r="AH777" s="244"/>
      <c r="AI777" s="244"/>
      <c r="AJ777" s="244"/>
      <c r="AK777" s="244"/>
      <c r="AL777" s="244"/>
      <c r="AM777" s="244"/>
      <c r="AN777" s="244"/>
      <c r="AO777" s="244"/>
      <c r="AP777" s="244"/>
      <c r="AQ777" s="243"/>
      <c r="AR777" s="243"/>
      <c r="AS777" s="243"/>
      <c r="AT777" s="243"/>
      <c r="AU777" s="243"/>
      <c r="AV777" s="243"/>
      <c r="AW777" s="243"/>
      <c r="AX777" s="243"/>
      <c r="AY777" s="243"/>
      <c r="AZ777" s="243"/>
      <c r="BA777" s="243"/>
      <c r="BB777" s="243"/>
    </row>
    <row r="778" spans="2:54" s="242" customFormat="1" x14ac:dyDescent="0.25">
      <c r="B778" s="215" t="s">
        <v>512</v>
      </c>
      <c r="C778" s="158" t="s">
        <v>466</v>
      </c>
      <c r="D778" s="247">
        <v>4</v>
      </c>
      <c r="E778" s="197">
        <f t="shared" si="33"/>
        <v>0</v>
      </c>
      <c r="F778" s="197">
        <f t="shared" si="35"/>
        <v>4</v>
      </c>
      <c r="G778" s="197">
        <f t="shared" si="35"/>
        <v>0</v>
      </c>
      <c r="H778" s="197">
        <f t="shared" si="35"/>
        <v>0</v>
      </c>
      <c r="I778" s="197">
        <f t="shared" si="35"/>
        <v>0</v>
      </c>
      <c r="J778" s="197">
        <f t="shared" si="35"/>
        <v>0</v>
      </c>
      <c r="K778" s="197">
        <f t="shared" si="35"/>
        <v>0</v>
      </c>
      <c r="L778" s="197">
        <f t="shared" si="35"/>
        <v>0</v>
      </c>
      <c r="M778" s="197">
        <f t="shared" si="35"/>
        <v>0</v>
      </c>
      <c r="N778" s="197">
        <f t="shared" si="35"/>
        <v>0</v>
      </c>
      <c r="T778" s="243"/>
      <c r="W778" s="244"/>
      <c r="X778" s="244"/>
      <c r="Y778" s="244"/>
      <c r="Z778" s="244"/>
      <c r="AA778" s="244"/>
      <c r="AB778" s="244"/>
      <c r="AC778" s="244"/>
      <c r="AD778" s="244"/>
      <c r="AE778" s="244"/>
      <c r="AF778" s="244"/>
      <c r="AG778" s="244"/>
      <c r="AH778" s="244"/>
      <c r="AI778" s="244"/>
      <c r="AJ778" s="244"/>
      <c r="AK778" s="244"/>
      <c r="AL778" s="244"/>
      <c r="AM778" s="244"/>
      <c r="AN778" s="244"/>
      <c r="AO778" s="244"/>
      <c r="AP778" s="244"/>
      <c r="AQ778" s="243"/>
      <c r="AR778" s="243"/>
      <c r="AS778" s="243"/>
      <c r="AT778" s="243"/>
      <c r="AU778" s="243"/>
      <c r="AV778" s="243"/>
      <c r="AW778" s="243"/>
      <c r="AX778" s="243"/>
      <c r="AY778" s="243"/>
      <c r="AZ778" s="243"/>
      <c r="BA778" s="243"/>
      <c r="BB778" s="243"/>
    </row>
    <row r="779" spans="2:54" s="242" customFormat="1" x14ac:dyDescent="0.25">
      <c r="B779" s="215" t="s">
        <v>512</v>
      </c>
      <c r="C779" s="158" t="s">
        <v>464</v>
      </c>
      <c r="D779" s="247">
        <v>4</v>
      </c>
      <c r="E779" s="197">
        <f t="shared" si="33"/>
        <v>0</v>
      </c>
      <c r="F779" s="197">
        <f t="shared" si="35"/>
        <v>0</v>
      </c>
      <c r="G779" s="197">
        <f t="shared" si="35"/>
        <v>0</v>
      </c>
      <c r="H779" s="197">
        <f t="shared" si="35"/>
        <v>0</v>
      </c>
      <c r="I779" s="197">
        <f t="shared" si="35"/>
        <v>0</v>
      </c>
      <c r="J779" s="197">
        <f t="shared" si="35"/>
        <v>0</v>
      </c>
      <c r="K779" s="197">
        <f t="shared" si="35"/>
        <v>0</v>
      </c>
      <c r="L779" s="197">
        <f t="shared" si="35"/>
        <v>0</v>
      </c>
      <c r="M779" s="197">
        <f t="shared" si="35"/>
        <v>0</v>
      </c>
      <c r="N779" s="197">
        <f t="shared" si="35"/>
        <v>0</v>
      </c>
      <c r="T779" s="243"/>
      <c r="W779" s="244"/>
      <c r="X779" s="244"/>
      <c r="Y779" s="244"/>
      <c r="Z779" s="244"/>
      <c r="AA779" s="244"/>
      <c r="AB779" s="244"/>
      <c r="AC779" s="244"/>
      <c r="AD779" s="244"/>
      <c r="AE779" s="244"/>
      <c r="AF779" s="244"/>
      <c r="AG779" s="244"/>
      <c r="AH779" s="244"/>
      <c r="AI779" s="244"/>
      <c r="AJ779" s="244"/>
      <c r="AK779" s="244"/>
      <c r="AL779" s="244"/>
      <c r="AM779" s="244"/>
      <c r="AN779" s="244"/>
      <c r="AO779" s="244"/>
      <c r="AP779" s="244"/>
      <c r="AQ779" s="243"/>
      <c r="AR779" s="243"/>
      <c r="AS779" s="243"/>
      <c r="AT779" s="243"/>
      <c r="AU779" s="243"/>
      <c r="AV779" s="243"/>
      <c r="AW779" s="243"/>
      <c r="AX779" s="243"/>
      <c r="AY779" s="243"/>
      <c r="AZ779" s="243"/>
      <c r="BA779" s="243"/>
      <c r="BB779" s="243"/>
    </row>
    <row r="780" spans="2:54" s="242" customFormat="1" x14ac:dyDescent="0.25">
      <c r="B780" s="216" t="s">
        <v>512</v>
      </c>
      <c r="C780" s="217" t="s">
        <v>462</v>
      </c>
      <c r="D780" s="247">
        <v>4</v>
      </c>
      <c r="E780" s="197">
        <f t="shared" si="33"/>
        <v>0</v>
      </c>
      <c r="F780" s="197">
        <f t="shared" si="35"/>
        <v>0</v>
      </c>
      <c r="G780" s="197">
        <f t="shared" si="35"/>
        <v>0</v>
      </c>
      <c r="H780" s="197">
        <f t="shared" si="35"/>
        <v>0</v>
      </c>
      <c r="I780" s="197">
        <f t="shared" si="35"/>
        <v>0</v>
      </c>
      <c r="J780" s="197">
        <f t="shared" si="35"/>
        <v>0</v>
      </c>
      <c r="K780" s="197">
        <f t="shared" si="35"/>
        <v>0</v>
      </c>
      <c r="L780" s="197">
        <f t="shared" si="35"/>
        <v>0</v>
      </c>
      <c r="M780" s="197">
        <f t="shared" si="35"/>
        <v>0</v>
      </c>
      <c r="N780" s="197">
        <f t="shared" si="35"/>
        <v>0</v>
      </c>
      <c r="T780" s="243"/>
      <c r="W780" s="244"/>
      <c r="X780" s="244"/>
      <c r="Y780" s="244"/>
      <c r="Z780" s="244"/>
      <c r="AA780" s="244"/>
      <c r="AB780" s="244"/>
      <c r="AC780" s="244"/>
      <c r="AD780" s="244"/>
      <c r="AE780" s="244"/>
      <c r="AF780" s="244"/>
      <c r="AG780" s="244"/>
      <c r="AH780" s="244"/>
      <c r="AI780" s="244"/>
      <c r="AJ780" s="244"/>
      <c r="AK780" s="244"/>
      <c r="AL780" s="244"/>
      <c r="AM780" s="244"/>
      <c r="AN780" s="244"/>
      <c r="AO780" s="244"/>
      <c r="AP780" s="244"/>
      <c r="AQ780" s="243"/>
      <c r="AR780" s="243"/>
      <c r="AS780" s="243"/>
      <c r="AT780" s="243"/>
      <c r="AU780" s="243"/>
      <c r="AV780" s="243"/>
      <c r="AW780" s="243"/>
      <c r="AX780" s="243"/>
      <c r="AY780" s="243"/>
      <c r="AZ780" s="243"/>
      <c r="BA780" s="243"/>
      <c r="BB780" s="243"/>
    </row>
    <row r="781" spans="2:54" s="242" customFormat="1" ht="15.75" thickBot="1" x14ac:dyDescent="0.3">
      <c r="T781" s="243"/>
      <c r="W781" s="244"/>
      <c r="X781" s="244"/>
      <c r="Y781" s="244"/>
      <c r="Z781" s="244"/>
      <c r="AA781" s="244"/>
      <c r="AB781" s="244"/>
      <c r="AC781" s="244"/>
      <c r="AD781" s="244"/>
      <c r="AE781" s="244"/>
      <c r="AF781" s="244"/>
      <c r="AG781" s="244"/>
      <c r="AH781" s="244"/>
      <c r="AI781" s="244"/>
      <c r="AJ781" s="244"/>
      <c r="AK781" s="244"/>
      <c r="AL781" s="244"/>
      <c r="AM781" s="244"/>
      <c r="AN781" s="244"/>
      <c r="AO781" s="244"/>
      <c r="AP781" s="244"/>
      <c r="AQ781" s="243"/>
      <c r="AR781" s="243"/>
      <c r="AS781" s="243"/>
      <c r="AT781" s="243"/>
      <c r="AU781" s="243"/>
      <c r="AV781" s="243"/>
      <c r="AW781" s="243"/>
      <c r="AX781" s="243"/>
      <c r="AY781" s="243"/>
      <c r="AZ781" s="243"/>
      <c r="BA781" s="243"/>
      <c r="BB781" s="243"/>
    </row>
    <row r="782" spans="2:54" s="242" customFormat="1" x14ac:dyDescent="0.25">
      <c r="B782" s="248" t="s">
        <v>513</v>
      </c>
      <c r="T782" s="243"/>
      <c r="W782" s="244"/>
      <c r="X782" s="244"/>
      <c r="Y782" s="244"/>
      <c r="Z782" s="244"/>
      <c r="AA782" s="244"/>
      <c r="AB782" s="244"/>
      <c r="AC782" s="244"/>
      <c r="AD782" s="244"/>
      <c r="AE782" s="244"/>
      <c r="AF782" s="244"/>
      <c r="AG782" s="244"/>
      <c r="AH782" s="244"/>
      <c r="AI782" s="244"/>
      <c r="AJ782" s="244"/>
      <c r="AK782" s="244"/>
      <c r="AL782" s="244"/>
      <c r="AM782" s="244"/>
      <c r="AN782" s="244"/>
      <c r="AO782" s="244"/>
      <c r="AP782" s="244"/>
      <c r="AQ782" s="243"/>
      <c r="AR782" s="243"/>
      <c r="AS782" s="243"/>
      <c r="AT782" s="243"/>
      <c r="AU782" s="243"/>
      <c r="AV782" s="243"/>
      <c r="AW782" s="243"/>
      <c r="AX782" s="243"/>
      <c r="AY782" s="243"/>
      <c r="AZ782" s="243"/>
      <c r="BA782" s="243"/>
      <c r="BB782" s="243"/>
    </row>
    <row r="783" spans="2:54" s="242" customFormat="1" x14ac:dyDescent="0.25">
      <c r="B783" s="197" t="s">
        <v>281</v>
      </c>
      <c r="T783" s="243"/>
      <c r="W783" s="244"/>
      <c r="X783" s="244"/>
      <c r="Y783" s="244"/>
      <c r="Z783" s="244"/>
      <c r="AA783" s="244"/>
      <c r="AB783" s="244"/>
      <c r="AC783" s="244"/>
      <c r="AD783" s="244"/>
      <c r="AE783" s="244"/>
      <c r="AF783" s="244"/>
      <c r="AG783" s="244"/>
      <c r="AH783" s="244"/>
      <c r="AI783" s="244"/>
      <c r="AJ783" s="244"/>
      <c r="AK783" s="244"/>
      <c r="AL783" s="244"/>
      <c r="AM783" s="244"/>
      <c r="AN783" s="244"/>
      <c r="AO783" s="244"/>
      <c r="AP783" s="244"/>
      <c r="AQ783" s="243"/>
      <c r="AR783" s="243"/>
      <c r="AS783" s="243"/>
      <c r="AT783" s="243"/>
      <c r="AU783" s="243"/>
      <c r="AV783" s="243"/>
      <c r="AW783" s="243"/>
      <c r="AX783" s="243"/>
      <c r="AY783" s="243"/>
      <c r="AZ783" s="243"/>
      <c r="BA783" s="243"/>
      <c r="BB783" s="243"/>
    </row>
    <row r="784" spans="2:54" s="242" customFormat="1" x14ac:dyDescent="0.25">
      <c r="B784" s="197" t="s">
        <v>282</v>
      </c>
      <c r="T784" s="243"/>
      <c r="W784" s="244"/>
      <c r="X784" s="244"/>
      <c r="Y784" s="244"/>
      <c r="Z784" s="244"/>
      <c r="AA784" s="244"/>
      <c r="AB784" s="244"/>
      <c r="AC784" s="244"/>
      <c r="AD784" s="244"/>
      <c r="AE784" s="244"/>
      <c r="AF784" s="244"/>
      <c r="AG784" s="244"/>
      <c r="AH784" s="244"/>
      <c r="AI784" s="244"/>
      <c r="AJ784" s="244"/>
      <c r="AK784" s="244"/>
      <c r="AL784" s="244"/>
      <c r="AM784" s="244"/>
      <c r="AN784" s="244"/>
      <c r="AO784" s="244"/>
      <c r="AP784" s="244"/>
      <c r="AQ784" s="243"/>
      <c r="AR784" s="243"/>
      <c r="AS784" s="243"/>
      <c r="AT784" s="243"/>
      <c r="AU784" s="243"/>
      <c r="AV784" s="243"/>
      <c r="AW784" s="243"/>
      <c r="AX784" s="243"/>
      <c r="AY784" s="243"/>
      <c r="AZ784" s="243"/>
      <c r="BA784" s="243"/>
      <c r="BB784" s="243"/>
    </row>
    <row r="785" spans="2:54" s="242" customFormat="1" x14ac:dyDescent="0.25">
      <c r="B785" s="197" t="s">
        <v>283</v>
      </c>
      <c r="T785" s="243"/>
      <c r="W785" s="244"/>
      <c r="X785" s="244"/>
      <c r="Y785" s="244"/>
      <c r="Z785" s="244"/>
      <c r="AA785" s="244"/>
      <c r="AB785" s="244"/>
      <c r="AC785" s="244"/>
      <c r="AD785" s="244"/>
      <c r="AE785" s="244"/>
      <c r="AF785" s="244"/>
      <c r="AG785" s="244"/>
      <c r="AH785" s="244"/>
      <c r="AI785" s="244"/>
      <c r="AJ785" s="244"/>
      <c r="AK785" s="244"/>
      <c r="AL785" s="244"/>
      <c r="AM785" s="244"/>
      <c r="AN785" s="244"/>
      <c r="AO785" s="244"/>
      <c r="AP785" s="244"/>
      <c r="AQ785" s="243"/>
      <c r="AR785" s="243"/>
      <c r="AS785" s="243"/>
      <c r="AT785" s="243"/>
      <c r="AU785" s="243"/>
      <c r="AV785" s="243"/>
      <c r="AW785" s="243"/>
      <c r="AX785" s="243"/>
      <c r="AY785" s="243"/>
      <c r="AZ785" s="243"/>
      <c r="BA785" s="243"/>
      <c r="BB785" s="243"/>
    </row>
    <row r="786" spans="2:54" s="242" customFormat="1" x14ac:dyDescent="0.25">
      <c r="B786" s="197" t="s">
        <v>211</v>
      </c>
      <c r="T786" s="243"/>
      <c r="W786" s="244"/>
      <c r="X786" s="244"/>
      <c r="Y786" s="244"/>
      <c r="Z786" s="244"/>
      <c r="AA786" s="244"/>
      <c r="AB786" s="244"/>
      <c r="AC786" s="244"/>
      <c r="AD786" s="244"/>
      <c r="AE786" s="244"/>
      <c r="AF786" s="244"/>
      <c r="AG786" s="244"/>
      <c r="AH786" s="244"/>
      <c r="AI786" s="244"/>
      <c r="AJ786" s="244"/>
      <c r="AK786" s="244"/>
      <c r="AL786" s="244"/>
      <c r="AM786" s="244"/>
      <c r="AN786" s="244"/>
      <c r="AO786" s="244"/>
      <c r="AP786" s="244"/>
      <c r="AQ786" s="243"/>
      <c r="AR786" s="243"/>
      <c r="AS786" s="243"/>
      <c r="AT786" s="243"/>
      <c r="AU786" s="243"/>
      <c r="AV786" s="243"/>
      <c r="AW786" s="243"/>
      <c r="AX786" s="243"/>
      <c r="AY786" s="243"/>
      <c r="AZ786" s="243"/>
      <c r="BA786" s="243"/>
      <c r="BB786" s="243"/>
    </row>
    <row r="787" spans="2:54" s="242" customFormat="1" ht="15.75" thickBot="1" x14ac:dyDescent="0.3">
      <c r="T787" s="243"/>
      <c r="W787" s="244"/>
      <c r="X787" s="244"/>
      <c r="Y787" s="244"/>
      <c r="Z787" s="244"/>
      <c r="AA787" s="244"/>
      <c r="AB787" s="244"/>
      <c r="AC787" s="244"/>
      <c r="AD787" s="244"/>
      <c r="AE787" s="244"/>
      <c r="AF787" s="244"/>
      <c r="AG787" s="244"/>
      <c r="AH787" s="244"/>
      <c r="AI787" s="244"/>
      <c r="AJ787" s="244"/>
      <c r="AK787" s="244"/>
      <c r="AL787" s="244"/>
      <c r="AM787" s="244"/>
      <c r="AN787" s="244"/>
      <c r="AO787" s="244"/>
      <c r="AP787" s="244"/>
      <c r="AQ787" s="243"/>
      <c r="AR787" s="243"/>
      <c r="AS787" s="243"/>
      <c r="AT787" s="243"/>
      <c r="AU787" s="243"/>
      <c r="AV787" s="243"/>
      <c r="AW787" s="243"/>
      <c r="AX787" s="243"/>
      <c r="AY787" s="243"/>
      <c r="AZ787" s="243"/>
      <c r="BA787" s="243"/>
      <c r="BB787" s="243"/>
    </row>
    <row r="788" spans="2:54" s="242" customFormat="1" ht="15.75" thickBot="1" x14ac:dyDescent="0.3">
      <c r="B788" s="194" t="s">
        <v>514</v>
      </c>
      <c r="C788" s="207"/>
      <c r="T788" s="243"/>
      <c r="W788" s="244"/>
      <c r="X788" s="244"/>
      <c r="Y788" s="244"/>
      <c r="Z788" s="244"/>
      <c r="AA788" s="244"/>
      <c r="AB788" s="244"/>
      <c r="AC788" s="244"/>
      <c r="AD788" s="244"/>
      <c r="AE788" s="244"/>
      <c r="AF788" s="244"/>
      <c r="AG788" s="244"/>
      <c r="AH788" s="244"/>
      <c r="AI788" s="244"/>
      <c r="AJ788" s="244"/>
      <c r="AK788" s="244"/>
      <c r="AL788" s="244"/>
      <c r="AM788" s="244"/>
      <c r="AN788" s="244"/>
      <c r="AO788" s="244"/>
      <c r="AP788" s="244"/>
      <c r="AQ788" s="243"/>
      <c r="AR788" s="243"/>
      <c r="AS788" s="243"/>
      <c r="AT788" s="243"/>
      <c r="AU788" s="243"/>
      <c r="AV788" s="243"/>
      <c r="AW788" s="243"/>
      <c r="AX788" s="243"/>
      <c r="AY788" s="243"/>
      <c r="AZ788" s="243"/>
      <c r="BA788" s="243"/>
      <c r="BB788" s="243"/>
    </row>
    <row r="789" spans="2:54" s="242" customFormat="1" x14ac:dyDescent="0.25">
      <c r="B789" s="199" t="s">
        <v>515</v>
      </c>
      <c r="C789" s="199" t="s">
        <v>516</v>
      </c>
      <c r="T789" s="243"/>
      <c r="W789" s="244"/>
      <c r="X789" s="244"/>
      <c r="Y789" s="244"/>
      <c r="Z789" s="244"/>
      <c r="AA789" s="244"/>
      <c r="AB789" s="244"/>
      <c r="AC789" s="244"/>
      <c r="AD789" s="244"/>
      <c r="AE789" s="244"/>
      <c r="AF789" s="244"/>
      <c r="AG789" s="244"/>
      <c r="AH789" s="244"/>
      <c r="AI789" s="244"/>
      <c r="AJ789" s="244"/>
      <c r="AK789" s="244"/>
      <c r="AL789" s="244"/>
      <c r="AM789" s="244"/>
      <c r="AN789" s="244"/>
      <c r="AO789" s="244"/>
      <c r="AP789" s="244"/>
      <c r="AQ789" s="243"/>
      <c r="AR789" s="243"/>
      <c r="AS789" s="243"/>
      <c r="AT789" s="243"/>
      <c r="AU789" s="243"/>
      <c r="AV789" s="243"/>
      <c r="AW789" s="243"/>
      <c r="AX789" s="243"/>
      <c r="AY789" s="243"/>
      <c r="AZ789" s="243"/>
      <c r="BA789" s="243"/>
      <c r="BB789" s="243"/>
    </row>
    <row r="790" spans="2:54" s="242" customFormat="1" x14ac:dyDescent="0.25">
      <c r="B790" s="197" t="s">
        <v>284</v>
      </c>
      <c r="C790" s="197"/>
      <c r="T790" s="243"/>
      <c r="W790" s="244"/>
      <c r="X790" s="244"/>
      <c r="Y790" s="244"/>
      <c r="Z790" s="244"/>
      <c r="AA790" s="244"/>
      <c r="AB790" s="244"/>
      <c r="AC790" s="244"/>
      <c r="AD790" s="244"/>
      <c r="AE790" s="244"/>
      <c r="AF790" s="244"/>
      <c r="AG790" s="244"/>
      <c r="AH790" s="244"/>
      <c r="AI790" s="244"/>
      <c r="AJ790" s="244"/>
      <c r="AK790" s="244"/>
      <c r="AL790" s="244"/>
      <c r="AM790" s="244"/>
      <c r="AN790" s="244"/>
      <c r="AO790" s="244"/>
      <c r="AP790" s="244"/>
      <c r="AQ790" s="243"/>
      <c r="AR790" s="243"/>
      <c r="AS790" s="243"/>
      <c r="AT790" s="243"/>
      <c r="AU790" s="243"/>
      <c r="AV790" s="243"/>
      <c r="AW790" s="243"/>
      <c r="AX790" s="243"/>
      <c r="AY790" s="243"/>
      <c r="AZ790" s="243"/>
      <c r="BA790" s="243"/>
      <c r="BB790" s="243"/>
    </row>
    <row r="791" spans="2:54" s="242" customFormat="1" x14ac:dyDescent="0.25">
      <c r="B791" s="197" t="s">
        <v>517</v>
      </c>
      <c r="C791" s="197"/>
      <c r="T791" s="243"/>
      <c r="W791" s="244"/>
      <c r="X791" s="244"/>
      <c r="Y791" s="244"/>
      <c r="Z791" s="244"/>
      <c r="AA791" s="244"/>
      <c r="AB791" s="244"/>
      <c r="AC791" s="244"/>
      <c r="AD791" s="244"/>
      <c r="AE791" s="244"/>
      <c r="AF791" s="244"/>
      <c r="AG791" s="244"/>
      <c r="AH791" s="244"/>
      <c r="AI791" s="244"/>
      <c r="AJ791" s="244"/>
      <c r="AK791" s="244"/>
      <c r="AL791" s="244"/>
      <c r="AM791" s="244"/>
      <c r="AN791" s="244"/>
      <c r="AO791" s="244"/>
      <c r="AP791" s="244"/>
      <c r="AQ791" s="243"/>
      <c r="AR791" s="243"/>
      <c r="AS791" s="243"/>
      <c r="AT791" s="243"/>
      <c r="AU791" s="243"/>
      <c r="AV791" s="243"/>
      <c r="AW791" s="243"/>
      <c r="AX791" s="243"/>
      <c r="AY791" s="243"/>
      <c r="AZ791" s="243"/>
      <c r="BA791" s="243"/>
      <c r="BB791" s="243"/>
    </row>
    <row r="792" spans="2:54" s="242" customFormat="1" x14ac:dyDescent="0.25">
      <c r="B792" s="197" t="s">
        <v>285</v>
      </c>
      <c r="C792" s="197"/>
      <c r="T792" s="243"/>
      <c r="W792" s="244"/>
      <c r="X792" s="244"/>
      <c r="Y792" s="244"/>
      <c r="Z792" s="244"/>
      <c r="AA792" s="244"/>
      <c r="AB792" s="244"/>
      <c r="AC792" s="244"/>
      <c r="AD792" s="244"/>
      <c r="AE792" s="244"/>
      <c r="AF792" s="244"/>
      <c r="AG792" s="244"/>
      <c r="AH792" s="244"/>
      <c r="AI792" s="244"/>
      <c r="AJ792" s="244"/>
      <c r="AK792" s="244"/>
      <c r="AL792" s="244"/>
      <c r="AM792" s="244"/>
      <c r="AN792" s="244"/>
      <c r="AO792" s="244"/>
      <c r="AP792" s="244"/>
      <c r="AQ792" s="243"/>
      <c r="AR792" s="243"/>
      <c r="AS792" s="243"/>
      <c r="AT792" s="243"/>
      <c r="AU792" s="243"/>
      <c r="AV792" s="243"/>
      <c r="AW792" s="243"/>
      <c r="AX792" s="243"/>
      <c r="AY792" s="243"/>
      <c r="AZ792" s="243"/>
      <c r="BA792" s="243"/>
      <c r="BB792" s="243"/>
    </row>
    <row r="793" spans="2:54" s="242" customFormat="1" x14ac:dyDescent="0.25">
      <c r="B793" s="197" t="s">
        <v>286</v>
      </c>
      <c r="C793" s="197" t="s">
        <v>518</v>
      </c>
      <c r="T793" s="243"/>
      <c r="W793" s="244"/>
      <c r="X793" s="244"/>
      <c r="Y793" s="244"/>
      <c r="Z793" s="244"/>
      <c r="AA793" s="244"/>
      <c r="AB793" s="244"/>
      <c r="AC793" s="244"/>
      <c r="AD793" s="244"/>
      <c r="AE793" s="244"/>
      <c r="AF793" s="244"/>
      <c r="AG793" s="244"/>
      <c r="AH793" s="244"/>
      <c r="AI793" s="244"/>
      <c r="AJ793" s="244"/>
      <c r="AK793" s="244"/>
      <c r="AL793" s="244"/>
      <c r="AM793" s="244"/>
      <c r="AN793" s="244"/>
      <c r="AO793" s="244"/>
      <c r="AP793" s="244"/>
      <c r="AQ793" s="243"/>
      <c r="AR793" s="243"/>
      <c r="AS793" s="243"/>
      <c r="AT793" s="243"/>
      <c r="AU793" s="243"/>
      <c r="AV793" s="243"/>
      <c r="AW793" s="243"/>
      <c r="AX793" s="243"/>
      <c r="AY793" s="243"/>
      <c r="AZ793" s="243"/>
      <c r="BA793" s="243"/>
      <c r="BB793" s="243"/>
    </row>
    <row r="794" spans="2:54" s="242" customFormat="1" x14ac:dyDescent="0.25">
      <c r="B794" s="197" t="s">
        <v>519</v>
      </c>
      <c r="C794" s="197" t="s">
        <v>211</v>
      </c>
      <c r="T794" s="243"/>
      <c r="W794" s="244"/>
      <c r="X794" s="244"/>
      <c r="Y794" s="244"/>
      <c r="Z794" s="244"/>
      <c r="AA794" s="244"/>
      <c r="AB794" s="244"/>
      <c r="AC794" s="244"/>
      <c r="AD794" s="244"/>
      <c r="AE794" s="244"/>
      <c r="AF794" s="244"/>
      <c r="AG794" s="244"/>
      <c r="AH794" s="244"/>
      <c r="AI794" s="244"/>
      <c r="AJ794" s="244"/>
      <c r="AK794" s="244"/>
      <c r="AL794" s="244"/>
      <c r="AM794" s="244"/>
      <c r="AN794" s="244"/>
      <c r="AO794" s="244"/>
      <c r="AP794" s="244"/>
      <c r="AQ794" s="243"/>
      <c r="AR794" s="243"/>
      <c r="AS794" s="243"/>
      <c r="AT794" s="243"/>
      <c r="AU794" s="243"/>
      <c r="AV794" s="243"/>
      <c r="AW794" s="243"/>
      <c r="AX794" s="243"/>
      <c r="AY794" s="243"/>
      <c r="AZ794" s="243"/>
      <c r="BA794" s="243"/>
      <c r="BB794" s="243"/>
    </row>
    <row r="795" spans="2:54" s="242" customFormat="1" x14ac:dyDescent="0.25">
      <c r="B795" s="197" t="s">
        <v>287</v>
      </c>
      <c r="C795" s="197"/>
      <c r="T795" s="243"/>
      <c r="W795" s="244"/>
      <c r="X795" s="244"/>
      <c r="Y795" s="244"/>
      <c r="Z795" s="244"/>
      <c r="AA795" s="244"/>
      <c r="AB795" s="244"/>
      <c r="AC795" s="244"/>
      <c r="AD795" s="244"/>
      <c r="AE795" s="244"/>
      <c r="AF795" s="244"/>
      <c r="AG795" s="244"/>
      <c r="AH795" s="244"/>
      <c r="AI795" s="244"/>
      <c r="AJ795" s="244"/>
      <c r="AK795" s="244"/>
      <c r="AL795" s="244"/>
      <c r="AM795" s="244"/>
      <c r="AN795" s="244"/>
      <c r="AO795" s="244"/>
      <c r="AP795" s="244"/>
      <c r="AQ795" s="243"/>
      <c r="AR795" s="243"/>
      <c r="AS795" s="243"/>
      <c r="AT795" s="243"/>
      <c r="AU795" s="243"/>
      <c r="AV795" s="243"/>
      <c r="AW795" s="243"/>
      <c r="AX795" s="243"/>
      <c r="AY795" s="243"/>
      <c r="AZ795" s="243"/>
      <c r="BA795" s="243"/>
      <c r="BB795" s="243"/>
    </row>
    <row r="796" spans="2:54" s="242" customFormat="1" x14ac:dyDescent="0.25">
      <c r="B796" s="197" t="s">
        <v>288</v>
      </c>
      <c r="C796" s="197"/>
      <c r="T796" s="243"/>
      <c r="W796" s="244"/>
      <c r="X796" s="244"/>
      <c r="Y796" s="244"/>
      <c r="Z796" s="244"/>
      <c r="AA796" s="244"/>
      <c r="AB796" s="244"/>
      <c r="AC796" s="244"/>
      <c r="AD796" s="244"/>
      <c r="AE796" s="244"/>
      <c r="AF796" s="244"/>
      <c r="AG796" s="244"/>
      <c r="AH796" s="244"/>
      <c r="AI796" s="244"/>
      <c r="AJ796" s="244"/>
      <c r="AK796" s="244"/>
      <c r="AL796" s="244"/>
      <c r="AM796" s="244"/>
      <c r="AN796" s="244"/>
      <c r="AO796" s="244"/>
      <c r="AP796" s="244"/>
      <c r="AQ796" s="243"/>
      <c r="AR796" s="243"/>
      <c r="AS796" s="243"/>
      <c r="AT796" s="243"/>
      <c r="AU796" s="243"/>
      <c r="AV796" s="243"/>
      <c r="AW796" s="243"/>
      <c r="AX796" s="243"/>
      <c r="AY796" s="243"/>
      <c r="AZ796" s="243"/>
      <c r="BA796" s="243"/>
      <c r="BB796" s="243"/>
    </row>
    <row r="797" spans="2:54" s="242" customFormat="1" x14ac:dyDescent="0.25">
      <c r="B797" s="197" t="s">
        <v>211</v>
      </c>
      <c r="C797" s="197"/>
      <c r="T797" s="243"/>
      <c r="W797" s="244"/>
      <c r="X797" s="244"/>
      <c r="Y797" s="244"/>
      <c r="Z797" s="244"/>
      <c r="AA797" s="244"/>
      <c r="AB797" s="244"/>
      <c r="AC797" s="244"/>
      <c r="AD797" s="244"/>
      <c r="AE797" s="244"/>
      <c r="AF797" s="244"/>
      <c r="AG797" s="244"/>
      <c r="AH797" s="244"/>
      <c r="AI797" s="244"/>
      <c r="AJ797" s="244"/>
      <c r="AK797" s="244"/>
      <c r="AL797" s="244"/>
      <c r="AM797" s="244"/>
      <c r="AN797" s="244"/>
      <c r="AO797" s="244"/>
      <c r="AP797" s="244"/>
      <c r="AQ797" s="243"/>
      <c r="AR797" s="243"/>
      <c r="AS797" s="243"/>
      <c r="AT797" s="243"/>
      <c r="AU797" s="243"/>
      <c r="AV797" s="243"/>
      <c r="AW797" s="243"/>
      <c r="AX797" s="243"/>
      <c r="AY797" s="243"/>
      <c r="AZ797" s="243"/>
      <c r="BA797" s="243"/>
      <c r="BB797" s="243"/>
    </row>
    <row r="798" spans="2:54" s="242" customFormat="1" x14ac:dyDescent="0.25">
      <c r="T798" s="243"/>
      <c r="W798" s="244"/>
      <c r="X798" s="244"/>
      <c r="Y798" s="244"/>
      <c r="Z798" s="244"/>
      <c r="AA798" s="244"/>
      <c r="AB798" s="244"/>
      <c r="AC798" s="244"/>
      <c r="AD798" s="244"/>
      <c r="AE798" s="244"/>
      <c r="AF798" s="244"/>
      <c r="AG798" s="244"/>
      <c r="AH798" s="244"/>
      <c r="AI798" s="244"/>
      <c r="AJ798" s="244"/>
      <c r="AK798" s="244"/>
      <c r="AL798" s="244"/>
      <c r="AM798" s="244"/>
      <c r="AN798" s="244"/>
      <c r="AO798" s="244"/>
      <c r="AP798" s="244"/>
      <c r="AQ798" s="243"/>
      <c r="AR798" s="243"/>
      <c r="AS798" s="243"/>
      <c r="AT798" s="243"/>
      <c r="AU798" s="243"/>
      <c r="AV798" s="243"/>
      <c r="AW798" s="243"/>
      <c r="AX798" s="243"/>
      <c r="AY798" s="243"/>
      <c r="AZ798" s="243"/>
      <c r="BA798" s="243"/>
      <c r="BB798" s="243"/>
    </row>
    <row r="799" spans="2:54" s="242" customFormat="1" ht="18.75" x14ac:dyDescent="0.3">
      <c r="B799" s="859" t="s">
        <v>520</v>
      </c>
      <c r="C799" s="860"/>
      <c r="D799" s="860" t="s">
        <v>442</v>
      </c>
      <c r="E799" s="860"/>
      <c r="F799" s="860"/>
      <c r="G799" s="861"/>
      <c r="H799" s="249" t="s">
        <v>521</v>
      </c>
      <c r="I799" s="862" t="s">
        <v>188</v>
      </c>
      <c r="J799" s="862"/>
      <c r="K799" s="862" t="s">
        <v>189</v>
      </c>
      <c r="L799" s="862"/>
      <c r="T799" s="243"/>
      <c r="W799" s="244"/>
      <c r="X799" s="244"/>
      <c r="Y799" s="244"/>
      <c r="Z799" s="244"/>
      <c r="AA799" s="244"/>
      <c r="AB799" s="244"/>
      <c r="AC799" s="244"/>
      <c r="AD799" s="244"/>
      <c r="AE799" s="244"/>
      <c r="AF799" s="244"/>
      <c r="AG799" s="244"/>
      <c r="AH799" s="244"/>
      <c r="AI799" s="244"/>
      <c r="AJ799" s="244"/>
      <c r="AK799" s="244"/>
      <c r="AL799" s="244"/>
      <c r="AM799" s="244"/>
      <c r="AN799" s="244"/>
      <c r="AO799" s="244"/>
      <c r="AP799" s="244"/>
      <c r="AQ799" s="243"/>
      <c r="AR799" s="243"/>
      <c r="AS799" s="243"/>
      <c r="AT799" s="243"/>
      <c r="AU799" s="243"/>
      <c r="AV799" s="243"/>
      <c r="AW799" s="243"/>
      <c r="AX799" s="243"/>
      <c r="AY799" s="243"/>
      <c r="AZ799" s="243"/>
      <c r="BA799" s="243"/>
      <c r="BB799" s="243"/>
    </row>
    <row r="800" spans="2:54" s="242" customFormat="1" ht="45" x14ac:dyDescent="0.25">
      <c r="B800" s="197" t="s">
        <v>522</v>
      </c>
      <c r="C800" s="247" t="s">
        <v>523</v>
      </c>
      <c r="D800" s="247" t="s">
        <v>198</v>
      </c>
      <c r="E800" s="250" t="s">
        <v>524</v>
      </c>
      <c r="F800" s="251" t="s">
        <v>525</v>
      </c>
      <c r="G800" s="251" t="s">
        <v>526</v>
      </c>
      <c r="H800" s="863" t="s">
        <v>527</v>
      </c>
      <c r="I800" s="863"/>
      <c r="J800" s="863"/>
      <c r="K800" s="863"/>
      <c r="L800" s="863"/>
      <c r="T800" s="243"/>
      <c r="W800" s="244"/>
      <c r="X800" s="244"/>
      <c r="Y800" s="244"/>
      <c r="Z800" s="244"/>
      <c r="AA800" s="244"/>
      <c r="AB800" s="244"/>
      <c r="AC800" s="244"/>
      <c r="AD800" s="244"/>
      <c r="AE800" s="244"/>
      <c r="AF800" s="244"/>
      <c r="AG800" s="244"/>
      <c r="AH800" s="244"/>
      <c r="AI800" s="244"/>
      <c r="AJ800" s="244"/>
      <c r="AK800" s="244"/>
      <c r="AL800" s="244"/>
      <c r="AM800" s="244"/>
      <c r="AN800" s="244"/>
      <c r="AO800" s="244"/>
      <c r="AP800" s="244"/>
      <c r="AQ800" s="243"/>
      <c r="AR800" s="243"/>
      <c r="AS800" s="243"/>
      <c r="AT800" s="243"/>
      <c r="AU800" s="243"/>
      <c r="AV800" s="243"/>
      <c r="AW800" s="243"/>
      <c r="AX800" s="243"/>
      <c r="AY800" s="243"/>
      <c r="AZ800" s="243"/>
      <c r="BA800" s="243"/>
      <c r="BB800" s="243"/>
    </row>
    <row r="801" spans="2:54" s="242" customFormat="1" x14ac:dyDescent="0.25">
      <c r="B801" s="197"/>
      <c r="C801" s="197" t="s">
        <v>528</v>
      </c>
      <c r="D801" s="197" t="str">
        <f>+W17</f>
        <v>Preventivo</v>
      </c>
      <c r="E801" s="197">
        <f>+Z18</f>
        <v>85</v>
      </c>
      <c r="F801" s="197">
        <f>+IF(D801=B802,E801,0)</f>
        <v>85</v>
      </c>
      <c r="G801" s="197">
        <f>+IF(D801=B802,0,E801)</f>
        <v>0</v>
      </c>
      <c r="H801" s="197" t="s">
        <v>104</v>
      </c>
      <c r="I801" s="864" t="str">
        <f>+E660</f>
        <v>Improbable</v>
      </c>
      <c r="J801" s="864">
        <f>E661</f>
        <v>2</v>
      </c>
      <c r="K801" s="197" t="str">
        <f>$E$672</f>
        <v>Catastrófico</v>
      </c>
      <c r="L801" s="197">
        <f>IF(K801="Catastrófico",5,IF(K801="Mayor",4,IF(K801="Moderado",3,IF(K801="Menor",2,IF(K801="Insignificante",1,0)))))</f>
        <v>5</v>
      </c>
      <c r="T801" s="243"/>
      <c r="W801" s="244"/>
      <c r="X801" s="244"/>
      <c r="Y801" s="244"/>
      <c r="Z801" s="244"/>
      <c r="AA801" s="244"/>
      <c r="AB801" s="244"/>
      <c r="AC801" s="244"/>
      <c r="AD801" s="244"/>
      <c r="AE801" s="244"/>
      <c r="AF801" s="244"/>
      <c r="AG801" s="244"/>
      <c r="AH801" s="244"/>
      <c r="AI801" s="244"/>
      <c r="AJ801" s="244"/>
      <c r="AK801" s="244"/>
      <c r="AL801" s="244"/>
      <c r="AM801" s="244"/>
      <c r="AN801" s="244"/>
      <c r="AO801" s="244"/>
      <c r="AP801" s="244"/>
      <c r="AQ801" s="243"/>
      <c r="AR801" s="243"/>
      <c r="AS801" s="243"/>
      <c r="AT801" s="243"/>
      <c r="AU801" s="243"/>
      <c r="AV801" s="243"/>
      <c r="AW801" s="243"/>
      <c r="AX801" s="243"/>
      <c r="AY801" s="243"/>
      <c r="AZ801" s="243"/>
      <c r="BA801" s="243"/>
      <c r="BB801" s="243"/>
    </row>
    <row r="802" spans="2:54" s="242" customFormat="1" x14ac:dyDescent="0.25">
      <c r="B802" s="215" t="s">
        <v>281</v>
      </c>
      <c r="C802" s="158" t="s">
        <v>529</v>
      </c>
      <c r="D802" s="158" t="str">
        <f>+AB17</f>
        <v>Detectivo</v>
      </c>
      <c r="E802" s="158">
        <f>+AE18</f>
        <v>85</v>
      </c>
      <c r="F802" s="158">
        <f>+IF(D802=B802,E802,0)</f>
        <v>0</v>
      </c>
      <c r="G802" s="206">
        <f>+IF(D802=B802,0,E802)</f>
        <v>85</v>
      </c>
      <c r="H802" s="197" t="s">
        <v>257</v>
      </c>
      <c r="I802" s="864"/>
      <c r="J802" s="864"/>
      <c r="K802" s="197" t="str">
        <f>$E$685</f>
        <v>No Aplica</v>
      </c>
      <c r="L802" s="197">
        <f>IF(K802="Catastrófico",5,IF(K802="Mayor",4,IF(K802="Moderado",3,IF(K802="Menor",2,IF(K802="Insignificante",1,0)))))</f>
        <v>0</v>
      </c>
      <c r="N802" s="158" t="s">
        <v>462</v>
      </c>
      <c r="P802" s="158" t="s">
        <v>452</v>
      </c>
      <c r="T802" s="243"/>
      <c r="W802" s="244"/>
      <c r="X802" s="244"/>
      <c r="Y802" s="244"/>
      <c r="Z802" s="244"/>
      <c r="AA802" s="244"/>
      <c r="AB802" s="244"/>
      <c r="AC802" s="244"/>
      <c r="AD802" s="244"/>
      <c r="AE802" s="244"/>
      <c r="AF802" s="244"/>
      <c r="AG802" s="244"/>
      <c r="AH802" s="244"/>
      <c r="AI802" s="244"/>
      <c r="AJ802" s="244"/>
      <c r="AK802" s="244"/>
      <c r="AL802" s="244"/>
      <c r="AM802" s="244"/>
      <c r="AN802" s="244"/>
      <c r="AO802" s="244"/>
      <c r="AP802" s="244"/>
      <c r="AQ802" s="243"/>
      <c r="AR802" s="243"/>
      <c r="AS802" s="243"/>
      <c r="AT802" s="243"/>
      <c r="AU802" s="243"/>
      <c r="AV802" s="243"/>
      <c r="AW802" s="243"/>
      <c r="AX802" s="243"/>
      <c r="AY802" s="243"/>
      <c r="AZ802" s="243"/>
      <c r="BA802" s="243"/>
      <c r="BB802" s="243"/>
    </row>
    <row r="803" spans="2:54" s="242" customFormat="1" ht="18.75" x14ac:dyDescent="0.25">
      <c r="B803" s="215" t="s">
        <v>282</v>
      </c>
      <c r="C803" s="158" t="s">
        <v>530</v>
      </c>
      <c r="D803" s="158" t="str">
        <f>+AG17</f>
        <v>Preventivo</v>
      </c>
      <c r="E803" s="158">
        <f>+AJ18</f>
        <v>85</v>
      </c>
      <c r="F803" s="158">
        <f>+IF(D803=B802,E803,0)</f>
        <v>85</v>
      </c>
      <c r="G803" s="206">
        <f>+IF(D803=B802,0,E803)</f>
        <v>0</v>
      </c>
      <c r="H803" s="863" t="s">
        <v>531</v>
      </c>
      <c r="I803" s="863"/>
      <c r="J803" s="863"/>
      <c r="K803" s="863"/>
      <c r="L803" s="863"/>
      <c r="N803" s="158" t="s">
        <v>464</v>
      </c>
      <c r="P803" s="158" t="s">
        <v>454</v>
      </c>
      <c r="T803" s="243"/>
      <c r="W803" s="244"/>
      <c r="X803" s="244"/>
      <c r="Y803" s="244"/>
      <c r="Z803" s="244"/>
      <c r="AA803" s="244"/>
      <c r="AB803" s="244"/>
      <c r="AC803" s="244"/>
      <c r="AD803" s="244"/>
      <c r="AE803" s="244"/>
      <c r="AF803" s="244"/>
      <c r="AG803" s="244"/>
      <c r="AH803" s="244"/>
      <c r="AI803" s="244"/>
      <c r="AJ803" s="244"/>
      <c r="AK803" s="244"/>
      <c r="AL803" s="244"/>
      <c r="AM803" s="244"/>
      <c r="AN803" s="244"/>
      <c r="AO803" s="244"/>
      <c r="AP803" s="244"/>
      <c r="AQ803" s="243"/>
      <c r="AR803" s="243"/>
      <c r="AS803" s="243"/>
      <c r="AT803" s="243"/>
      <c r="AU803" s="243"/>
      <c r="AV803" s="243"/>
      <c r="AW803" s="243"/>
      <c r="AX803" s="243"/>
      <c r="AY803" s="243"/>
      <c r="AZ803" s="243"/>
      <c r="BA803" s="243"/>
      <c r="BB803" s="243"/>
    </row>
    <row r="804" spans="2:54" s="242" customFormat="1" x14ac:dyDescent="0.25">
      <c r="B804" s="215" t="s">
        <v>283</v>
      </c>
      <c r="C804" s="158" t="s">
        <v>532</v>
      </c>
      <c r="D804" s="158" t="str">
        <f>+AL17</f>
        <v>No Aplica</v>
      </c>
      <c r="E804" s="158">
        <f>+AO18</f>
        <v>0</v>
      </c>
      <c r="F804" s="158">
        <f>+IF(D804=B802,E804,0)</f>
        <v>0</v>
      </c>
      <c r="G804" s="206">
        <f>+IF(D804=B802,0,E804)</f>
        <v>0</v>
      </c>
      <c r="H804" s="197" t="s">
        <v>104</v>
      </c>
      <c r="I804" s="864" t="str">
        <f>IF(J804=5,"Casi seguro",IF(J804=4,"Probable",IF(J804=3,"Posible",IF(J804=2,"Improbable",IF(J804=1,"Rara vez",0)))))</f>
        <v>Rara vez</v>
      </c>
      <c r="J804" s="865">
        <f>+IF(F807&gt;0,J801-F806,1)</f>
        <v>1</v>
      </c>
      <c r="K804" s="197" t="str">
        <f>IF(L804=5,"Catastrófico",IF(L804=4,"Mayor","Moderado"))</f>
        <v>Moderado</v>
      </c>
      <c r="L804" s="250">
        <f>+IF(G807&gt;0,G807,1)</f>
        <v>3</v>
      </c>
      <c r="N804" s="158" t="s">
        <v>466</v>
      </c>
      <c r="P804" s="158" t="s">
        <v>455</v>
      </c>
      <c r="T804" s="243"/>
      <c r="W804" s="244"/>
      <c r="X804" s="244"/>
      <c r="Y804" s="244"/>
      <c r="Z804" s="244"/>
      <c r="AA804" s="244"/>
      <c r="AB804" s="244"/>
      <c r="AC804" s="244"/>
      <c r="AD804" s="244"/>
      <c r="AE804" s="244"/>
      <c r="AF804" s="244"/>
      <c r="AG804" s="244"/>
      <c r="AH804" s="244"/>
      <c r="AI804" s="244"/>
      <c r="AJ804" s="244"/>
      <c r="AK804" s="244"/>
      <c r="AL804" s="244"/>
      <c r="AM804" s="244"/>
      <c r="AN804" s="244"/>
      <c r="AO804" s="244"/>
      <c r="AP804" s="244"/>
      <c r="AQ804" s="243"/>
      <c r="AR804" s="243"/>
      <c r="AS804" s="243"/>
      <c r="AT804" s="243"/>
      <c r="AU804" s="243"/>
      <c r="AV804" s="243"/>
      <c r="AW804" s="243"/>
      <c r="AX804" s="243"/>
      <c r="AY804" s="243"/>
      <c r="AZ804" s="243"/>
      <c r="BA804" s="243"/>
      <c r="BB804" s="243"/>
    </row>
    <row r="805" spans="2:54" s="242" customFormat="1" x14ac:dyDescent="0.25">
      <c r="B805" s="215" t="s">
        <v>211</v>
      </c>
      <c r="C805" s="866" t="s">
        <v>533</v>
      </c>
      <c r="D805" s="866"/>
      <c r="E805" s="866"/>
      <c r="F805" s="158">
        <f>MAX(F801:F804)</f>
        <v>85</v>
      </c>
      <c r="G805" s="206">
        <f>MAX(G801:G804)</f>
        <v>85</v>
      </c>
      <c r="H805" s="197" t="s">
        <v>257</v>
      </c>
      <c r="I805" s="864"/>
      <c r="J805" s="865"/>
      <c r="K805" s="197" t="str">
        <f>IF(L805=5,"Catastrófico",IF(L805=4,"Mayor",IF(L805=3,"Moderado",IF(L805=2,"Menor",IF(L805=1,"Insignificante",0)))))</f>
        <v>Insignificante</v>
      </c>
      <c r="L805" s="197">
        <f>+IF(G808&gt;0,G808,1)</f>
        <v>1</v>
      </c>
      <c r="N805" s="158" t="s">
        <v>469</v>
      </c>
      <c r="P805" s="158" t="s">
        <v>456</v>
      </c>
      <c r="T805" s="243"/>
      <c r="W805" s="244"/>
      <c r="X805" s="244"/>
      <c r="Y805" s="244"/>
      <c r="Z805" s="244"/>
      <c r="AA805" s="244"/>
      <c r="AB805" s="244"/>
      <c r="AC805" s="244"/>
      <c r="AD805" s="244"/>
      <c r="AE805" s="244"/>
      <c r="AF805" s="244"/>
      <c r="AG805" s="244"/>
      <c r="AH805" s="244"/>
      <c r="AI805" s="244"/>
      <c r="AJ805" s="244"/>
      <c r="AK805" s="244"/>
      <c r="AL805" s="244"/>
      <c r="AM805" s="244"/>
      <c r="AN805" s="244"/>
      <c r="AO805" s="244"/>
      <c r="AP805" s="244"/>
      <c r="AQ805" s="243"/>
      <c r="AR805" s="243"/>
      <c r="AS805" s="243"/>
      <c r="AT805" s="243"/>
      <c r="AU805" s="243"/>
      <c r="AV805" s="243"/>
      <c r="AW805" s="243"/>
      <c r="AX805" s="243"/>
      <c r="AY805" s="243"/>
      <c r="AZ805" s="243"/>
      <c r="BA805" s="243"/>
      <c r="BB805" s="243"/>
    </row>
    <row r="806" spans="2:54" s="242" customFormat="1" x14ac:dyDescent="0.25">
      <c r="B806" s="215"/>
      <c r="C806" s="866" t="s">
        <v>534</v>
      </c>
      <c r="D806" s="866"/>
      <c r="E806" s="866"/>
      <c r="F806" s="252">
        <f>+IF(F805&gt;75,2,IF(AND(F805&gt;50,F805&lt;76),1,0))</f>
        <v>2</v>
      </c>
      <c r="G806" s="253">
        <f>+IF(G805&gt;75,2,IF(AND(G805&gt;50,G805&lt;76),1,0))</f>
        <v>2</v>
      </c>
      <c r="H806" s="197">
        <f>+F806+G806</f>
        <v>4</v>
      </c>
      <c r="I806" s="197"/>
      <c r="J806" s="197"/>
      <c r="K806" s="197"/>
      <c r="L806" s="197"/>
      <c r="N806" s="158" t="s">
        <v>471</v>
      </c>
      <c r="P806" s="158" t="s">
        <v>458</v>
      </c>
      <c r="T806" s="243"/>
      <c r="W806" s="244"/>
      <c r="X806" s="244"/>
      <c r="Y806" s="244"/>
      <c r="Z806" s="244"/>
      <c r="AA806" s="244"/>
      <c r="AB806" s="244"/>
      <c r="AC806" s="244"/>
      <c r="AD806" s="244"/>
      <c r="AE806" s="244"/>
      <c r="AF806" s="244"/>
      <c r="AG806" s="244"/>
      <c r="AH806" s="244"/>
      <c r="AI806" s="244"/>
      <c r="AJ806" s="244"/>
      <c r="AK806" s="244"/>
      <c r="AL806" s="244"/>
      <c r="AM806" s="244"/>
      <c r="AN806" s="244"/>
      <c r="AO806" s="244"/>
      <c r="AP806" s="244"/>
      <c r="AQ806" s="243"/>
      <c r="AR806" s="243"/>
      <c r="AS806" s="243"/>
      <c r="AT806" s="243"/>
      <c r="AU806" s="243"/>
      <c r="AV806" s="243"/>
      <c r="AW806" s="243"/>
      <c r="AX806" s="243"/>
      <c r="AY806" s="243"/>
      <c r="AZ806" s="243"/>
      <c r="BA806" s="243"/>
      <c r="BB806" s="243"/>
    </row>
    <row r="807" spans="2:54" s="242" customFormat="1" x14ac:dyDescent="0.25">
      <c r="B807" s="215"/>
      <c r="C807" s="866" t="s">
        <v>535</v>
      </c>
      <c r="D807" s="866"/>
      <c r="E807" s="866"/>
      <c r="F807" s="867">
        <f>+J801-F806</f>
        <v>0</v>
      </c>
      <c r="G807" s="197">
        <f>+L801-G806</f>
        <v>3</v>
      </c>
      <c r="H807" s="158"/>
      <c r="I807" s="158"/>
      <c r="J807" s="158"/>
      <c r="K807" s="158"/>
      <c r="L807" s="158"/>
      <c r="T807" s="243"/>
      <c r="W807" s="244"/>
      <c r="X807" s="244"/>
      <c r="Y807" s="244"/>
      <c r="Z807" s="244"/>
      <c r="AA807" s="244"/>
      <c r="AB807" s="244"/>
      <c r="AC807" s="244"/>
      <c r="AD807" s="244"/>
      <c r="AE807" s="244"/>
      <c r="AF807" s="244"/>
      <c r="AG807" s="244"/>
      <c r="AH807" s="244"/>
      <c r="AI807" s="244"/>
      <c r="AJ807" s="244"/>
      <c r="AK807" s="244"/>
      <c r="AL807" s="244"/>
      <c r="AM807" s="244"/>
      <c r="AN807" s="244"/>
      <c r="AO807" s="244"/>
      <c r="AP807" s="244"/>
      <c r="AQ807" s="243"/>
      <c r="AR807" s="243"/>
      <c r="AS807" s="243"/>
      <c r="AT807" s="243"/>
      <c r="AU807" s="243"/>
      <c r="AV807" s="243"/>
      <c r="AW807" s="243"/>
      <c r="AX807" s="243"/>
      <c r="AY807" s="243"/>
      <c r="AZ807" s="243"/>
      <c r="BA807" s="243"/>
      <c r="BB807" s="243"/>
    </row>
    <row r="808" spans="2:54" s="242" customFormat="1" x14ac:dyDescent="0.25">
      <c r="B808" s="216"/>
      <c r="C808" s="868" t="s">
        <v>536</v>
      </c>
      <c r="D808" s="868"/>
      <c r="E808" s="868"/>
      <c r="F808" s="867"/>
      <c r="G808" s="197">
        <f>+L802-G806</f>
        <v>-2</v>
      </c>
      <c r="H808" s="158"/>
      <c r="I808" s="158"/>
      <c r="J808" s="158"/>
      <c r="K808" s="158"/>
      <c r="L808" s="158"/>
      <c r="T808" s="243"/>
      <c r="W808" s="244"/>
      <c r="X808" s="244"/>
      <c r="Y808" s="244"/>
      <c r="Z808" s="244"/>
      <c r="AA808" s="244"/>
      <c r="AB808" s="244"/>
      <c r="AC808" s="244"/>
      <c r="AD808" s="244"/>
      <c r="AE808" s="244"/>
      <c r="AF808" s="244"/>
      <c r="AG808" s="244"/>
      <c r="AH808" s="244"/>
      <c r="AI808" s="244"/>
      <c r="AJ808" s="244"/>
      <c r="AK808" s="244"/>
      <c r="AL808" s="244"/>
      <c r="AM808" s="244"/>
      <c r="AN808" s="244"/>
      <c r="AO808" s="244"/>
      <c r="AP808" s="244"/>
      <c r="AQ808" s="243"/>
      <c r="AR808" s="243"/>
      <c r="AS808" s="243"/>
      <c r="AT808" s="243"/>
      <c r="AU808" s="243"/>
      <c r="AV808" s="243"/>
      <c r="AW808" s="243"/>
      <c r="AX808" s="243"/>
      <c r="AY808" s="243"/>
      <c r="AZ808" s="243"/>
      <c r="BA808" s="243"/>
      <c r="BB808" s="243"/>
    </row>
    <row r="809" spans="2:54" s="242" customFormat="1" x14ac:dyDescent="0.25">
      <c r="T809" s="243"/>
      <c r="W809" s="244"/>
      <c r="X809" s="244"/>
      <c r="Y809" s="244"/>
      <c r="Z809" s="244"/>
      <c r="AA809" s="244"/>
      <c r="AB809" s="244"/>
      <c r="AC809" s="244"/>
      <c r="AD809" s="244"/>
      <c r="AE809" s="244"/>
      <c r="AF809" s="244"/>
      <c r="AG809" s="244"/>
      <c r="AH809" s="244"/>
      <c r="AI809" s="244"/>
      <c r="AJ809" s="244"/>
      <c r="AK809" s="244"/>
      <c r="AL809" s="244"/>
      <c r="AM809" s="244"/>
      <c r="AN809" s="244"/>
      <c r="AO809" s="244"/>
      <c r="AP809" s="244"/>
      <c r="AQ809" s="243"/>
      <c r="AR809" s="243"/>
      <c r="AS809" s="243"/>
      <c r="AT809" s="243"/>
      <c r="AU809" s="243"/>
      <c r="AV809" s="243"/>
      <c r="AW809" s="243"/>
      <c r="AX809" s="243"/>
      <c r="AY809" s="243"/>
      <c r="AZ809" s="243"/>
      <c r="BA809" s="243"/>
      <c r="BB809" s="243"/>
    </row>
    <row r="810" spans="2:54" s="242" customFormat="1" ht="18.75" x14ac:dyDescent="0.3">
      <c r="B810" s="859" t="s">
        <v>520</v>
      </c>
      <c r="C810" s="860"/>
      <c r="D810" s="860" t="s">
        <v>443</v>
      </c>
      <c r="E810" s="860"/>
      <c r="F810" s="860"/>
      <c r="G810" s="861"/>
      <c r="H810" s="249" t="s">
        <v>521</v>
      </c>
      <c r="I810" s="862" t="s">
        <v>188</v>
      </c>
      <c r="J810" s="862"/>
      <c r="K810" s="862" t="s">
        <v>189</v>
      </c>
      <c r="L810" s="862"/>
      <c r="T810" s="243"/>
      <c r="W810" s="244"/>
      <c r="X810" s="244"/>
      <c r="Y810" s="244"/>
      <c r="Z810" s="244"/>
      <c r="AA810" s="244"/>
      <c r="AB810" s="244"/>
      <c r="AC810" s="244"/>
      <c r="AD810" s="244"/>
      <c r="AE810" s="244"/>
      <c r="AF810" s="244"/>
      <c r="AG810" s="244"/>
      <c r="AH810" s="244"/>
      <c r="AI810" s="244"/>
      <c r="AJ810" s="244"/>
      <c r="AK810" s="244"/>
      <c r="AL810" s="244"/>
      <c r="AM810" s="244"/>
      <c r="AN810" s="244"/>
      <c r="AO810" s="244"/>
      <c r="AP810" s="244"/>
      <c r="AQ810" s="243"/>
      <c r="AR810" s="243"/>
      <c r="AS810" s="243"/>
      <c r="AT810" s="243"/>
      <c r="AU810" s="243"/>
      <c r="AV810" s="243"/>
      <c r="AW810" s="243"/>
      <c r="AX810" s="243"/>
      <c r="AY810" s="243"/>
      <c r="AZ810" s="243"/>
      <c r="BA810" s="243"/>
      <c r="BB810" s="243"/>
    </row>
    <row r="811" spans="2:54" s="242" customFormat="1" ht="45" x14ac:dyDescent="0.25">
      <c r="B811" s="197" t="s">
        <v>522</v>
      </c>
      <c r="C811" s="247" t="s">
        <v>523</v>
      </c>
      <c r="D811" s="247" t="s">
        <v>198</v>
      </c>
      <c r="E811" s="250" t="s">
        <v>524</v>
      </c>
      <c r="F811" s="251" t="s">
        <v>525</v>
      </c>
      <c r="G811" s="251" t="s">
        <v>526</v>
      </c>
      <c r="H811" s="863" t="s">
        <v>527</v>
      </c>
      <c r="I811" s="863"/>
      <c r="J811" s="863"/>
      <c r="K811" s="863"/>
      <c r="L811" s="863"/>
      <c r="T811" s="243"/>
      <c r="W811" s="244"/>
      <c r="X811" s="244"/>
      <c r="Y811" s="244"/>
      <c r="Z811" s="244"/>
      <c r="AA811" s="244"/>
      <c r="AB811" s="244"/>
      <c r="AC811" s="244"/>
      <c r="AD811" s="244"/>
      <c r="AE811" s="244"/>
      <c r="AF811" s="244"/>
      <c r="AG811" s="244"/>
      <c r="AH811" s="244"/>
      <c r="AI811" s="244"/>
      <c r="AJ811" s="244"/>
      <c r="AK811" s="244"/>
      <c r="AL811" s="244"/>
      <c r="AM811" s="244"/>
      <c r="AN811" s="244"/>
      <c r="AO811" s="244"/>
      <c r="AP811" s="244"/>
      <c r="AQ811" s="243"/>
      <c r="AR811" s="243"/>
      <c r="AS811" s="243"/>
      <c r="AT811" s="243"/>
      <c r="AU811" s="243"/>
      <c r="AV811" s="243"/>
      <c r="AW811" s="243"/>
      <c r="AX811" s="243"/>
      <c r="AY811" s="243"/>
      <c r="AZ811" s="243"/>
      <c r="BA811" s="243"/>
      <c r="BB811" s="243"/>
    </row>
    <row r="812" spans="2:54" s="242" customFormat="1" x14ac:dyDescent="0.25">
      <c r="B812" s="215"/>
      <c r="C812" s="158" t="s">
        <v>528</v>
      </c>
      <c r="D812" s="158" t="str">
        <f>+W35</f>
        <v>Detectivo</v>
      </c>
      <c r="E812" s="158">
        <f>+Z36</f>
        <v>85</v>
      </c>
      <c r="F812" s="158">
        <f>+IF(D812=B813,E812,0)</f>
        <v>0</v>
      </c>
      <c r="G812" s="206">
        <f>+IF(D812=B813,0,E812)</f>
        <v>85</v>
      </c>
      <c r="H812" s="197" t="s">
        <v>104</v>
      </c>
      <c r="I812" s="864" t="str">
        <f>+F660</f>
        <v>Casi seguro</v>
      </c>
      <c r="J812" s="864">
        <f>F661</f>
        <v>5</v>
      </c>
      <c r="K812" s="197" t="str">
        <f>$F$672</f>
        <v>Moderado</v>
      </c>
      <c r="L812" s="197">
        <f>IF(K812="Catastrófico",5,IF(K812="Mayor",4,IF(K812="Moderado",3,IF(K812="Menor",2,IF(K812="Insignificante",1,0)))))</f>
        <v>3</v>
      </c>
      <c r="T812" s="243"/>
      <c r="W812" s="244"/>
      <c r="X812" s="244"/>
      <c r="Y812" s="244"/>
      <c r="Z812" s="244"/>
      <c r="AA812" s="244"/>
      <c r="AB812" s="244"/>
      <c r="AC812" s="244"/>
      <c r="AD812" s="244"/>
      <c r="AE812" s="244"/>
      <c r="AF812" s="244"/>
      <c r="AG812" s="244"/>
      <c r="AH812" s="244"/>
      <c r="AI812" s="244"/>
      <c r="AJ812" s="244"/>
      <c r="AK812" s="244"/>
      <c r="AL812" s="244"/>
      <c r="AM812" s="244"/>
      <c r="AN812" s="244"/>
      <c r="AO812" s="244"/>
      <c r="AP812" s="244"/>
      <c r="AQ812" s="243"/>
      <c r="AR812" s="243"/>
      <c r="AS812" s="243"/>
      <c r="AT812" s="243"/>
      <c r="AU812" s="243"/>
      <c r="AV812" s="243"/>
      <c r="AW812" s="243"/>
      <c r="AX812" s="243"/>
      <c r="AY812" s="243"/>
      <c r="AZ812" s="243"/>
      <c r="BA812" s="243"/>
      <c r="BB812" s="243"/>
    </row>
    <row r="813" spans="2:54" s="242" customFormat="1" x14ac:dyDescent="0.25">
      <c r="B813" s="215" t="s">
        <v>281</v>
      </c>
      <c r="C813" s="158" t="s">
        <v>529</v>
      </c>
      <c r="D813" s="158" t="str">
        <f>+AB35</f>
        <v>Preventivo</v>
      </c>
      <c r="E813" s="158">
        <f>+AE36</f>
        <v>85</v>
      </c>
      <c r="F813" s="158">
        <f>+IF(D813=B813,E813,0)</f>
        <v>85</v>
      </c>
      <c r="G813" s="206">
        <f>+IF(D813=B813,0,E813)</f>
        <v>0</v>
      </c>
      <c r="H813" s="197" t="s">
        <v>257</v>
      </c>
      <c r="I813" s="864"/>
      <c r="J813" s="864"/>
      <c r="K813" s="197" t="str">
        <f>$F$685</f>
        <v>Moderado</v>
      </c>
      <c r="L813" s="197">
        <f>IF(K813="Catastrófico",5,IF(K813="Mayor",4,IF(K813="Moderado",3,IF(K813="Menor",2,IF(K813="Insignificante",1,0)))))</f>
        <v>3</v>
      </c>
      <c r="T813" s="243"/>
      <c r="W813" s="244"/>
      <c r="X813" s="244"/>
      <c r="Y813" s="244"/>
      <c r="Z813" s="244"/>
      <c r="AA813" s="244"/>
      <c r="AB813" s="244"/>
      <c r="AC813" s="244"/>
      <c r="AD813" s="244"/>
      <c r="AE813" s="244"/>
      <c r="AF813" s="244"/>
      <c r="AG813" s="244"/>
      <c r="AH813" s="244"/>
      <c r="AI813" s="244"/>
      <c r="AJ813" s="244"/>
      <c r="AK813" s="244"/>
      <c r="AL813" s="244"/>
      <c r="AM813" s="244"/>
      <c r="AN813" s="244"/>
      <c r="AO813" s="244"/>
      <c r="AP813" s="244"/>
      <c r="AQ813" s="243"/>
      <c r="AR813" s="243"/>
      <c r="AS813" s="243"/>
      <c r="AT813" s="243"/>
      <c r="AU813" s="243"/>
      <c r="AV813" s="243"/>
      <c r="AW813" s="243"/>
      <c r="AX813" s="243"/>
      <c r="AY813" s="243"/>
      <c r="AZ813" s="243"/>
      <c r="BA813" s="243"/>
      <c r="BB813" s="243"/>
    </row>
    <row r="814" spans="2:54" s="242" customFormat="1" ht="18.75" x14ac:dyDescent="0.25">
      <c r="B814" s="215" t="s">
        <v>282</v>
      </c>
      <c r="C814" s="158" t="s">
        <v>530</v>
      </c>
      <c r="D814" s="158" t="str">
        <f>+AG35</f>
        <v>Correctivo</v>
      </c>
      <c r="E814" s="158">
        <f>+AJ36</f>
        <v>85</v>
      </c>
      <c r="F814" s="158">
        <f>+IF(D814=B813,E814,0)</f>
        <v>0</v>
      </c>
      <c r="G814" s="206">
        <f>+IF(D814=B813,0,E814)</f>
        <v>85</v>
      </c>
      <c r="H814" s="863" t="s">
        <v>531</v>
      </c>
      <c r="I814" s="863"/>
      <c r="J814" s="863"/>
      <c r="K814" s="863"/>
      <c r="L814" s="863"/>
      <c r="T814" s="243"/>
      <c r="W814" s="244"/>
      <c r="X814" s="244"/>
      <c r="Y814" s="244"/>
      <c r="Z814" s="244"/>
      <c r="AA814" s="244"/>
      <c r="AB814" s="244"/>
      <c r="AC814" s="244"/>
      <c r="AD814" s="244"/>
      <c r="AE814" s="244"/>
      <c r="AF814" s="244"/>
      <c r="AG814" s="244"/>
      <c r="AH814" s="244"/>
      <c r="AI814" s="244"/>
      <c r="AJ814" s="244"/>
      <c r="AK814" s="244"/>
      <c r="AL814" s="244"/>
      <c r="AM814" s="244"/>
      <c r="AN814" s="244"/>
      <c r="AO814" s="244"/>
      <c r="AP814" s="244"/>
      <c r="AQ814" s="243"/>
      <c r="AR814" s="243"/>
      <c r="AS814" s="243"/>
      <c r="AT814" s="243"/>
      <c r="AU814" s="243"/>
      <c r="AV814" s="243"/>
      <c r="AW814" s="243"/>
      <c r="AX814" s="243"/>
      <c r="AY814" s="243"/>
      <c r="AZ814" s="243"/>
      <c r="BA814" s="243"/>
      <c r="BB814" s="243"/>
    </row>
    <row r="815" spans="2:54" s="242" customFormat="1" x14ac:dyDescent="0.25">
      <c r="B815" s="215" t="s">
        <v>283</v>
      </c>
      <c r="C815" s="158" t="s">
        <v>532</v>
      </c>
      <c r="D815" s="158" t="str">
        <f>+AL35</f>
        <v>No Aplica</v>
      </c>
      <c r="E815" s="158">
        <f>+AO36</f>
        <v>0</v>
      </c>
      <c r="F815" s="158">
        <f>+IF(D815=B813,E815,0)</f>
        <v>0</v>
      </c>
      <c r="G815" s="206">
        <f>+IF(D815=B813,0,E815)</f>
        <v>0</v>
      </c>
      <c r="H815" s="197" t="s">
        <v>104</v>
      </c>
      <c r="I815" s="864" t="str">
        <f>IF(J815=5,"Casi seguro",IF(J815=4,"Probable",IF(J815=3,"Posible",IF(J815=2,"Improbable",IF(J815=1,"Rara vez",0)))))</f>
        <v>Posible</v>
      </c>
      <c r="J815" s="865">
        <f>+IF(F818&gt;0,J812-F817,1)</f>
        <v>3</v>
      </c>
      <c r="K815" s="197" t="str">
        <f>IF(L815=5,"Catastrófico",IF(L815=4,"Mayor","Moderado"))</f>
        <v>Moderado</v>
      </c>
      <c r="L815" s="250">
        <f>+IF(G818&gt;0,G818,1)</f>
        <v>1</v>
      </c>
      <c r="T815" s="243"/>
      <c r="W815" s="244"/>
      <c r="X815" s="244"/>
      <c r="Y815" s="244"/>
      <c r="Z815" s="244"/>
      <c r="AA815" s="244"/>
      <c r="AB815" s="244"/>
      <c r="AC815" s="244"/>
      <c r="AD815" s="244"/>
      <c r="AE815" s="244"/>
      <c r="AF815" s="244"/>
      <c r="AG815" s="244"/>
      <c r="AH815" s="244"/>
      <c r="AI815" s="244"/>
      <c r="AJ815" s="244"/>
      <c r="AK815" s="244"/>
      <c r="AL815" s="244"/>
      <c r="AM815" s="244"/>
      <c r="AN815" s="244"/>
      <c r="AO815" s="244"/>
      <c r="AP815" s="244"/>
      <c r="AQ815" s="243"/>
      <c r="AR815" s="243"/>
      <c r="AS815" s="243"/>
      <c r="AT815" s="243"/>
      <c r="AU815" s="243"/>
      <c r="AV815" s="243"/>
      <c r="AW815" s="243"/>
      <c r="AX815" s="243"/>
      <c r="AY815" s="243"/>
      <c r="AZ815" s="243"/>
      <c r="BA815" s="243"/>
      <c r="BB815" s="243"/>
    </row>
    <row r="816" spans="2:54" s="242" customFormat="1" x14ac:dyDescent="0.25">
      <c r="B816" s="215" t="s">
        <v>211</v>
      </c>
      <c r="C816" s="866" t="s">
        <v>533</v>
      </c>
      <c r="D816" s="866"/>
      <c r="E816" s="866"/>
      <c r="F816" s="158">
        <f>MAX(F812:F815)</f>
        <v>85</v>
      </c>
      <c r="G816" s="206">
        <f>MAX(G812:G815)</f>
        <v>85</v>
      </c>
      <c r="H816" s="197" t="s">
        <v>257</v>
      </c>
      <c r="I816" s="864"/>
      <c r="J816" s="865"/>
      <c r="K816" s="197" t="str">
        <f>IF(L816=5,"Catastrófico",IF(L816=4,"Mayor",IF(L816=3,"Moderado",IF(L816=2,"Menor",IF(L816=1,"Insignificante",0)))))</f>
        <v>Insignificante</v>
      </c>
      <c r="L816" s="197">
        <f>+IF(G819&gt;0,G819,1)</f>
        <v>1</v>
      </c>
      <c r="T816" s="243"/>
      <c r="W816" s="244"/>
      <c r="X816" s="244"/>
      <c r="Y816" s="244"/>
      <c r="Z816" s="244"/>
      <c r="AA816" s="244"/>
      <c r="AB816" s="244"/>
      <c r="AC816" s="244"/>
      <c r="AD816" s="244"/>
      <c r="AE816" s="244"/>
      <c r="AF816" s="244"/>
      <c r="AG816" s="244"/>
      <c r="AH816" s="244"/>
      <c r="AI816" s="244"/>
      <c r="AJ816" s="244"/>
      <c r="AK816" s="244"/>
      <c r="AL816" s="244"/>
      <c r="AM816" s="244"/>
      <c r="AN816" s="244"/>
      <c r="AO816" s="244"/>
      <c r="AP816" s="244"/>
      <c r="AQ816" s="243"/>
      <c r="AR816" s="243"/>
      <c r="AS816" s="243"/>
      <c r="AT816" s="243"/>
      <c r="AU816" s="243"/>
      <c r="AV816" s="243"/>
      <c r="AW816" s="243"/>
      <c r="AX816" s="243"/>
      <c r="AY816" s="243"/>
      <c r="AZ816" s="243"/>
      <c r="BA816" s="243"/>
      <c r="BB816" s="243"/>
    </row>
    <row r="817" spans="2:54" s="242" customFormat="1" x14ac:dyDescent="0.25">
      <c r="B817" s="215"/>
      <c r="C817" s="866" t="s">
        <v>534</v>
      </c>
      <c r="D817" s="866"/>
      <c r="E817" s="866"/>
      <c r="F817" s="252">
        <f>+IF(F816&gt;75,2,IF(AND(F816&gt;50,F816&lt;76),1,0))</f>
        <v>2</v>
      </c>
      <c r="G817" s="253">
        <f>+IF(G816&gt;75,2,IF(AND(G816&gt;50,G816&lt;76),1,0))</f>
        <v>2</v>
      </c>
      <c r="H817" s="197">
        <f>+F817+G817</f>
        <v>4</v>
      </c>
      <c r="I817" s="197"/>
      <c r="J817" s="197"/>
      <c r="K817" s="197"/>
      <c r="L817" s="197"/>
      <c r="T817" s="243"/>
      <c r="W817" s="244"/>
      <c r="X817" s="244"/>
      <c r="Y817" s="244"/>
      <c r="Z817" s="244"/>
      <c r="AA817" s="244"/>
      <c r="AB817" s="244"/>
      <c r="AC817" s="244"/>
      <c r="AD817" s="244"/>
      <c r="AE817" s="244"/>
      <c r="AF817" s="244"/>
      <c r="AG817" s="244"/>
      <c r="AH817" s="244"/>
      <c r="AI817" s="244"/>
      <c r="AJ817" s="244"/>
      <c r="AK817" s="244"/>
      <c r="AL817" s="244"/>
      <c r="AM817" s="244"/>
      <c r="AN817" s="244"/>
      <c r="AO817" s="244"/>
      <c r="AP817" s="244"/>
      <c r="AQ817" s="243"/>
      <c r="AR817" s="243"/>
      <c r="AS817" s="243"/>
      <c r="AT817" s="243"/>
      <c r="AU817" s="243"/>
      <c r="AV817" s="243"/>
      <c r="AW817" s="243"/>
      <c r="AX817" s="243"/>
      <c r="AY817" s="243"/>
      <c r="AZ817" s="243"/>
      <c r="BA817" s="243"/>
      <c r="BB817" s="243"/>
    </row>
    <row r="818" spans="2:54" s="242" customFormat="1" x14ac:dyDescent="0.25">
      <c r="B818" s="215"/>
      <c r="C818" s="866" t="s">
        <v>535</v>
      </c>
      <c r="D818" s="866"/>
      <c r="E818" s="866"/>
      <c r="F818" s="867">
        <f>+J812-F817</f>
        <v>3</v>
      </c>
      <c r="G818" s="197">
        <f>+L812-G817</f>
        <v>1</v>
      </c>
      <c r="H818" s="158"/>
      <c r="I818" s="158"/>
      <c r="J818" s="158"/>
      <c r="K818" s="158"/>
      <c r="L818" s="158"/>
      <c r="T818" s="243"/>
      <c r="W818" s="244"/>
      <c r="X818" s="244"/>
      <c r="Y818" s="244"/>
      <c r="Z818" s="244"/>
      <c r="AA818" s="244"/>
      <c r="AB818" s="244"/>
      <c r="AC818" s="244"/>
      <c r="AD818" s="244"/>
      <c r="AE818" s="244"/>
      <c r="AF818" s="244"/>
      <c r="AG818" s="244"/>
      <c r="AH818" s="244"/>
      <c r="AI818" s="244"/>
      <c r="AJ818" s="244"/>
      <c r="AK818" s="244"/>
      <c r="AL818" s="244"/>
      <c r="AM818" s="244"/>
      <c r="AN818" s="244"/>
      <c r="AO818" s="244"/>
      <c r="AP818" s="244"/>
      <c r="AQ818" s="243"/>
      <c r="AR818" s="243"/>
      <c r="AS818" s="243"/>
      <c r="AT818" s="243"/>
      <c r="AU818" s="243"/>
      <c r="AV818" s="243"/>
      <c r="AW818" s="243"/>
      <c r="AX818" s="243"/>
      <c r="AY818" s="243"/>
      <c r="AZ818" s="243"/>
      <c r="BA818" s="243"/>
      <c r="BB818" s="243"/>
    </row>
    <row r="819" spans="2:54" s="242" customFormat="1" x14ac:dyDescent="0.25">
      <c r="B819" s="216"/>
      <c r="C819" s="868" t="s">
        <v>536</v>
      </c>
      <c r="D819" s="868"/>
      <c r="E819" s="868"/>
      <c r="F819" s="867"/>
      <c r="G819" s="197">
        <f>+L813-G817</f>
        <v>1</v>
      </c>
      <c r="H819" s="158"/>
      <c r="I819" s="158"/>
      <c r="J819" s="158"/>
      <c r="K819" s="158"/>
      <c r="L819" s="158"/>
      <c r="T819" s="243"/>
      <c r="W819" s="244"/>
      <c r="X819" s="244"/>
      <c r="Y819" s="244"/>
      <c r="Z819" s="244"/>
      <c r="AA819" s="244"/>
      <c r="AB819" s="244"/>
      <c r="AC819" s="244"/>
      <c r="AD819" s="244"/>
      <c r="AE819" s="244"/>
      <c r="AF819" s="244"/>
      <c r="AG819" s="244"/>
      <c r="AH819" s="244"/>
      <c r="AI819" s="244"/>
      <c r="AJ819" s="244"/>
      <c r="AK819" s="244"/>
      <c r="AL819" s="244"/>
      <c r="AM819" s="244"/>
      <c r="AN819" s="244"/>
      <c r="AO819" s="244"/>
      <c r="AP819" s="244"/>
      <c r="AQ819" s="243"/>
      <c r="AR819" s="243"/>
      <c r="AS819" s="243"/>
      <c r="AT819" s="243"/>
      <c r="AU819" s="243"/>
      <c r="AV819" s="243"/>
      <c r="AW819" s="243"/>
      <c r="AX819" s="243"/>
      <c r="AY819" s="243"/>
      <c r="AZ819" s="243"/>
      <c r="BA819" s="243"/>
      <c r="BB819" s="243"/>
    </row>
    <row r="820" spans="2:54" s="242" customFormat="1" x14ac:dyDescent="0.25">
      <c r="T820" s="243"/>
      <c r="W820" s="244"/>
      <c r="X820" s="244"/>
      <c r="Y820" s="244"/>
      <c r="Z820" s="244"/>
      <c r="AA820" s="244"/>
      <c r="AB820" s="244"/>
      <c r="AC820" s="244"/>
      <c r="AD820" s="244"/>
      <c r="AE820" s="244"/>
      <c r="AF820" s="244"/>
      <c r="AG820" s="244"/>
      <c r="AH820" s="244"/>
      <c r="AI820" s="244"/>
      <c r="AJ820" s="244"/>
      <c r="AK820" s="244"/>
      <c r="AL820" s="244"/>
      <c r="AM820" s="244"/>
      <c r="AN820" s="244"/>
      <c r="AO820" s="244"/>
      <c r="AP820" s="244"/>
      <c r="AQ820" s="243"/>
      <c r="AR820" s="243"/>
      <c r="AS820" s="243"/>
      <c r="AT820" s="243"/>
      <c r="AU820" s="243"/>
      <c r="AV820" s="243"/>
      <c r="AW820" s="243"/>
      <c r="AX820" s="243"/>
      <c r="AY820" s="243"/>
      <c r="AZ820" s="243"/>
      <c r="BA820" s="243"/>
      <c r="BB820" s="243"/>
    </row>
    <row r="821" spans="2:54" s="242" customFormat="1" ht="18.75" x14ac:dyDescent="0.3">
      <c r="B821" s="859" t="s">
        <v>520</v>
      </c>
      <c r="C821" s="860"/>
      <c r="D821" s="860" t="s">
        <v>444</v>
      </c>
      <c r="E821" s="860"/>
      <c r="F821" s="860"/>
      <c r="G821" s="861"/>
      <c r="H821" s="249" t="s">
        <v>521</v>
      </c>
      <c r="I821" s="862" t="s">
        <v>188</v>
      </c>
      <c r="J821" s="862"/>
      <c r="K821" s="862" t="s">
        <v>189</v>
      </c>
      <c r="L821" s="862"/>
      <c r="T821" s="243"/>
      <c r="W821" s="244"/>
      <c r="X821" s="244"/>
      <c r="Y821" s="244"/>
      <c r="Z821" s="244"/>
      <c r="AA821" s="244"/>
      <c r="AB821" s="244"/>
      <c r="AC821" s="244"/>
      <c r="AD821" s="244"/>
      <c r="AE821" s="244"/>
      <c r="AF821" s="244"/>
      <c r="AG821" s="244"/>
      <c r="AH821" s="244"/>
      <c r="AI821" s="244"/>
      <c r="AJ821" s="244"/>
      <c r="AK821" s="244"/>
      <c r="AL821" s="244"/>
      <c r="AM821" s="244"/>
      <c r="AN821" s="244"/>
      <c r="AO821" s="244"/>
      <c r="AP821" s="244"/>
      <c r="AQ821" s="243"/>
      <c r="AR821" s="243"/>
      <c r="AS821" s="243"/>
      <c r="AT821" s="243"/>
      <c r="AU821" s="243"/>
      <c r="AV821" s="243"/>
      <c r="AW821" s="243"/>
      <c r="AX821" s="243"/>
      <c r="AY821" s="243"/>
      <c r="AZ821" s="243"/>
      <c r="BA821" s="243"/>
      <c r="BB821" s="243"/>
    </row>
    <row r="822" spans="2:54" s="242" customFormat="1" ht="45" x14ac:dyDescent="0.25">
      <c r="B822" s="197" t="s">
        <v>522</v>
      </c>
      <c r="C822" s="247" t="s">
        <v>523</v>
      </c>
      <c r="D822" s="247" t="s">
        <v>198</v>
      </c>
      <c r="E822" s="250" t="s">
        <v>524</v>
      </c>
      <c r="F822" s="251" t="s">
        <v>525</v>
      </c>
      <c r="G822" s="251" t="s">
        <v>526</v>
      </c>
      <c r="H822" s="863" t="s">
        <v>527</v>
      </c>
      <c r="I822" s="863"/>
      <c r="J822" s="863"/>
      <c r="K822" s="863"/>
      <c r="L822" s="863"/>
      <c r="T822" s="243"/>
      <c r="W822" s="244"/>
      <c r="X822" s="244"/>
      <c r="Y822" s="244"/>
      <c r="Z822" s="244"/>
      <c r="AA822" s="244"/>
      <c r="AB822" s="244"/>
      <c r="AC822" s="244"/>
      <c r="AD822" s="244"/>
      <c r="AE822" s="244"/>
      <c r="AF822" s="244"/>
      <c r="AG822" s="244"/>
      <c r="AH822" s="244"/>
      <c r="AI822" s="244"/>
      <c r="AJ822" s="244"/>
      <c r="AK822" s="244"/>
      <c r="AL822" s="244"/>
      <c r="AM822" s="244"/>
      <c r="AN822" s="244"/>
      <c r="AO822" s="244"/>
      <c r="AP822" s="244"/>
      <c r="AQ822" s="243"/>
      <c r="AR822" s="243"/>
      <c r="AS822" s="243"/>
      <c r="AT822" s="243"/>
      <c r="AU822" s="243"/>
      <c r="AV822" s="243"/>
      <c r="AW822" s="243"/>
      <c r="AX822" s="243"/>
      <c r="AY822" s="243"/>
      <c r="AZ822" s="243"/>
      <c r="BA822" s="243"/>
      <c r="BB822" s="243"/>
    </row>
    <row r="823" spans="2:54" s="242" customFormat="1" x14ac:dyDescent="0.25">
      <c r="B823" s="215"/>
      <c r="C823" s="158" t="s">
        <v>528</v>
      </c>
      <c r="D823" s="158" t="str">
        <f>+W53</f>
        <v>Preventivo</v>
      </c>
      <c r="E823" s="158">
        <f>+Z54</f>
        <v>85</v>
      </c>
      <c r="F823" s="158">
        <f>+IF(D823=B824,E823,0)</f>
        <v>85</v>
      </c>
      <c r="G823" s="206">
        <f>+IF(D823=B824,0,E823)</f>
        <v>0</v>
      </c>
      <c r="H823" s="197" t="s">
        <v>104</v>
      </c>
      <c r="I823" s="864" t="str">
        <f>+G660</f>
        <v>Posible</v>
      </c>
      <c r="J823" s="864">
        <f>G661</f>
        <v>3</v>
      </c>
      <c r="K823" s="197" t="str">
        <f>$G$672</f>
        <v>Moderado</v>
      </c>
      <c r="L823" s="197">
        <f>IF(K823="Catastrófico",5,IF(K823="Mayor",4,IF(K823="Moderado",3,IF(K823="Menor",2,IF(K823="Insignificante",1,0)))))</f>
        <v>3</v>
      </c>
      <c r="T823" s="243"/>
      <c r="W823" s="244"/>
      <c r="X823" s="244"/>
      <c r="Y823" s="244"/>
      <c r="Z823" s="244"/>
      <c r="AA823" s="244"/>
      <c r="AB823" s="244"/>
      <c r="AC823" s="244"/>
      <c r="AD823" s="244"/>
      <c r="AE823" s="244"/>
      <c r="AF823" s="244"/>
      <c r="AG823" s="244"/>
      <c r="AH823" s="244"/>
      <c r="AI823" s="244"/>
      <c r="AJ823" s="244"/>
      <c r="AK823" s="244"/>
      <c r="AL823" s="244"/>
      <c r="AM823" s="244"/>
      <c r="AN823" s="244"/>
      <c r="AO823" s="244"/>
      <c r="AP823" s="244"/>
      <c r="AQ823" s="243"/>
      <c r="AR823" s="243"/>
      <c r="AS823" s="243"/>
      <c r="AT823" s="243"/>
      <c r="AU823" s="243"/>
      <c r="AV823" s="243"/>
      <c r="AW823" s="243"/>
      <c r="AX823" s="243"/>
      <c r="AY823" s="243"/>
      <c r="AZ823" s="243"/>
      <c r="BA823" s="243"/>
      <c r="BB823" s="243"/>
    </row>
    <row r="824" spans="2:54" s="242" customFormat="1" x14ac:dyDescent="0.25">
      <c r="B824" s="215" t="s">
        <v>281</v>
      </c>
      <c r="C824" s="158" t="s">
        <v>529</v>
      </c>
      <c r="D824" s="158" t="str">
        <f>+AB53</f>
        <v>Detectivo</v>
      </c>
      <c r="E824" s="158">
        <f>+AE54</f>
        <v>85</v>
      </c>
      <c r="F824" s="158">
        <f>+IF(D824=B824,E824,0)</f>
        <v>0</v>
      </c>
      <c r="G824" s="206">
        <f>+IF(D824=B824,0,E824)</f>
        <v>85</v>
      </c>
      <c r="H824" s="197" t="s">
        <v>257</v>
      </c>
      <c r="I824" s="864"/>
      <c r="J824" s="864"/>
      <c r="K824" s="197" t="str">
        <f>$G$685</f>
        <v>Moderado</v>
      </c>
      <c r="L824" s="197">
        <f>IF(K824="Catastrófico",5,IF(K824="Mayor",4,IF(K824="Moderado",3,IF(K824="Menor",2,IF(K824="Insignificante",1,0)))))</f>
        <v>3</v>
      </c>
      <c r="T824" s="243"/>
      <c r="W824" s="244"/>
      <c r="X824" s="244"/>
      <c r="Y824" s="244"/>
      <c r="Z824" s="244"/>
      <c r="AA824" s="244"/>
      <c r="AB824" s="244"/>
      <c r="AC824" s="244"/>
      <c r="AD824" s="244"/>
      <c r="AE824" s="244"/>
      <c r="AF824" s="244"/>
      <c r="AG824" s="244"/>
      <c r="AH824" s="244"/>
      <c r="AI824" s="244"/>
      <c r="AJ824" s="244"/>
      <c r="AK824" s="244"/>
      <c r="AL824" s="244"/>
      <c r="AM824" s="244"/>
      <c r="AN824" s="244"/>
      <c r="AO824" s="244"/>
      <c r="AP824" s="244"/>
      <c r="AQ824" s="243"/>
      <c r="AR824" s="243"/>
      <c r="AS824" s="243"/>
      <c r="AT824" s="243"/>
      <c r="AU824" s="243"/>
      <c r="AV824" s="243"/>
      <c r="AW824" s="243"/>
      <c r="AX824" s="243"/>
      <c r="AY824" s="243"/>
      <c r="AZ824" s="243"/>
      <c r="BA824" s="243"/>
      <c r="BB824" s="243"/>
    </row>
    <row r="825" spans="2:54" s="242" customFormat="1" ht="18.75" x14ac:dyDescent="0.25">
      <c r="B825" s="215" t="s">
        <v>282</v>
      </c>
      <c r="C825" s="158" t="s">
        <v>530</v>
      </c>
      <c r="D825" s="158" t="str">
        <f>+AG53</f>
        <v>No Aplica</v>
      </c>
      <c r="E825" s="158">
        <f>+AJ54</f>
        <v>0</v>
      </c>
      <c r="F825" s="158">
        <f>+IF(D825=B824,E825,0)</f>
        <v>0</v>
      </c>
      <c r="G825" s="206">
        <f>+IF(D825=B824,0,E825)</f>
        <v>0</v>
      </c>
      <c r="H825" s="863" t="s">
        <v>531</v>
      </c>
      <c r="I825" s="863"/>
      <c r="J825" s="863"/>
      <c r="K825" s="863"/>
      <c r="L825" s="863"/>
      <c r="T825" s="243"/>
      <c r="W825" s="244"/>
      <c r="X825" s="244"/>
      <c r="Y825" s="244"/>
      <c r="Z825" s="244"/>
      <c r="AA825" s="244"/>
      <c r="AB825" s="244"/>
      <c r="AC825" s="244"/>
      <c r="AD825" s="244"/>
      <c r="AE825" s="244"/>
      <c r="AF825" s="244"/>
      <c r="AG825" s="244"/>
      <c r="AH825" s="244"/>
      <c r="AI825" s="244"/>
      <c r="AJ825" s="244"/>
      <c r="AK825" s="244"/>
      <c r="AL825" s="244"/>
      <c r="AM825" s="244"/>
      <c r="AN825" s="244"/>
      <c r="AO825" s="244"/>
      <c r="AP825" s="244"/>
      <c r="AQ825" s="243"/>
      <c r="AR825" s="243"/>
      <c r="AS825" s="243"/>
      <c r="AT825" s="243"/>
      <c r="AU825" s="243"/>
      <c r="AV825" s="243"/>
      <c r="AW825" s="243"/>
      <c r="AX825" s="243"/>
      <c r="AY825" s="243"/>
      <c r="AZ825" s="243"/>
      <c r="BA825" s="243"/>
      <c r="BB825" s="243"/>
    </row>
    <row r="826" spans="2:54" s="242" customFormat="1" x14ac:dyDescent="0.25">
      <c r="B826" s="215" t="s">
        <v>283</v>
      </c>
      <c r="C826" s="158" t="s">
        <v>532</v>
      </c>
      <c r="D826" s="158" t="str">
        <f>+AL53</f>
        <v>No Aplica</v>
      </c>
      <c r="E826" s="158">
        <f>+AO54</f>
        <v>0</v>
      </c>
      <c r="F826" s="158">
        <f>+IF(D826=B824,E826,0)</f>
        <v>0</v>
      </c>
      <c r="G826" s="206">
        <f>+IF(D826=B824,0,E826)</f>
        <v>0</v>
      </c>
      <c r="H826" s="197" t="s">
        <v>104</v>
      </c>
      <c r="I826" s="864" t="str">
        <f>IF(J826=5,"Casi seguro",IF(J826=4,"Probable",IF(J826=3,"Posible",IF(J826=2,"Improbable",IF(J826=1,"Rara vez",0)))))</f>
        <v>Rara vez</v>
      </c>
      <c r="J826" s="865">
        <f>+IF(F829&gt;0,J823-F828,1)</f>
        <v>1</v>
      </c>
      <c r="K826" s="197" t="str">
        <f>IF(L826=5,"Catastrófico",IF(L826=4,"Mayor","Moderado"))</f>
        <v>Moderado</v>
      </c>
      <c r="L826" s="250">
        <f>+IF(G829&gt;0,G829,1)</f>
        <v>1</v>
      </c>
      <c r="T826" s="243"/>
      <c r="W826" s="244"/>
      <c r="X826" s="244"/>
      <c r="Y826" s="244"/>
      <c r="Z826" s="244"/>
      <c r="AA826" s="244"/>
      <c r="AB826" s="244"/>
      <c r="AC826" s="244"/>
      <c r="AD826" s="244"/>
      <c r="AE826" s="244"/>
      <c r="AF826" s="244"/>
      <c r="AG826" s="244"/>
      <c r="AH826" s="244"/>
      <c r="AI826" s="244"/>
      <c r="AJ826" s="244"/>
      <c r="AK826" s="244"/>
      <c r="AL826" s="244"/>
      <c r="AM826" s="244"/>
      <c r="AN826" s="244"/>
      <c r="AO826" s="244"/>
      <c r="AP826" s="244"/>
      <c r="AQ826" s="243"/>
      <c r="AR826" s="243"/>
      <c r="AS826" s="243"/>
      <c r="AT826" s="243"/>
      <c r="AU826" s="243"/>
      <c r="AV826" s="243"/>
      <c r="AW826" s="243"/>
      <c r="AX826" s="243"/>
      <c r="AY826" s="243"/>
      <c r="AZ826" s="243"/>
      <c r="BA826" s="243"/>
      <c r="BB826" s="243"/>
    </row>
    <row r="827" spans="2:54" s="242" customFormat="1" x14ac:dyDescent="0.25">
      <c r="B827" s="215" t="s">
        <v>211</v>
      </c>
      <c r="C827" s="866" t="s">
        <v>533</v>
      </c>
      <c r="D827" s="866"/>
      <c r="E827" s="866"/>
      <c r="F827" s="158">
        <f>MAX(F823:F826)</f>
        <v>85</v>
      </c>
      <c r="G827" s="206">
        <f>MAX(G823:G826)</f>
        <v>85</v>
      </c>
      <c r="H827" s="197" t="s">
        <v>257</v>
      </c>
      <c r="I827" s="864"/>
      <c r="J827" s="865"/>
      <c r="K827" s="197" t="str">
        <f>IF(L827=5,"Catastrófico",IF(L827=4,"Mayor",IF(L827=3,"Moderado",IF(L827=2,"Menor",IF(L827=1,"Insignificante",0)))))</f>
        <v>Insignificante</v>
      </c>
      <c r="L827" s="197">
        <f>+IF(G830&gt;0,G830,1)</f>
        <v>1</v>
      </c>
      <c r="T827" s="243"/>
      <c r="W827" s="244"/>
      <c r="X827" s="244"/>
      <c r="Y827" s="244"/>
      <c r="Z827" s="244"/>
      <c r="AA827" s="244"/>
      <c r="AB827" s="244"/>
      <c r="AC827" s="244"/>
      <c r="AD827" s="244"/>
      <c r="AE827" s="244"/>
      <c r="AF827" s="244"/>
      <c r="AG827" s="244"/>
      <c r="AH827" s="244"/>
      <c r="AI827" s="244"/>
      <c r="AJ827" s="244"/>
      <c r="AK827" s="244"/>
      <c r="AL827" s="244"/>
      <c r="AM827" s="244"/>
      <c r="AN827" s="244"/>
      <c r="AO827" s="244"/>
      <c r="AP827" s="244"/>
      <c r="AQ827" s="243"/>
      <c r="AR827" s="243"/>
      <c r="AS827" s="243"/>
      <c r="AT827" s="243"/>
      <c r="AU827" s="243"/>
      <c r="AV827" s="243"/>
      <c r="AW827" s="243"/>
      <c r="AX827" s="243"/>
      <c r="AY827" s="243"/>
      <c r="AZ827" s="243"/>
      <c r="BA827" s="243"/>
      <c r="BB827" s="243"/>
    </row>
    <row r="828" spans="2:54" s="242" customFormat="1" x14ac:dyDescent="0.25">
      <c r="B828" s="215"/>
      <c r="C828" s="866" t="s">
        <v>534</v>
      </c>
      <c r="D828" s="866"/>
      <c r="E828" s="866"/>
      <c r="F828" s="252">
        <f>+IF(F827&gt;75,2,IF(AND(F827&gt;50,F827&lt;76),1,0))</f>
        <v>2</v>
      </c>
      <c r="G828" s="253">
        <f>+IF(G827&gt;75,2,IF(AND(G827&gt;50,G827&lt;76),1,0))</f>
        <v>2</v>
      </c>
      <c r="H828" s="197">
        <f>+F828+G828</f>
        <v>4</v>
      </c>
      <c r="I828" s="197"/>
      <c r="J828" s="197"/>
      <c r="K828" s="197"/>
      <c r="L828" s="197"/>
      <c r="T828" s="243"/>
      <c r="W828" s="244"/>
      <c r="X828" s="244"/>
      <c r="Y828" s="244"/>
      <c r="Z828" s="244"/>
      <c r="AA828" s="244"/>
      <c r="AB828" s="244"/>
      <c r="AC828" s="244"/>
      <c r="AD828" s="244"/>
      <c r="AE828" s="244"/>
      <c r="AF828" s="244"/>
      <c r="AG828" s="244"/>
      <c r="AH828" s="244"/>
      <c r="AI828" s="244"/>
      <c r="AJ828" s="244"/>
      <c r="AK828" s="244"/>
      <c r="AL828" s="244"/>
      <c r="AM828" s="244"/>
      <c r="AN828" s="244"/>
      <c r="AO828" s="244"/>
      <c r="AP828" s="244"/>
      <c r="AQ828" s="243"/>
      <c r="AR828" s="243"/>
      <c r="AS828" s="243"/>
      <c r="AT828" s="243"/>
      <c r="AU828" s="243"/>
      <c r="AV828" s="243"/>
      <c r="AW828" s="243"/>
      <c r="AX828" s="243"/>
      <c r="AY828" s="243"/>
      <c r="AZ828" s="243"/>
      <c r="BA828" s="243"/>
      <c r="BB828" s="243"/>
    </row>
    <row r="829" spans="2:54" s="242" customFormat="1" x14ac:dyDescent="0.25">
      <c r="B829" s="215"/>
      <c r="C829" s="866" t="s">
        <v>535</v>
      </c>
      <c r="D829" s="866"/>
      <c r="E829" s="866"/>
      <c r="F829" s="867">
        <f>+J823-F828</f>
        <v>1</v>
      </c>
      <c r="G829" s="197">
        <f>+L823-G828</f>
        <v>1</v>
      </c>
      <c r="H829" s="158"/>
      <c r="I829" s="158"/>
      <c r="J829" s="158"/>
      <c r="K829" s="158"/>
      <c r="L829" s="158"/>
      <c r="T829" s="243"/>
      <c r="W829" s="244"/>
      <c r="X829" s="244"/>
      <c r="Y829" s="244"/>
      <c r="Z829" s="244"/>
      <c r="AA829" s="244"/>
      <c r="AB829" s="244"/>
      <c r="AC829" s="244"/>
      <c r="AD829" s="244"/>
      <c r="AE829" s="244"/>
      <c r="AF829" s="244"/>
      <c r="AG829" s="244"/>
      <c r="AH829" s="244"/>
      <c r="AI829" s="244"/>
      <c r="AJ829" s="244"/>
      <c r="AK829" s="244"/>
      <c r="AL829" s="244"/>
      <c r="AM829" s="244"/>
      <c r="AN829" s="244"/>
      <c r="AO829" s="244"/>
      <c r="AP829" s="244"/>
      <c r="AQ829" s="243"/>
      <c r="AR829" s="243"/>
      <c r="AS829" s="243"/>
      <c r="AT829" s="243"/>
      <c r="AU829" s="243"/>
      <c r="AV829" s="243"/>
      <c r="AW829" s="243"/>
      <c r="AX829" s="243"/>
      <c r="AY829" s="243"/>
      <c r="AZ829" s="243"/>
      <c r="BA829" s="243"/>
      <c r="BB829" s="243"/>
    </row>
    <row r="830" spans="2:54" s="242" customFormat="1" x14ac:dyDescent="0.25">
      <c r="B830" s="216"/>
      <c r="C830" s="868" t="s">
        <v>536</v>
      </c>
      <c r="D830" s="868"/>
      <c r="E830" s="868"/>
      <c r="F830" s="867"/>
      <c r="G830" s="197">
        <f>+L824-G828</f>
        <v>1</v>
      </c>
      <c r="H830" s="158"/>
      <c r="I830" s="158"/>
      <c r="J830" s="158"/>
      <c r="K830" s="158"/>
      <c r="L830" s="158"/>
      <c r="T830" s="243"/>
      <c r="W830" s="244"/>
      <c r="X830" s="244"/>
      <c r="Y830" s="244"/>
      <c r="Z830" s="244"/>
      <c r="AA830" s="244"/>
      <c r="AB830" s="244"/>
      <c r="AC830" s="244"/>
      <c r="AD830" s="244"/>
      <c r="AE830" s="244"/>
      <c r="AF830" s="244"/>
      <c r="AG830" s="244"/>
      <c r="AH830" s="244"/>
      <c r="AI830" s="244"/>
      <c r="AJ830" s="244"/>
      <c r="AK830" s="244"/>
      <c r="AL830" s="244"/>
      <c r="AM830" s="244"/>
      <c r="AN830" s="244"/>
      <c r="AO830" s="244"/>
      <c r="AP830" s="244"/>
      <c r="AQ830" s="243"/>
      <c r="AR830" s="243"/>
      <c r="AS830" s="243"/>
      <c r="AT830" s="243"/>
      <c r="AU830" s="243"/>
      <c r="AV830" s="243"/>
      <c r="AW830" s="243"/>
      <c r="AX830" s="243"/>
      <c r="AY830" s="243"/>
      <c r="AZ830" s="243"/>
      <c r="BA830" s="243"/>
      <c r="BB830" s="243"/>
    </row>
    <row r="831" spans="2:54" s="242" customFormat="1" x14ac:dyDescent="0.25">
      <c r="T831" s="243"/>
      <c r="W831" s="244"/>
      <c r="X831" s="244"/>
      <c r="Y831" s="244"/>
      <c r="Z831" s="244"/>
      <c r="AA831" s="244"/>
      <c r="AB831" s="244"/>
      <c r="AC831" s="244"/>
      <c r="AD831" s="244"/>
      <c r="AE831" s="244"/>
      <c r="AF831" s="244"/>
      <c r="AG831" s="244"/>
      <c r="AH831" s="244"/>
      <c r="AI831" s="244"/>
      <c r="AJ831" s="244"/>
      <c r="AK831" s="244"/>
      <c r="AL831" s="244"/>
      <c r="AM831" s="244"/>
      <c r="AN831" s="244"/>
      <c r="AO831" s="244"/>
      <c r="AP831" s="244"/>
      <c r="AQ831" s="243"/>
      <c r="AR831" s="243"/>
      <c r="AS831" s="243"/>
      <c r="AT831" s="243"/>
      <c r="AU831" s="243"/>
      <c r="AV831" s="243"/>
      <c r="AW831" s="243"/>
      <c r="AX831" s="243"/>
      <c r="AY831" s="243"/>
      <c r="AZ831" s="243"/>
      <c r="BA831" s="243"/>
      <c r="BB831" s="243"/>
    </row>
    <row r="832" spans="2:54" s="242" customFormat="1" ht="18.75" x14ac:dyDescent="0.3">
      <c r="B832" s="859" t="s">
        <v>520</v>
      </c>
      <c r="C832" s="860"/>
      <c r="D832" s="860" t="s">
        <v>445</v>
      </c>
      <c r="E832" s="860"/>
      <c r="F832" s="860"/>
      <c r="G832" s="861"/>
      <c r="H832" s="249" t="s">
        <v>521</v>
      </c>
      <c r="I832" s="862" t="s">
        <v>188</v>
      </c>
      <c r="J832" s="862"/>
      <c r="K832" s="862" t="s">
        <v>189</v>
      </c>
      <c r="L832" s="862"/>
      <c r="T832" s="243"/>
      <c r="W832" s="244"/>
      <c r="X832" s="244"/>
      <c r="Y832" s="244"/>
      <c r="Z832" s="244"/>
      <c r="AA832" s="244"/>
      <c r="AB832" s="244"/>
      <c r="AC832" s="244"/>
      <c r="AD832" s="244"/>
      <c r="AE832" s="244"/>
      <c r="AF832" s="244"/>
      <c r="AG832" s="244"/>
      <c r="AH832" s="244"/>
      <c r="AI832" s="244"/>
      <c r="AJ832" s="244"/>
      <c r="AK832" s="244"/>
      <c r="AL832" s="244"/>
      <c r="AM832" s="244"/>
      <c r="AN832" s="244"/>
      <c r="AO832" s="244"/>
      <c r="AP832" s="244"/>
      <c r="AQ832" s="243"/>
      <c r="AR832" s="243"/>
      <c r="AS832" s="243"/>
      <c r="AT832" s="243"/>
      <c r="AU832" s="243"/>
      <c r="AV832" s="243"/>
      <c r="AW832" s="243"/>
      <c r="AX832" s="243"/>
      <c r="AY832" s="243"/>
      <c r="AZ832" s="243"/>
      <c r="BA832" s="243"/>
      <c r="BB832" s="243"/>
    </row>
    <row r="833" spans="2:54" s="242" customFormat="1" ht="45" x14ac:dyDescent="0.25">
      <c r="B833" s="197" t="s">
        <v>522</v>
      </c>
      <c r="C833" s="247" t="s">
        <v>523</v>
      </c>
      <c r="D833" s="247" t="s">
        <v>198</v>
      </c>
      <c r="E833" s="250" t="s">
        <v>524</v>
      </c>
      <c r="F833" s="251" t="s">
        <v>525</v>
      </c>
      <c r="G833" s="251" t="s">
        <v>526</v>
      </c>
      <c r="H833" s="863" t="s">
        <v>527</v>
      </c>
      <c r="I833" s="863"/>
      <c r="J833" s="863"/>
      <c r="K833" s="863"/>
      <c r="L833" s="863"/>
      <c r="T833" s="243"/>
      <c r="W833" s="244"/>
      <c r="X833" s="244"/>
      <c r="Y833" s="244"/>
      <c r="Z833" s="244"/>
      <c r="AA833" s="244"/>
      <c r="AB833" s="244"/>
      <c r="AC833" s="244"/>
      <c r="AD833" s="244"/>
      <c r="AE833" s="244"/>
      <c r="AF833" s="244"/>
      <c r="AG833" s="244"/>
      <c r="AH833" s="244"/>
      <c r="AI833" s="244"/>
      <c r="AJ833" s="244"/>
      <c r="AK833" s="244"/>
      <c r="AL833" s="244"/>
      <c r="AM833" s="244"/>
      <c r="AN833" s="244"/>
      <c r="AO833" s="244"/>
      <c r="AP833" s="244"/>
      <c r="AQ833" s="243"/>
      <c r="AR833" s="243"/>
      <c r="AS833" s="243"/>
      <c r="AT833" s="243"/>
      <c r="AU833" s="243"/>
      <c r="AV833" s="243"/>
      <c r="AW833" s="243"/>
      <c r="AX833" s="243"/>
      <c r="AY833" s="243"/>
      <c r="AZ833" s="243"/>
      <c r="BA833" s="243"/>
      <c r="BB833" s="243"/>
    </row>
    <row r="834" spans="2:54" s="242" customFormat="1" x14ac:dyDescent="0.25">
      <c r="B834" s="215"/>
      <c r="C834" s="158" t="s">
        <v>528</v>
      </c>
      <c r="D834" s="158" t="str">
        <f>+W71</f>
        <v>Preventivo</v>
      </c>
      <c r="E834" s="158">
        <f>+Z72</f>
        <v>85</v>
      </c>
      <c r="F834" s="158">
        <f>+IF(D834=B835,E834,0)</f>
        <v>85</v>
      </c>
      <c r="G834" s="206">
        <f>+IF(D834=B835,0,E834)</f>
        <v>0</v>
      </c>
      <c r="H834" s="197" t="s">
        <v>104</v>
      </c>
      <c r="I834" s="864" t="str">
        <f>+H660</f>
        <v>Posible</v>
      </c>
      <c r="J834" s="864">
        <f>H661</f>
        <v>3</v>
      </c>
      <c r="K834" s="197" t="str">
        <f>$H$672</f>
        <v>Moderado</v>
      </c>
      <c r="L834" s="197">
        <f>IF(K834="Catastrófico",5,IF(K834="Mayor",4,IF(K834="Moderado",3,IF(K834="Menor",2,IF(K834="Insignificante",1,0)))))</f>
        <v>3</v>
      </c>
      <c r="T834" s="243"/>
      <c r="W834" s="244"/>
      <c r="X834" s="244"/>
      <c r="Y834" s="244"/>
      <c r="Z834" s="244"/>
      <c r="AA834" s="244"/>
      <c r="AB834" s="244"/>
      <c r="AC834" s="244"/>
      <c r="AD834" s="244"/>
      <c r="AE834" s="244"/>
      <c r="AF834" s="244"/>
      <c r="AG834" s="244"/>
      <c r="AH834" s="244"/>
      <c r="AI834" s="244"/>
      <c r="AJ834" s="244"/>
      <c r="AK834" s="244"/>
      <c r="AL834" s="244"/>
      <c r="AM834" s="244"/>
      <c r="AN834" s="244"/>
      <c r="AO834" s="244"/>
      <c r="AP834" s="244"/>
      <c r="AQ834" s="243"/>
      <c r="AR834" s="243"/>
      <c r="AS834" s="243"/>
      <c r="AT834" s="243"/>
      <c r="AU834" s="243"/>
      <c r="AV834" s="243"/>
      <c r="AW834" s="243"/>
      <c r="AX834" s="243"/>
      <c r="AY834" s="243"/>
      <c r="AZ834" s="243"/>
      <c r="BA834" s="243"/>
      <c r="BB834" s="243"/>
    </row>
    <row r="835" spans="2:54" s="242" customFormat="1" x14ac:dyDescent="0.25">
      <c r="B835" s="215" t="s">
        <v>281</v>
      </c>
      <c r="C835" s="158" t="s">
        <v>529</v>
      </c>
      <c r="D835" s="158" t="str">
        <f>+AB71</f>
        <v>Detectivo</v>
      </c>
      <c r="E835" s="158">
        <f>+AE72</f>
        <v>85</v>
      </c>
      <c r="F835" s="158">
        <f>+IF(D835=B835,E835,0)</f>
        <v>0</v>
      </c>
      <c r="G835" s="206">
        <f>+IF(D835=B835,0,E835)</f>
        <v>85</v>
      </c>
      <c r="H835" s="197" t="s">
        <v>257</v>
      </c>
      <c r="I835" s="864"/>
      <c r="J835" s="864"/>
      <c r="K835" s="197" t="str">
        <f>$H$685</f>
        <v>Catastrófico</v>
      </c>
      <c r="L835" s="197">
        <f>IF(K835="Catastrófico",5,IF(K835="Mayor",4,IF(K835="Moderado",3,IF(K835="Menor",2,IF(K835="Insignificante",1,0)))))</f>
        <v>5</v>
      </c>
      <c r="T835" s="243"/>
      <c r="W835" s="244"/>
      <c r="X835" s="244"/>
      <c r="Y835" s="244"/>
      <c r="Z835" s="244"/>
      <c r="AA835" s="244"/>
      <c r="AB835" s="244"/>
      <c r="AC835" s="244"/>
      <c r="AD835" s="244"/>
      <c r="AE835" s="244"/>
      <c r="AF835" s="244"/>
      <c r="AG835" s="244"/>
      <c r="AH835" s="244"/>
      <c r="AI835" s="244"/>
      <c r="AJ835" s="244"/>
      <c r="AK835" s="244"/>
      <c r="AL835" s="244"/>
      <c r="AM835" s="244"/>
      <c r="AN835" s="244"/>
      <c r="AO835" s="244"/>
      <c r="AP835" s="244"/>
      <c r="AQ835" s="243"/>
      <c r="AR835" s="243"/>
      <c r="AS835" s="243"/>
      <c r="AT835" s="243"/>
      <c r="AU835" s="243"/>
      <c r="AV835" s="243"/>
      <c r="AW835" s="243"/>
      <c r="AX835" s="243"/>
      <c r="AY835" s="243"/>
      <c r="AZ835" s="243"/>
      <c r="BA835" s="243"/>
      <c r="BB835" s="243"/>
    </row>
    <row r="836" spans="2:54" s="242" customFormat="1" ht="18.75" x14ac:dyDescent="0.25">
      <c r="B836" s="215" t="s">
        <v>282</v>
      </c>
      <c r="C836" s="158" t="s">
        <v>530</v>
      </c>
      <c r="D836" s="158" t="str">
        <f>+AG71</f>
        <v>Correctivo</v>
      </c>
      <c r="E836" s="158">
        <f>+AJ72</f>
        <v>85</v>
      </c>
      <c r="F836" s="158">
        <f>+IF(D836=B835,E836,0)</f>
        <v>0</v>
      </c>
      <c r="G836" s="206">
        <f>+IF(D836=B835,0,E836)</f>
        <v>85</v>
      </c>
      <c r="H836" s="863" t="s">
        <v>531</v>
      </c>
      <c r="I836" s="863"/>
      <c r="J836" s="863"/>
      <c r="K836" s="863"/>
      <c r="L836" s="863"/>
      <c r="T836" s="243"/>
      <c r="W836" s="244"/>
      <c r="X836" s="244"/>
      <c r="Y836" s="244"/>
      <c r="Z836" s="244"/>
      <c r="AA836" s="244"/>
      <c r="AB836" s="244"/>
      <c r="AC836" s="244"/>
      <c r="AD836" s="244"/>
      <c r="AE836" s="244"/>
      <c r="AF836" s="244"/>
      <c r="AG836" s="244"/>
      <c r="AH836" s="244"/>
      <c r="AI836" s="244"/>
      <c r="AJ836" s="244"/>
      <c r="AK836" s="244"/>
      <c r="AL836" s="244"/>
      <c r="AM836" s="244"/>
      <c r="AN836" s="244"/>
      <c r="AO836" s="244"/>
      <c r="AP836" s="244"/>
      <c r="AQ836" s="243"/>
      <c r="AR836" s="243"/>
      <c r="AS836" s="243"/>
      <c r="AT836" s="243"/>
      <c r="AU836" s="243"/>
      <c r="AV836" s="243"/>
      <c r="AW836" s="243"/>
      <c r="AX836" s="243"/>
      <c r="AY836" s="243"/>
      <c r="AZ836" s="243"/>
      <c r="BA836" s="243"/>
      <c r="BB836" s="243"/>
    </row>
    <row r="837" spans="2:54" s="242" customFormat="1" x14ac:dyDescent="0.25">
      <c r="B837" s="215" t="s">
        <v>283</v>
      </c>
      <c r="C837" s="158" t="s">
        <v>532</v>
      </c>
      <c r="D837" s="158" t="str">
        <f>+AL71</f>
        <v>Correctivo</v>
      </c>
      <c r="E837" s="158">
        <f>+AO72</f>
        <v>85</v>
      </c>
      <c r="F837" s="158">
        <f>+IF(D837=B835,E837,0)</f>
        <v>0</v>
      </c>
      <c r="G837" s="206">
        <f>+IF(D837=B835,0,E837)</f>
        <v>85</v>
      </c>
      <c r="H837" s="197" t="s">
        <v>104</v>
      </c>
      <c r="I837" s="864" t="str">
        <f>IF(J837=5,"Casi seguro",IF(J837=4,"Probable",IF(J837=3,"Posible",IF(J837=2,"Improbable",IF(J837=1,"Rara vez",0)))))</f>
        <v>Rara vez</v>
      </c>
      <c r="J837" s="865">
        <f>+IF(F840&gt;0,J834-F839,1)</f>
        <v>1</v>
      </c>
      <c r="K837" s="197" t="str">
        <f>IF(L837=5,"Catastrófico",IF(L837=4,"Mayor","Moderado"))</f>
        <v>Moderado</v>
      </c>
      <c r="L837" s="250">
        <f>+IF(G840&gt;0,G840,1)</f>
        <v>1</v>
      </c>
      <c r="T837" s="243"/>
      <c r="W837" s="244"/>
      <c r="X837" s="244"/>
      <c r="Y837" s="244"/>
      <c r="Z837" s="244"/>
      <c r="AA837" s="244"/>
      <c r="AB837" s="244"/>
      <c r="AC837" s="244"/>
      <c r="AD837" s="244"/>
      <c r="AE837" s="244"/>
      <c r="AF837" s="244"/>
      <c r="AG837" s="244"/>
      <c r="AH837" s="244"/>
      <c r="AI837" s="244"/>
      <c r="AJ837" s="244"/>
      <c r="AK837" s="244"/>
      <c r="AL837" s="244"/>
      <c r="AM837" s="244"/>
      <c r="AN837" s="244"/>
      <c r="AO837" s="244"/>
      <c r="AP837" s="244"/>
      <c r="AQ837" s="243"/>
      <c r="AR837" s="243"/>
      <c r="AS837" s="243"/>
      <c r="AT837" s="243"/>
      <c r="AU837" s="243"/>
      <c r="AV837" s="243"/>
      <c r="AW837" s="243"/>
      <c r="AX837" s="243"/>
      <c r="AY837" s="243"/>
      <c r="AZ837" s="243"/>
      <c r="BA837" s="243"/>
      <c r="BB837" s="243"/>
    </row>
    <row r="838" spans="2:54" s="242" customFormat="1" x14ac:dyDescent="0.25">
      <c r="B838" s="215" t="s">
        <v>211</v>
      </c>
      <c r="C838" s="866" t="s">
        <v>533</v>
      </c>
      <c r="D838" s="866"/>
      <c r="E838" s="866"/>
      <c r="F838" s="158">
        <f>MAX(F834:F837)</f>
        <v>85</v>
      </c>
      <c r="G838" s="206">
        <f>MAX(G834:G837)</f>
        <v>85</v>
      </c>
      <c r="H838" s="197" t="s">
        <v>257</v>
      </c>
      <c r="I838" s="864"/>
      <c r="J838" s="865"/>
      <c r="K838" s="197" t="str">
        <f>IF(L838=5,"Catastrófico",IF(L838=4,"Mayor",IF(L838=3,"Moderado",IF(L838=2,"Menor",IF(L838=1,"Insignificante",0)))))</f>
        <v>Moderado</v>
      </c>
      <c r="L838" s="197">
        <f>+IF(G841&gt;0,G841,1)</f>
        <v>3</v>
      </c>
      <c r="T838" s="243"/>
      <c r="W838" s="244"/>
      <c r="X838" s="244"/>
      <c r="Y838" s="244"/>
      <c r="Z838" s="244"/>
      <c r="AA838" s="244"/>
      <c r="AB838" s="244"/>
      <c r="AC838" s="244"/>
      <c r="AD838" s="244"/>
      <c r="AE838" s="244"/>
      <c r="AF838" s="244"/>
      <c r="AG838" s="244"/>
      <c r="AH838" s="244"/>
      <c r="AI838" s="244"/>
      <c r="AJ838" s="244"/>
      <c r="AK838" s="244"/>
      <c r="AL838" s="244"/>
      <c r="AM838" s="244"/>
      <c r="AN838" s="244"/>
      <c r="AO838" s="244"/>
      <c r="AP838" s="244"/>
      <c r="AQ838" s="243"/>
      <c r="AR838" s="243"/>
      <c r="AS838" s="243"/>
      <c r="AT838" s="243"/>
      <c r="AU838" s="243"/>
      <c r="AV838" s="243"/>
      <c r="AW838" s="243"/>
      <c r="AX838" s="243"/>
      <c r="AY838" s="243"/>
      <c r="AZ838" s="243"/>
      <c r="BA838" s="243"/>
      <c r="BB838" s="243"/>
    </row>
    <row r="839" spans="2:54" s="242" customFormat="1" x14ac:dyDescent="0.25">
      <c r="B839" s="215"/>
      <c r="C839" s="866" t="s">
        <v>534</v>
      </c>
      <c r="D839" s="866"/>
      <c r="E839" s="866"/>
      <c r="F839" s="252">
        <f>+IF(F838&gt;75,2,IF(AND(F838&gt;50,F838&lt;76),1,0))</f>
        <v>2</v>
      </c>
      <c r="G839" s="253">
        <f>+IF(G838&gt;75,2,IF(AND(G838&gt;50,G838&lt;76),1,0))</f>
        <v>2</v>
      </c>
      <c r="H839" s="197">
        <f>+F839+G839</f>
        <v>4</v>
      </c>
      <c r="I839" s="197"/>
      <c r="J839" s="197"/>
      <c r="K839" s="197"/>
      <c r="L839" s="197"/>
      <c r="T839" s="243"/>
      <c r="W839" s="244"/>
      <c r="X839" s="244"/>
      <c r="Y839" s="244"/>
      <c r="Z839" s="244"/>
      <c r="AA839" s="244"/>
      <c r="AB839" s="244"/>
      <c r="AC839" s="244"/>
      <c r="AD839" s="244"/>
      <c r="AE839" s="244"/>
      <c r="AF839" s="244"/>
      <c r="AG839" s="244"/>
      <c r="AH839" s="244"/>
      <c r="AI839" s="244"/>
      <c r="AJ839" s="244"/>
      <c r="AK839" s="244"/>
      <c r="AL839" s="244"/>
      <c r="AM839" s="244"/>
      <c r="AN839" s="244"/>
      <c r="AO839" s="244"/>
      <c r="AP839" s="244"/>
      <c r="AQ839" s="243"/>
      <c r="AR839" s="243"/>
      <c r="AS839" s="243"/>
      <c r="AT839" s="243"/>
      <c r="AU839" s="243"/>
      <c r="AV839" s="243"/>
      <c r="AW839" s="243"/>
      <c r="AX839" s="243"/>
      <c r="AY839" s="243"/>
      <c r="AZ839" s="243"/>
      <c r="BA839" s="243"/>
      <c r="BB839" s="243"/>
    </row>
    <row r="840" spans="2:54" s="242" customFormat="1" x14ac:dyDescent="0.25">
      <c r="B840" s="215"/>
      <c r="C840" s="866" t="s">
        <v>535</v>
      </c>
      <c r="D840" s="866"/>
      <c r="E840" s="866"/>
      <c r="F840" s="867">
        <f>+J834-F839</f>
        <v>1</v>
      </c>
      <c r="G840" s="197">
        <f>+L834-G839</f>
        <v>1</v>
      </c>
      <c r="H840" s="158"/>
      <c r="I840" s="158"/>
      <c r="J840" s="158"/>
      <c r="K840" s="158"/>
      <c r="L840" s="158"/>
      <c r="T840" s="243"/>
      <c r="W840" s="244"/>
      <c r="X840" s="244"/>
      <c r="Y840" s="244"/>
      <c r="Z840" s="244"/>
      <c r="AA840" s="244"/>
      <c r="AB840" s="244"/>
      <c r="AC840" s="244"/>
      <c r="AD840" s="244"/>
      <c r="AE840" s="244"/>
      <c r="AF840" s="244"/>
      <c r="AG840" s="244"/>
      <c r="AH840" s="244"/>
      <c r="AI840" s="244"/>
      <c r="AJ840" s="244"/>
      <c r="AK840" s="244"/>
      <c r="AL840" s="244"/>
      <c r="AM840" s="244"/>
      <c r="AN840" s="244"/>
      <c r="AO840" s="244"/>
      <c r="AP840" s="244"/>
      <c r="AQ840" s="243"/>
      <c r="AR840" s="243"/>
      <c r="AS840" s="243"/>
      <c r="AT840" s="243"/>
      <c r="AU840" s="243"/>
      <c r="AV840" s="243"/>
      <c r="AW840" s="243"/>
      <c r="AX840" s="243"/>
      <c r="AY840" s="243"/>
      <c r="AZ840" s="243"/>
      <c r="BA840" s="243"/>
      <c r="BB840" s="243"/>
    </row>
    <row r="841" spans="2:54" s="242" customFormat="1" x14ac:dyDescent="0.25">
      <c r="B841" s="216"/>
      <c r="C841" s="868" t="s">
        <v>536</v>
      </c>
      <c r="D841" s="868"/>
      <c r="E841" s="868"/>
      <c r="F841" s="867"/>
      <c r="G841" s="197">
        <f>+L835-G839</f>
        <v>3</v>
      </c>
      <c r="H841" s="158"/>
      <c r="I841" s="158"/>
      <c r="J841" s="158"/>
      <c r="K841" s="158"/>
      <c r="L841" s="158"/>
      <c r="T841" s="243"/>
      <c r="W841" s="244"/>
      <c r="X841" s="244"/>
      <c r="Y841" s="244"/>
      <c r="Z841" s="244"/>
      <c r="AA841" s="244"/>
      <c r="AB841" s="244"/>
      <c r="AC841" s="244"/>
      <c r="AD841" s="244"/>
      <c r="AE841" s="244"/>
      <c r="AF841" s="244"/>
      <c r="AG841" s="244"/>
      <c r="AH841" s="244"/>
      <c r="AI841" s="244"/>
      <c r="AJ841" s="244"/>
      <c r="AK841" s="244"/>
      <c r="AL841" s="244"/>
      <c r="AM841" s="244"/>
      <c r="AN841" s="244"/>
      <c r="AO841" s="244"/>
      <c r="AP841" s="244"/>
      <c r="AQ841" s="243"/>
      <c r="AR841" s="243"/>
      <c r="AS841" s="243"/>
      <c r="AT841" s="243"/>
      <c r="AU841" s="243"/>
      <c r="AV841" s="243"/>
      <c r="AW841" s="243"/>
      <c r="AX841" s="243"/>
      <c r="AY841" s="243"/>
      <c r="AZ841" s="243"/>
      <c r="BA841" s="243"/>
      <c r="BB841" s="243"/>
    </row>
    <row r="842" spans="2:54" s="242" customFormat="1" x14ac:dyDescent="0.25">
      <c r="T842" s="243"/>
      <c r="W842" s="244"/>
      <c r="X842" s="244"/>
      <c r="Y842" s="244"/>
      <c r="Z842" s="244"/>
      <c r="AA842" s="244"/>
      <c r="AB842" s="244"/>
      <c r="AC842" s="244"/>
      <c r="AD842" s="244"/>
      <c r="AE842" s="244"/>
      <c r="AF842" s="244"/>
      <c r="AG842" s="244"/>
      <c r="AH842" s="244"/>
      <c r="AI842" s="244"/>
      <c r="AJ842" s="244"/>
      <c r="AK842" s="244"/>
      <c r="AL842" s="244"/>
      <c r="AM842" s="244"/>
      <c r="AN842" s="244"/>
      <c r="AO842" s="244"/>
      <c r="AP842" s="244"/>
      <c r="AQ842" s="243"/>
      <c r="AR842" s="243"/>
      <c r="AS842" s="243"/>
      <c r="AT842" s="243"/>
      <c r="AU842" s="243"/>
      <c r="AV842" s="243"/>
      <c r="AW842" s="243"/>
      <c r="AX842" s="243"/>
      <c r="AY842" s="243"/>
      <c r="AZ842" s="243"/>
      <c r="BA842" s="243"/>
      <c r="BB842" s="243"/>
    </row>
    <row r="843" spans="2:54" s="242" customFormat="1" ht="18.75" x14ac:dyDescent="0.3">
      <c r="B843" s="859" t="s">
        <v>520</v>
      </c>
      <c r="C843" s="860"/>
      <c r="D843" s="860" t="s">
        <v>446</v>
      </c>
      <c r="E843" s="860"/>
      <c r="F843" s="860"/>
      <c r="G843" s="861"/>
      <c r="H843" s="249" t="s">
        <v>521</v>
      </c>
      <c r="I843" s="862" t="s">
        <v>188</v>
      </c>
      <c r="J843" s="862"/>
      <c r="K843" s="862" t="s">
        <v>189</v>
      </c>
      <c r="L843" s="862"/>
      <c r="T843" s="243"/>
      <c r="W843" s="244"/>
      <c r="X843" s="244"/>
      <c r="Y843" s="244"/>
      <c r="Z843" s="244"/>
      <c r="AA843" s="244"/>
      <c r="AB843" s="244"/>
      <c r="AC843" s="244"/>
      <c r="AD843" s="244"/>
      <c r="AE843" s="244"/>
      <c r="AF843" s="244"/>
      <c r="AG843" s="244"/>
      <c r="AH843" s="244"/>
      <c r="AI843" s="244"/>
      <c r="AJ843" s="244"/>
      <c r="AK843" s="244"/>
      <c r="AL843" s="244"/>
      <c r="AM843" s="244"/>
      <c r="AN843" s="244"/>
      <c r="AO843" s="244"/>
      <c r="AP843" s="244"/>
      <c r="AQ843" s="243"/>
      <c r="AR843" s="243"/>
      <c r="AS843" s="243"/>
      <c r="AT843" s="243"/>
      <c r="AU843" s="243"/>
      <c r="AV843" s="243"/>
      <c r="AW843" s="243"/>
      <c r="AX843" s="243"/>
      <c r="AY843" s="243"/>
      <c r="AZ843" s="243"/>
      <c r="BA843" s="243"/>
      <c r="BB843" s="243"/>
    </row>
    <row r="844" spans="2:54" s="242" customFormat="1" ht="45" x14ac:dyDescent="0.25">
      <c r="B844" s="197" t="s">
        <v>522</v>
      </c>
      <c r="C844" s="247" t="s">
        <v>523</v>
      </c>
      <c r="D844" s="247" t="s">
        <v>198</v>
      </c>
      <c r="E844" s="250" t="s">
        <v>524</v>
      </c>
      <c r="F844" s="251" t="s">
        <v>525</v>
      </c>
      <c r="G844" s="251" t="s">
        <v>526</v>
      </c>
      <c r="H844" s="863" t="s">
        <v>527</v>
      </c>
      <c r="I844" s="863"/>
      <c r="J844" s="863"/>
      <c r="K844" s="863"/>
      <c r="L844" s="863"/>
      <c r="T844" s="243"/>
      <c r="W844" s="244"/>
      <c r="X844" s="244"/>
      <c r="Y844" s="244"/>
      <c r="Z844" s="244"/>
      <c r="AA844" s="244"/>
      <c r="AB844" s="244"/>
      <c r="AC844" s="244"/>
      <c r="AD844" s="244"/>
      <c r="AE844" s="244"/>
      <c r="AF844" s="244"/>
      <c r="AG844" s="244"/>
      <c r="AH844" s="244"/>
      <c r="AI844" s="244"/>
      <c r="AJ844" s="244"/>
      <c r="AK844" s="244"/>
      <c r="AL844" s="244"/>
      <c r="AM844" s="244"/>
      <c r="AN844" s="244"/>
      <c r="AO844" s="244"/>
      <c r="AP844" s="244"/>
      <c r="AQ844" s="243"/>
      <c r="AR844" s="243"/>
      <c r="AS844" s="243"/>
      <c r="AT844" s="243"/>
      <c r="AU844" s="243"/>
      <c r="AV844" s="243"/>
      <c r="AW844" s="243"/>
      <c r="AX844" s="243"/>
      <c r="AY844" s="243"/>
      <c r="AZ844" s="243"/>
      <c r="BA844" s="243"/>
      <c r="BB844" s="243"/>
    </row>
    <row r="845" spans="2:54" s="242" customFormat="1" x14ac:dyDescent="0.25">
      <c r="B845" s="215"/>
      <c r="C845" s="158" t="s">
        <v>528</v>
      </c>
      <c r="D845" s="158" t="str">
        <f>+W89</f>
        <v>No Aplica</v>
      </c>
      <c r="E845" s="158">
        <f>+Z90</f>
        <v>0</v>
      </c>
      <c r="F845" s="158">
        <f>+IF(D845=B846,E845,0)</f>
        <v>0</v>
      </c>
      <c r="G845" s="206">
        <f>+IF(D845=B846,0,E845)</f>
        <v>0</v>
      </c>
      <c r="H845" s="197" t="s">
        <v>104</v>
      </c>
      <c r="I845" s="864" t="str">
        <f>+I660</f>
        <v>No Aplica</v>
      </c>
      <c r="J845" s="864">
        <f>I661</f>
        <v>0</v>
      </c>
      <c r="K845" s="197" t="str">
        <f>$I$672</f>
        <v>Moderado</v>
      </c>
      <c r="L845" s="197">
        <f>IF(K845="Catastrófico",5,IF(K845="Mayor",4,IF(K845="Moderado",3,IF(K845="Menor",2,IF(K845="Insignificante",1,0)))))</f>
        <v>3</v>
      </c>
      <c r="T845" s="243"/>
      <c r="W845" s="244"/>
      <c r="X845" s="244"/>
      <c r="Y845" s="244"/>
      <c r="Z845" s="244"/>
      <c r="AA845" s="244"/>
      <c r="AB845" s="244"/>
      <c r="AC845" s="244"/>
      <c r="AD845" s="244"/>
      <c r="AE845" s="244"/>
      <c r="AF845" s="244"/>
      <c r="AG845" s="244"/>
      <c r="AH845" s="244"/>
      <c r="AI845" s="244"/>
      <c r="AJ845" s="244"/>
      <c r="AK845" s="244"/>
      <c r="AL845" s="244"/>
      <c r="AM845" s="244"/>
      <c r="AN845" s="244"/>
      <c r="AO845" s="244"/>
      <c r="AP845" s="244"/>
      <c r="AQ845" s="243"/>
      <c r="AR845" s="243"/>
      <c r="AS845" s="243"/>
      <c r="AT845" s="243"/>
      <c r="AU845" s="243"/>
      <c r="AV845" s="243"/>
      <c r="AW845" s="243"/>
      <c r="AX845" s="243"/>
      <c r="AY845" s="243"/>
      <c r="AZ845" s="243"/>
      <c r="BA845" s="243"/>
      <c r="BB845" s="243"/>
    </row>
    <row r="846" spans="2:54" s="242" customFormat="1" x14ac:dyDescent="0.25">
      <c r="B846" s="215" t="s">
        <v>281</v>
      </c>
      <c r="C846" s="158" t="s">
        <v>529</v>
      </c>
      <c r="D846" s="158" t="str">
        <f>+AB89</f>
        <v>No Aplica</v>
      </c>
      <c r="E846" s="158">
        <f>+AE90</f>
        <v>0</v>
      </c>
      <c r="F846" s="158">
        <f>+IF(D846=B846,E846,0)</f>
        <v>0</v>
      </c>
      <c r="G846" s="206">
        <f>+IF(D846=B846,0,E846)</f>
        <v>0</v>
      </c>
      <c r="H846" s="197" t="s">
        <v>257</v>
      </c>
      <c r="I846" s="864"/>
      <c r="J846" s="864"/>
      <c r="K846" s="197" t="str">
        <f>$I$685</f>
        <v>No Aplica</v>
      </c>
      <c r="L846" s="197">
        <f>IF(K846="Catastrófico",5,IF(K846="Mayor",4,IF(K846="Moderado",3,IF(K846="Menor",2,IF(K846="Insignificante",1,0)))))</f>
        <v>0</v>
      </c>
      <c r="T846" s="243"/>
      <c r="W846" s="244"/>
      <c r="X846" s="244"/>
      <c r="Y846" s="244"/>
      <c r="Z846" s="244"/>
      <c r="AA846" s="244"/>
      <c r="AB846" s="244"/>
      <c r="AC846" s="244"/>
      <c r="AD846" s="244"/>
      <c r="AE846" s="244"/>
      <c r="AF846" s="244"/>
      <c r="AG846" s="244"/>
      <c r="AH846" s="244"/>
      <c r="AI846" s="244"/>
      <c r="AJ846" s="244"/>
      <c r="AK846" s="244"/>
      <c r="AL846" s="244"/>
      <c r="AM846" s="244"/>
      <c r="AN846" s="244"/>
      <c r="AO846" s="244"/>
      <c r="AP846" s="244"/>
      <c r="AQ846" s="243"/>
      <c r="AR846" s="243"/>
      <c r="AS846" s="243"/>
      <c r="AT846" s="243"/>
      <c r="AU846" s="243"/>
      <c r="AV846" s="243"/>
      <c r="AW846" s="243"/>
      <c r="AX846" s="243"/>
      <c r="AY846" s="243"/>
      <c r="AZ846" s="243"/>
      <c r="BA846" s="243"/>
      <c r="BB846" s="243"/>
    </row>
    <row r="847" spans="2:54" s="242" customFormat="1" ht="18.75" x14ac:dyDescent="0.25">
      <c r="B847" s="215" t="s">
        <v>282</v>
      </c>
      <c r="C847" s="158" t="s">
        <v>530</v>
      </c>
      <c r="D847" s="158" t="str">
        <f>+AG89</f>
        <v>No Aplica</v>
      </c>
      <c r="E847" s="158">
        <f>+AJ90</f>
        <v>0</v>
      </c>
      <c r="F847" s="158">
        <f>+IF(D847=B846,E847,0)</f>
        <v>0</v>
      </c>
      <c r="G847" s="206">
        <f>+IF(D847=B846,0,E847)</f>
        <v>0</v>
      </c>
      <c r="H847" s="863" t="s">
        <v>531</v>
      </c>
      <c r="I847" s="863"/>
      <c r="J847" s="863"/>
      <c r="K847" s="863"/>
      <c r="L847" s="863"/>
      <c r="T847" s="243"/>
      <c r="W847" s="244"/>
      <c r="X847" s="244"/>
      <c r="Y847" s="244"/>
      <c r="Z847" s="244"/>
      <c r="AA847" s="244"/>
      <c r="AB847" s="244"/>
      <c r="AC847" s="244"/>
      <c r="AD847" s="244"/>
      <c r="AE847" s="244"/>
      <c r="AF847" s="244"/>
      <c r="AG847" s="244"/>
      <c r="AH847" s="244"/>
      <c r="AI847" s="244"/>
      <c r="AJ847" s="244"/>
      <c r="AK847" s="244"/>
      <c r="AL847" s="244"/>
      <c r="AM847" s="244"/>
      <c r="AN847" s="244"/>
      <c r="AO847" s="244"/>
      <c r="AP847" s="244"/>
      <c r="AQ847" s="243"/>
      <c r="AR847" s="243"/>
      <c r="AS847" s="243"/>
      <c r="AT847" s="243"/>
      <c r="AU847" s="243"/>
      <c r="AV847" s="243"/>
      <c r="AW847" s="243"/>
      <c r="AX847" s="243"/>
      <c r="AY847" s="243"/>
      <c r="AZ847" s="243"/>
      <c r="BA847" s="243"/>
      <c r="BB847" s="243"/>
    </row>
    <row r="848" spans="2:54" s="242" customFormat="1" x14ac:dyDescent="0.25">
      <c r="B848" s="215" t="s">
        <v>283</v>
      </c>
      <c r="C848" s="158" t="s">
        <v>532</v>
      </c>
      <c r="D848" s="158" t="str">
        <f>+AL89</f>
        <v>No Aplica</v>
      </c>
      <c r="E848" s="158">
        <f>+AO90</f>
        <v>0</v>
      </c>
      <c r="F848" s="158">
        <f>+IF(D848=B846,E848,0)</f>
        <v>0</v>
      </c>
      <c r="G848" s="206">
        <f>+IF(D848=B846,0,E848)</f>
        <v>0</v>
      </c>
      <c r="H848" s="197" t="s">
        <v>104</v>
      </c>
      <c r="I848" s="864" t="str">
        <f>IF(J848=5,"Casi seguro",IF(J848=4,"Probable",IF(J848=3,"Posible",IF(J848=2,"Improbable",IF(J848=1,"Rara vez",0)))))</f>
        <v>Rara vez</v>
      </c>
      <c r="J848" s="865">
        <f>+IF(F851&gt;0,J845-F850,1)</f>
        <v>1</v>
      </c>
      <c r="K848" s="197" t="str">
        <f>IF(L848=5,"Catastrófico",IF(L848=4,"Mayor","Moderado"))</f>
        <v>Moderado</v>
      </c>
      <c r="L848" s="250">
        <f>+IF(G851&gt;0,G851,1)</f>
        <v>3</v>
      </c>
      <c r="T848" s="243"/>
      <c r="W848" s="244"/>
      <c r="X848" s="244"/>
      <c r="Y848" s="244"/>
      <c r="Z848" s="244"/>
      <c r="AA848" s="244"/>
      <c r="AB848" s="244"/>
      <c r="AC848" s="244"/>
      <c r="AD848" s="244"/>
      <c r="AE848" s="244"/>
      <c r="AF848" s="244"/>
      <c r="AG848" s="244"/>
      <c r="AH848" s="244"/>
      <c r="AI848" s="244"/>
      <c r="AJ848" s="244"/>
      <c r="AK848" s="244"/>
      <c r="AL848" s="244"/>
      <c r="AM848" s="244"/>
      <c r="AN848" s="244"/>
      <c r="AO848" s="244"/>
      <c r="AP848" s="244"/>
      <c r="AQ848" s="243"/>
      <c r="AR848" s="243"/>
      <c r="AS848" s="243"/>
      <c r="AT848" s="243"/>
      <c r="AU848" s="243"/>
      <c r="AV848" s="243"/>
      <c r="AW848" s="243"/>
      <c r="AX848" s="243"/>
      <c r="AY848" s="243"/>
      <c r="AZ848" s="243"/>
      <c r="BA848" s="243"/>
      <c r="BB848" s="243"/>
    </row>
    <row r="849" spans="2:54" s="242" customFormat="1" x14ac:dyDescent="0.25">
      <c r="B849" s="215" t="s">
        <v>211</v>
      </c>
      <c r="C849" s="866" t="s">
        <v>533</v>
      </c>
      <c r="D849" s="866"/>
      <c r="E849" s="866"/>
      <c r="F849" s="158">
        <f>MAX(F845:F848)</f>
        <v>0</v>
      </c>
      <c r="G849" s="206">
        <f>MAX(G845:G848)</f>
        <v>0</v>
      </c>
      <c r="H849" s="197" t="s">
        <v>257</v>
      </c>
      <c r="I849" s="864"/>
      <c r="J849" s="865"/>
      <c r="K849" s="197" t="str">
        <f>IF(L849=5,"Catastrófico",IF(L849=4,"Mayor",IF(L849=3,"Moderado",IF(L849=2,"Menor",IF(L849=1,"Insignificante",0)))))</f>
        <v>Insignificante</v>
      </c>
      <c r="L849" s="197">
        <f>+IF(G852&gt;0,G852,1)</f>
        <v>1</v>
      </c>
      <c r="T849" s="243"/>
      <c r="W849" s="244"/>
      <c r="X849" s="244"/>
      <c r="Y849" s="244"/>
      <c r="Z849" s="244"/>
      <c r="AA849" s="244"/>
      <c r="AB849" s="244"/>
      <c r="AC849" s="244"/>
      <c r="AD849" s="244"/>
      <c r="AE849" s="244"/>
      <c r="AF849" s="244"/>
      <c r="AG849" s="244"/>
      <c r="AH849" s="244"/>
      <c r="AI849" s="244"/>
      <c r="AJ849" s="244"/>
      <c r="AK849" s="244"/>
      <c r="AL849" s="244"/>
      <c r="AM849" s="244"/>
      <c r="AN849" s="244"/>
      <c r="AO849" s="244"/>
      <c r="AP849" s="244"/>
      <c r="AQ849" s="243"/>
      <c r="AR849" s="243"/>
      <c r="AS849" s="243"/>
      <c r="AT849" s="243"/>
      <c r="AU849" s="243"/>
      <c r="AV849" s="243"/>
      <c r="AW849" s="243"/>
      <c r="AX849" s="243"/>
      <c r="AY849" s="243"/>
      <c r="AZ849" s="243"/>
      <c r="BA849" s="243"/>
      <c r="BB849" s="243"/>
    </row>
    <row r="850" spans="2:54" s="242" customFormat="1" x14ac:dyDescent="0.25">
      <c r="B850" s="215"/>
      <c r="C850" s="866" t="s">
        <v>534</v>
      </c>
      <c r="D850" s="866"/>
      <c r="E850" s="866"/>
      <c r="F850" s="252">
        <f>+IF(F849&gt;75,2,IF(AND(F849&gt;50,F849&lt;76),1,0))</f>
        <v>0</v>
      </c>
      <c r="G850" s="253">
        <f>+IF(G849&gt;75,2,IF(AND(G849&gt;50,G849&lt;76),1,0))</f>
        <v>0</v>
      </c>
      <c r="H850" s="197">
        <f>+F850+G850</f>
        <v>0</v>
      </c>
      <c r="I850" s="197"/>
      <c r="J850" s="197"/>
      <c r="K850" s="197"/>
      <c r="L850" s="197"/>
      <c r="T850" s="243"/>
      <c r="W850" s="244"/>
      <c r="X850" s="244"/>
      <c r="Y850" s="244"/>
      <c r="Z850" s="244"/>
      <c r="AA850" s="244"/>
      <c r="AB850" s="244"/>
      <c r="AC850" s="244"/>
      <c r="AD850" s="244"/>
      <c r="AE850" s="244"/>
      <c r="AF850" s="244"/>
      <c r="AG850" s="244"/>
      <c r="AH850" s="244"/>
      <c r="AI850" s="244"/>
      <c r="AJ850" s="244"/>
      <c r="AK850" s="244"/>
      <c r="AL850" s="244"/>
      <c r="AM850" s="244"/>
      <c r="AN850" s="244"/>
      <c r="AO850" s="244"/>
      <c r="AP850" s="244"/>
      <c r="AQ850" s="243"/>
      <c r="AR850" s="243"/>
      <c r="AS850" s="243"/>
      <c r="AT850" s="243"/>
      <c r="AU850" s="243"/>
      <c r="AV850" s="243"/>
      <c r="AW850" s="243"/>
      <c r="AX850" s="243"/>
      <c r="AY850" s="243"/>
      <c r="AZ850" s="243"/>
      <c r="BA850" s="243"/>
      <c r="BB850" s="243"/>
    </row>
    <row r="851" spans="2:54" s="242" customFormat="1" x14ac:dyDescent="0.25">
      <c r="B851" s="215"/>
      <c r="C851" s="866" t="s">
        <v>535</v>
      </c>
      <c r="D851" s="866"/>
      <c r="E851" s="866"/>
      <c r="F851" s="867">
        <f>+J845-F850</f>
        <v>0</v>
      </c>
      <c r="G851" s="197">
        <f>+L845-G850</f>
        <v>3</v>
      </c>
      <c r="H851" s="158"/>
      <c r="I851" s="158"/>
      <c r="J851" s="158"/>
      <c r="K851" s="158"/>
      <c r="L851" s="158"/>
      <c r="T851" s="243"/>
      <c r="W851" s="244"/>
      <c r="X851" s="244"/>
      <c r="Y851" s="244"/>
      <c r="Z851" s="244"/>
      <c r="AA851" s="244"/>
      <c r="AB851" s="244"/>
      <c r="AC851" s="244"/>
      <c r="AD851" s="244"/>
      <c r="AE851" s="244"/>
      <c r="AF851" s="244"/>
      <c r="AG851" s="244"/>
      <c r="AH851" s="244"/>
      <c r="AI851" s="244"/>
      <c r="AJ851" s="244"/>
      <c r="AK851" s="244"/>
      <c r="AL851" s="244"/>
      <c r="AM851" s="244"/>
      <c r="AN851" s="244"/>
      <c r="AO851" s="244"/>
      <c r="AP851" s="244"/>
      <c r="AQ851" s="243"/>
      <c r="AR851" s="243"/>
      <c r="AS851" s="243"/>
      <c r="AT851" s="243"/>
      <c r="AU851" s="243"/>
      <c r="AV851" s="243"/>
      <c r="AW851" s="243"/>
      <c r="AX851" s="243"/>
      <c r="AY851" s="243"/>
      <c r="AZ851" s="243"/>
      <c r="BA851" s="243"/>
      <c r="BB851" s="243"/>
    </row>
    <row r="852" spans="2:54" s="242" customFormat="1" x14ac:dyDescent="0.25">
      <c r="B852" s="216"/>
      <c r="C852" s="868" t="s">
        <v>536</v>
      </c>
      <c r="D852" s="868"/>
      <c r="E852" s="868"/>
      <c r="F852" s="867"/>
      <c r="G852" s="197">
        <f>+L846-G850</f>
        <v>0</v>
      </c>
      <c r="H852" s="158"/>
      <c r="I852" s="158"/>
      <c r="J852" s="158"/>
      <c r="K852" s="158"/>
      <c r="L852" s="158"/>
      <c r="T852" s="243"/>
      <c r="W852" s="244"/>
      <c r="X852" s="244"/>
      <c r="Y852" s="244"/>
      <c r="Z852" s="244"/>
      <c r="AA852" s="244"/>
      <c r="AB852" s="244"/>
      <c r="AC852" s="244"/>
      <c r="AD852" s="244"/>
      <c r="AE852" s="244"/>
      <c r="AF852" s="244"/>
      <c r="AG852" s="244"/>
      <c r="AH852" s="244"/>
      <c r="AI852" s="244"/>
      <c r="AJ852" s="244"/>
      <c r="AK852" s="244"/>
      <c r="AL852" s="244"/>
      <c r="AM852" s="244"/>
      <c r="AN852" s="244"/>
      <c r="AO852" s="244"/>
      <c r="AP852" s="244"/>
      <c r="AQ852" s="243"/>
      <c r="AR852" s="243"/>
      <c r="AS852" s="243"/>
      <c r="AT852" s="243"/>
      <c r="AU852" s="243"/>
      <c r="AV852" s="243"/>
      <c r="AW852" s="243"/>
      <c r="AX852" s="243"/>
      <c r="AY852" s="243"/>
      <c r="AZ852" s="243"/>
      <c r="BA852" s="243"/>
      <c r="BB852" s="243"/>
    </row>
    <row r="853" spans="2:54" s="242" customFormat="1" x14ac:dyDescent="0.25">
      <c r="T853" s="243"/>
      <c r="W853" s="244"/>
      <c r="X853" s="244"/>
      <c r="Y853" s="244"/>
      <c r="Z853" s="244"/>
      <c r="AA853" s="244"/>
      <c r="AB853" s="244"/>
      <c r="AC853" s="244"/>
      <c r="AD853" s="244"/>
      <c r="AE853" s="244"/>
      <c r="AF853" s="244"/>
      <c r="AG853" s="244"/>
      <c r="AH853" s="244"/>
      <c r="AI853" s="244"/>
      <c r="AJ853" s="244"/>
      <c r="AK853" s="244"/>
      <c r="AL853" s="244"/>
      <c r="AM853" s="244"/>
      <c r="AN853" s="244"/>
      <c r="AO853" s="244"/>
      <c r="AP853" s="244"/>
      <c r="AQ853" s="243"/>
      <c r="AR853" s="243"/>
      <c r="AS853" s="243"/>
      <c r="AT853" s="243"/>
      <c r="AU853" s="243"/>
      <c r="AV853" s="243"/>
      <c r="AW853" s="243"/>
      <c r="AX853" s="243"/>
      <c r="AY853" s="243"/>
      <c r="AZ853" s="243"/>
      <c r="BA853" s="243"/>
      <c r="BB853" s="243"/>
    </row>
    <row r="854" spans="2:54" s="242" customFormat="1" ht="18.75" x14ac:dyDescent="0.3">
      <c r="B854" s="859" t="s">
        <v>520</v>
      </c>
      <c r="C854" s="860"/>
      <c r="D854" s="860" t="s">
        <v>447</v>
      </c>
      <c r="E854" s="860"/>
      <c r="F854" s="860"/>
      <c r="G854" s="861"/>
      <c r="H854" s="249" t="s">
        <v>521</v>
      </c>
      <c r="I854" s="862" t="s">
        <v>188</v>
      </c>
      <c r="J854" s="862"/>
      <c r="K854" s="862" t="s">
        <v>189</v>
      </c>
      <c r="L854" s="862"/>
      <c r="T854" s="243"/>
      <c r="W854" s="244"/>
      <c r="X854" s="244"/>
      <c r="Y854" s="244"/>
      <c r="Z854" s="244"/>
      <c r="AA854" s="244"/>
      <c r="AB854" s="244"/>
      <c r="AC854" s="244"/>
      <c r="AD854" s="244"/>
      <c r="AE854" s="244"/>
      <c r="AF854" s="244"/>
      <c r="AG854" s="244"/>
      <c r="AH854" s="244"/>
      <c r="AI854" s="244"/>
      <c r="AJ854" s="244"/>
      <c r="AK854" s="244"/>
      <c r="AL854" s="244"/>
      <c r="AM854" s="244"/>
      <c r="AN854" s="244"/>
      <c r="AO854" s="244"/>
      <c r="AP854" s="244"/>
      <c r="AQ854" s="243"/>
      <c r="AR854" s="243"/>
      <c r="AS854" s="243"/>
      <c r="AT854" s="243"/>
      <c r="AU854" s="243"/>
      <c r="AV854" s="243"/>
      <c r="AW854" s="243"/>
      <c r="AX854" s="243"/>
      <c r="AY854" s="243"/>
      <c r="AZ854" s="243"/>
      <c r="BA854" s="243"/>
      <c r="BB854" s="243"/>
    </row>
    <row r="855" spans="2:54" s="242" customFormat="1" ht="45" x14ac:dyDescent="0.25">
      <c r="B855" s="197" t="s">
        <v>522</v>
      </c>
      <c r="C855" s="247" t="s">
        <v>523</v>
      </c>
      <c r="D855" s="247" t="s">
        <v>198</v>
      </c>
      <c r="E855" s="250" t="s">
        <v>524</v>
      </c>
      <c r="F855" s="251" t="s">
        <v>525</v>
      </c>
      <c r="G855" s="251" t="s">
        <v>526</v>
      </c>
      <c r="H855" s="863" t="s">
        <v>527</v>
      </c>
      <c r="I855" s="863"/>
      <c r="J855" s="863"/>
      <c r="K855" s="863"/>
      <c r="L855" s="863"/>
      <c r="T855" s="243"/>
      <c r="W855" s="244"/>
      <c r="X855" s="244"/>
      <c r="Y855" s="244"/>
      <c r="Z855" s="244"/>
      <c r="AA855" s="244"/>
      <c r="AB855" s="244"/>
      <c r="AC855" s="244"/>
      <c r="AD855" s="244"/>
      <c r="AE855" s="244"/>
      <c r="AF855" s="244"/>
      <c r="AG855" s="244"/>
      <c r="AH855" s="244"/>
      <c r="AI855" s="244"/>
      <c r="AJ855" s="244"/>
      <c r="AK855" s="244"/>
      <c r="AL855" s="244"/>
      <c r="AM855" s="244"/>
      <c r="AN855" s="244"/>
      <c r="AO855" s="244"/>
      <c r="AP855" s="244"/>
      <c r="AQ855" s="243"/>
      <c r="AR855" s="243"/>
      <c r="AS855" s="243"/>
      <c r="AT855" s="243"/>
      <c r="AU855" s="243"/>
      <c r="AV855" s="243"/>
      <c r="AW855" s="243"/>
      <c r="AX855" s="243"/>
      <c r="AY855" s="243"/>
      <c r="AZ855" s="243"/>
      <c r="BA855" s="243"/>
      <c r="BB855" s="243"/>
    </row>
    <row r="856" spans="2:54" s="242" customFormat="1" x14ac:dyDescent="0.25">
      <c r="B856" s="215"/>
      <c r="C856" s="158" t="s">
        <v>528</v>
      </c>
      <c r="D856" s="158" t="str">
        <f>+W107</f>
        <v>No Aplica</v>
      </c>
      <c r="E856" s="158">
        <f>+Z108</f>
        <v>0</v>
      </c>
      <c r="F856" s="158">
        <f>+IF(D856=B857,E856,0)</f>
        <v>0</v>
      </c>
      <c r="G856" s="206">
        <f>+IF(D856=B857,0,E856)</f>
        <v>0</v>
      </c>
      <c r="H856" s="197" t="s">
        <v>104</v>
      </c>
      <c r="I856" s="864" t="str">
        <f>+J660</f>
        <v>No Aplica</v>
      </c>
      <c r="J856" s="864">
        <f>J661</f>
        <v>0</v>
      </c>
      <c r="K856" s="197" t="str">
        <f>$J$672</f>
        <v>Moderado</v>
      </c>
      <c r="L856" s="197">
        <f>IF(K856="Catastrófico",5,IF(K856="Mayor",4,IF(K856="Moderado",3,IF(K856="Menor",2,IF(K856="Insignificante",1,0)))))</f>
        <v>3</v>
      </c>
      <c r="T856" s="243"/>
      <c r="W856" s="244"/>
      <c r="X856" s="244"/>
      <c r="Y856" s="244"/>
      <c r="Z856" s="244"/>
      <c r="AA856" s="244"/>
      <c r="AB856" s="244"/>
      <c r="AC856" s="244"/>
      <c r="AD856" s="244"/>
      <c r="AE856" s="244"/>
      <c r="AF856" s="244"/>
      <c r="AG856" s="244"/>
      <c r="AH856" s="244"/>
      <c r="AI856" s="244"/>
      <c r="AJ856" s="244"/>
      <c r="AK856" s="244"/>
      <c r="AL856" s="244"/>
      <c r="AM856" s="244"/>
      <c r="AN856" s="244"/>
      <c r="AO856" s="244"/>
      <c r="AP856" s="244"/>
      <c r="AQ856" s="243"/>
      <c r="AR856" s="243"/>
      <c r="AS856" s="243"/>
      <c r="AT856" s="243"/>
      <c r="AU856" s="243"/>
      <c r="AV856" s="243"/>
      <c r="AW856" s="243"/>
      <c r="AX856" s="243"/>
      <c r="AY856" s="243"/>
      <c r="AZ856" s="243"/>
      <c r="BA856" s="243"/>
      <c r="BB856" s="243"/>
    </row>
    <row r="857" spans="2:54" s="242" customFormat="1" x14ac:dyDescent="0.25">
      <c r="B857" s="215" t="s">
        <v>281</v>
      </c>
      <c r="C857" s="158" t="s">
        <v>529</v>
      </c>
      <c r="D857" s="158" t="str">
        <f>+AB107</f>
        <v>No Aplica</v>
      </c>
      <c r="E857" s="158">
        <f>+AE108</f>
        <v>0</v>
      </c>
      <c r="F857" s="158">
        <f>+IF(D857=B857,E857,0)</f>
        <v>0</v>
      </c>
      <c r="G857" s="206">
        <f>+IF(D857=B857,0,E857)</f>
        <v>0</v>
      </c>
      <c r="H857" s="197" t="s">
        <v>257</v>
      </c>
      <c r="I857" s="864"/>
      <c r="J857" s="864"/>
      <c r="K857" s="197" t="str">
        <f>$J$685</f>
        <v>No Aplica</v>
      </c>
      <c r="L857" s="197">
        <f>IF(K857="Catastrófico",5,IF(K857="Mayor",4,IF(K857="Moderado",3,IF(K857="Menor",2,IF(K857="Insignificante",1,0)))))</f>
        <v>0</v>
      </c>
      <c r="T857" s="243"/>
      <c r="W857" s="244"/>
      <c r="X857" s="244"/>
      <c r="Y857" s="244"/>
      <c r="Z857" s="244"/>
      <c r="AA857" s="244"/>
      <c r="AB857" s="244"/>
      <c r="AC857" s="244"/>
      <c r="AD857" s="244"/>
      <c r="AE857" s="244"/>
      <c r="AF857" s="244"/>
      <c r="AG857" s="244"/>
      <c r="AH857" s="244"/>
      <c r="AI857" s="244"/>
      <c r="AJ857" s="244"/>
      <c r="AK857" s="244"/>
      <c r="AL857" s="244"/>
      <c r="AM857" s="244"/>
      <c r="AN857" s="244"/>
      <c r="AO857" s="244"/>
      <c r="AP857" s="244"/>
      <c r="AQ857" s="243"/>
      <c r="AR857" s="243"/>
      <c r="AS857" s="243"/>
      <c r="AT857" s="243"/>
      <c r="AU857" s="243"/>
      <c r="AV857" s="243"/>
      <c r="AW857" s="243"/>
      <c r="AX857" s="243"/>
      <c r="AY857" s="243"/>
      <c r="AZ857" s="243"/>
      <c r="BA857" s="243"/>
      <c r="BB857" s="243"/>
    </row>
    <row r="858" spans="2:54" s="242" customFormat="1" ht="18.75" x14ac:dyDescent="0.25">
      <c r="B858" s="215" t="s">
        <v>282</v>
      </c>
      <c r="C858" s="158" t="s">
        <v>530</v>
      </c>
      <c r="D858" s="158" t="str">
        <f>+AG107</f>
        <v>No Aplica</v>
      </c>
      <c r="E858" s="158">
        <f>+AJ108</f>
        <v>0</v>
      </c>
      <c r="F858" s="158">
        <f>+IF(D858=B857,E858,0)</f>
        <v>0</v>
      </c>
      <c r="G858" s="206">
        <f>+IF(D858=B857,0,E858)</f>
        <v>0</v>
      </c>
      <c r="H858" s="863" t="s">
        <v>531</v>
      </c>
      <c r="I858" s="863"/>
      <c r="J858" s="863"/>
      <c r="K858" s="863"/>
      <c r="L858" s="863"/>
      <c r="T858" s="243"/>
      <c r="W858" s="244"/>
      <c r="X858" s="244"/>
      <c r="Y858" s="244"/>
      <c r="Z858" s="244"/>
      <c r="AA858" s="244"/>
      <c r="AB858" s="244"/>
      <c r="AC858" s="244"/>
      <c r="AD858" s="244"/>
      <c r="AE858" s="244"/>
      <c r="AF858" s="244"/>
      <c r="AG858" s="244"/>
      <c r="AH858" s="244"/>
      <c r="AI858" s="244"/>
      <c r="AJ858" s="244"/>
      <c r="AK858" s="244"/>
      <c r="AL858" s="244"/>
      <c r="AM858" s="244"/>
      <c r="AN858" s="244"/>
      <c r="AO858" s="244"/>
      <c r="AP858" s="244"/>
      <c r="AQ858" s="243"/>
      <c r="AR858" s="243"/>
      <c r="AS858" s="243"/>
      <c r="AT858" s="243"/>
      <c r="AU858" s="243"/>
      <c r="AV858" s="243"/>
      <c r="AW858" s="243"/>
      <c r="AX858" s="243"/>
      <c r="AY858" s="243"/>
      <c r="AZ858" s="243"/>
      <c r="BA858" s="243"/>
      <c r="BB858" s="243"/>
    </row>
    <row r="859" spans="2:54" s="242" customFormat="1" x14ac:dyDescent="0.25">
      <c r="B859" s="215" t="s">
        <v>283</v>
      </c>
      <c r="C859" s="158" t="s">
        <v>532</v>
      </c>
      <c r="D859" s="158" t="str">
        <f>+AL107</f>
        <v>No Aplica</v>
      </c>
      <c r="E859" s="158">
        <f>+AO108</f>
        <v>0</v>
      </c>
      <c r="F859" s="158">
        <f>+IF(D859=B857,E859,0)</f>
        <v>0</v>
      </c>
      <c r="G859" s="206">
        <f>+IF(D859=B857,0,E859)</f>
        <v>0</v>
      </c>
      <c r="H859" s="197" t="s">
        <v>104</v>
      </c>
      <c r="I859" s="864" t="str">
        <f>IF(J859=5,"Casi seguro",IF(J859=4,"Probable",IF(J859=3,"Posible",IF(J859=2,"Improbable",IF(J859=1,"Rara vez",0)))))</f>
        <v>Rara vez</v>
      </c>
      <c r="J859" s="865">
        <f>+IF(F862&gt;0,J856-F861,1)</f>
        <v>1</v>
      </c>
      <c r="K859" s="197" t="str">
        <f>IF(L859=5,"Catastrófico",IF(L859=4,"Mayor","Moderado"))</f>
        <v>Moderado</v>
      </c>
      <c r="L859" s="250">
        <f>+IF(G862&gt;0,G862,1)</f>
        <v>3</v>
      </c>
      <c r="T859" s="243"/>
      <c r="W859" s="244"/>
      <c r="X859" s="244"/>
      <c r="Y859" s="244"/>
      <c r="Z859" s="244"/>
      <c r="AA859" s="244"/>
      <c r="AB859" s="244"/>
      <c r="AC859" s="244"/>
      <c r="AD859" s="244"/>
      <c r="AE859" s="244"/>
      <c r="AF859" s="244"/>
      <c r="AG859" s="244"/>
      <c r="AH859" s="244"/>
      <c r="AI859" s="244"/>
      <c r="AJ859" s="244"/>
      <c r="AK859" s="244"/>
      <c r="AL859" s="244"/>
      <c r="AM859" s="244"/>
      <c r="AN859" s="244"/>
      <c r="AO859" s="244"/>
      <c r="AP859" s="244"/>
      <c r="AQ859" s="243"/>
      <c r="AR859" s="243"/>
      <c r="AS859" s="243"/>
      <c r="AT859" s="243"/>
      <c r="AU859" s="243"/>
      <c r="AV859" s="243"/>
      <c r="AW859" s="243"/>
      <c r="AX859" s="243"/>
      <c r="AY859" s="243"/>
      <c r="AZ859" s="243"/>
      <c r="BA859" s="243"/>
      <c r="BB859" s="243"/>
    </row>
    <row r="860" spans="2:54" s="242" customFormat="1" x14ac:dyDescent="0.25">
      <c r="B860" s="215" t="s">
        <v>211</v>
      </c>
      <c r="C860" s="866" t="s">
        <v>533</v>
      </c>
      <c r="D860" s="866"/>
      <c r="E860" s="866"/>
      <c r="F860" s="158">
        <f>MAX(F856:F859)</f>
        <v>0</v>
      </c>
      <c r="G860" s="206">
        <f>MAX(G856:G859)</f>
        <v>0</v>
      </c>
      <c r="H860" s="197" t="s">
        <v>257</v>
      </c>
      <c r="I860" s="864"/>
      <c r="J860" s="865"/>
      <c r="K860" s="197" t="str">
        <f>IF(L860=5,"Catastrófico",IF(L860=4,"Mayor",IF(L860=3,"Moderado",IF(L860=2,"Menor",IF(L860=1,"Insignificante",0)))))</f>
        <v>Insignificante</v>
      </c>
      <c r="L860" s="197">
        <f>+IF(G863&gt;0,G863,1)</f>
        <v>1</v>
      </c>
      <c r="T860" s="243"/>
      <c r="W860" s="244"/>
      <c r="X860" s="244"/>
      <c r="Y860" s="244"/>
      <c r="Z860" s="244"/>
      <c r="AA860" s="244"/>
      <c r="AB860" s="244"/>
      <c r="AC860" s="244"/>
      <c r="AD860" s="244"/>
      <c r="AE860" s="244"/>
      <c r="AF860" s="244"/>
      <c r="AG860" s="244"/>
      <c r="AH860" s="244"/>
      <c r="AI860" s="244"/>
      <c r="AJ860" s="244"/>
      <c r="AK860" s="244"/>
      <c r="AL860" s="244"/>
      <c r="AM860" s="244"/>
      <c r="AN860" s="244"/>
      <c r="AO860" s="244"/>
      <c r="AP860" s="244"/>
      <c r="AQ860" s="243"/>
      <c r="AR860" s="243"/>
      <c r="AS860" s="243"/>
      <c r="AT860" s="243"/>
      <c r="AU860" s="243"/>
      <c r="AV860" s="243"/>
      <c r="AW860" s="243"/>
      <c r="AX860" s="243"/>
      <c r="AY860" s="243"/>
      <c r="AZ860" s="243"/>
      <c r="BA860" s="243"/>
      <c r="BB860" s="243"/>
    </row>
    <row r="861" spans="2:54" s="242" customFormat="1" x14ac:dyDescent="0.25">
      <c r="B861" s="215"/>
      <c r="C861" s="866" t="s">
        <v>534</v>
      </c>
      <c r="D861" s="866"/>
      <c r="E861" s="866"/>
      <c r="F861" s="252">
        <f>+IF(F860&gt;75,2,IF(AND(F860&gt;50,F860&lt;76),1,0))</f>
        <v>0</v>
      </c>
      <c r="G861" s="253">
        <f>+IF(G860&gt;75,2,IF(AND(G860&gt;50,G860&lt;76),1,0))</f>
        <v>0</v>
      </c>
      <c r="H861" s="197">
        <f>+F861+G861</f>
        <v>0</v>
      </c>
      <c r="I861" s="197"/>
      <c r="J861" s="197"/>
      <c r="K861" s="197"/>
      <c r="L861" s="197"/>
      <c r="T861" s="243"/>
      <c r="W861" s="244"/>
      <c r="X861" s="244"/>
      <c r="Y861" s="244"/>
      <c r="Z861" s="244"/>
      <c r="AA861" s="244"/>
      <c r="AB861" s="244"/>
      <c r="AC861" s="244"/>
      <c r="AD861" s="244"/>
      <c r="AE861" s="244"/>
      <c r="AF861" s="244"/>
      <c r="AG861" s="244"/>
      <c r="AH861" s="244"/>
      <c r="AI861" s="244"/>
      <c r="AJ861" s="244"/>
      <c r="AK861" s="244"/>
      <c r="AL861" s="244"/>
      <c r="AM861" s="244"/>
      <c r="AN861" s="244"/>
      <c r="AO861" s="244"/>
      <c r="AP861" s="244"/>
      <c r="AQ861" s="243"/>
      <c r="AR861" s="243"/>
      <c r="AS861" s="243"/>
      <c r="AT861" s="243"/>
      <c r="AU861" s="243"/>
      <c r="AV861" s="243"/>
      <c r="AW861" s="243"/>
      <c r="AX861" s="243"/>
      <c r="AY861" s="243"/>
      <c r="AZ861" s="243"/>
      <c r="BA861" s="243"/>
      <c r="BB861" s="243"/>
    </row>
    <row r="862" spans="2:54" s="242" customFormat="1" x14ac:dyDescent="0.25">
      <c r="B862" s="215"/>
      <c r="C862" s="866" t="s">
        <v>535</v>
      </c>
      <c r="D862" s="866"/>
      <c r="E862" s="866"/>
      <c r="F862" s="867">
        <f>+J856-F861</f>
        <v>0</v>
      </c>
      <c r="G862" s="197">
        <f>+L856-G861</f>
        <v>3</v>
      </c>
      <c r="H862" s="158"/>
      <c r="I862" s="158"/>
      <c r="J862" s="158"/>
      <c r="K862" s="158"/>
      <c r="L862" s="158"/>
      <c r="T862" s="243"/>
      <c r="W862" s="244"/>
      <c r="X862" s="244"/>
      <c r="Y862" s="244"/>
      <c r="Z862" s="244"/>
      <c r="AA862" s="244"/>
      <c r="AB862" s="244"/>
      <c r="AC862" s="244"/>
      <c r="AD862" s="244"/>
      <c r="AE862" s="244"/>
      <c r="AF862" s="244"/>
      <c r="AG862" s="244"/>
      <c r="AH862" s="244"/>
      <c r="AI862" s="244"/>
      <c r="AJ862" s="244"/>
      <c r="AK862" s="244"/>
      <c r="AL862" s="244"/>
      <c r="AM862" s="244"/>
      <c r="AN862" s="244"/>
      <c r="AO862" s="244"/>
      <c r="AP862" s="244"/>
      <c r="AQ862" s="243"/>
      <c r="AR862" s="243"/>
      <c r="AS862" s="243"/>
      <c r="AT862" s="243"/>
      <c r="AU862" s="243"/>
      <c r="AV862" s="243"/>
      <c r="AW862" s="243"/>
      <c r="AX862" s="243"/>
      <c r="AY862" s="243"/>
      <c r="AZ862" s="243"/>
      <c r="BA862" s="243"/>
      <c r="BB862" s="243"/>
    </row>
    <row r="863" spans="2:54" s="242" customFormat="1" x14ac:dyDescent="0.25">
      <c r="B863" s="216"/>
      <c r="C863" s="868" t="s">
        <v>536</v>
      </c>
      <c r="D863" s="868"/>
      <c r="E863" s="868"/>
      <c r="F863" s="867"/>
      <c r="G863" s="197">
        <f>+L857-G861</f>
        <v>0</v>
      </c>
      <c r="H863" s="158"/>
      <c r="I863" s="158"/>
      <c r="J863" s="158"/>
      <c r="K863" s="158"/>
      <c r="L863" s="158"/>
      <c r="T863" s="243"/>
      <c r="W863" s="244"/>
      <c r="X863" s="244"/>
      <c r="Y863" s="244"/>
      <c r="Z863" s="244"/>
      <c r="AA863" s="244"/>
      <c r="AB863" s="244"/>
      <c r="AC863" s="244"/>
      <c r="AD863" s="244"/>
      <c r="AE863" s="244"/>
      <c r="AF863" s="244"/>
      <c r="AG863" s="244"/>
      <c r="AH863" s="244"/>
      <c r="AI863" s="244"/>
      <c r="AJ863" s="244"/>
      <c r="AK863" s="244"/>
      <c r="AL863" s="244"/>
      <c r="AM863" s="244"/>
      <c r="AN863" s="244"/>
      <c r="AO863" s="244"/>
      <c r="AP863" s="244"/>
      <c r="AQ863" s="243"/>
      <c r="AR863" s="243"/>
      <c r="AS863" s="243"/>
      <c r="AT863" s="243"/>
      <c r="AU863" s="243"/>
      <c r="AV863" s="243"/>
      <c r="AW863" s="243"/>
      <c r="AX863" s="243"/>
      <c r="AY863" s="243"/>
      <c r="AZ863" s="243"/>
      <c r="BA863" s="243"/>
      <c r="BB863" s="243"/>
    </row>
    <row r="864" spans="2:54" s="242" customFormat="1" x14ac:dyDescent="0.25">
      <c r="T864" s="243"/>
      <c r="W864" s="244"/>
      <c r="X864" s="244"/>
      <c r="Y864" s="244"/>
      <c r="Z864" s="244"/>
      <c r="AA864" s="244"/>
      <c r="AB864" s="244"/>
      <c r="AC864" s="244"/>
      <c r="AD864" s="244"/>
      <c r="AE864" s="244"/>
      <c r="AF864" s="244"/>
      <c r="AG864" s="244"/>
      <c r="AH864" s="244"/>
      <c r="AI864" s="244"/>
      <c r="AJ864" s="244"/>
      <c r="AK864" s="244"/>
      <c r="AL864" s="244"/>
      <c r="AM864" s="244"/>
      <c r="AN864" s="244"/>
      <c r="AO864" s="244"/>
      <c r="AP864" s="244"/>
      <c r="AQ864" s="243"/>
      <c r="AR864" s="243"/>
      <c r="AS864" s="243"/>
      <c r="AT864" s="243"/>
      <c r="AU864" s="243"/>
      <c r="AV864" s="243"/>
      <c r="AW864" s="243"/>
      <c r="AX864" s="243"/>
      <c r="AY864" s="243"/>
      <c r="AZ864" s="243"/>
      <c r="BA864" s="243"/>
      <c r="BB864" s="243"/>
    </row>
    <row r="865" spans="2:54" s="242" customFormat="1" ht="18.75" x14ac:dyDescent="0.3">
      <c r="B865" s="859" t="s">
        <v>520</v>
      </c>
      <c r="C865" s="860"/>
      <c r="D865" s="860" t="s">
        <v>448</v>
      </c>
      <c r="E865" s="860"/>
      <c r="F865" s="860"/>
      <c r="G865" s="861"/>
      <c r="H865" s="249" t="s">
        <v>521</v>
      </c>
      <c r="I865" s="862" t="s">
        <v>188</v>
      </c>
      <c r="J865" s="862"/>
      <c r="K865" s="862" t="s">
        <v>189</v>
      </c>
      <c r="L865" s="862"/>
      <c r="T865" s="243"/>
      <c r="W865" s="244"/>
      <c r="X865" s="244"/>
      <c r="Y865" s="244"/>
      <c r="Z865" s="244"/>
      <c r="AA865" s="244"/>
      <c r="AB865" s="244"/>
      <c r="AC865" s="244"/>
      <c r="AD865" s="244"/>
      <c r="AE865" s="244"/>
      <c r="AF865" s="244"/>
      <c r="AG865" s="244"/>
      <c r="AH865" s="244"/>
      <c r="AI865" s="244"/>
      <c r="AJ865" s="244"/>
      <c r="AK865" s="244"/>
      <c r="AL865" s="244"/>
      <c r="AM865" s="244"/>
      <c r="AN865" s="244"/>
      <c r="AO865" s="244"/>
      <c r="AP865" s="244"/>
      <c r="AQ865" s="243"/>
      <c r="AR865" s="243"/>
      <c r="AS865" s="243"/>
      <c r="AT865" s="243"/>
      <c r="AU865" s="243"/>
      <c r="AV865" s="243"/>
      <c r="AW865" s="243"/>
      <c r="AX865" s="243"/>
      <c r="AY865" s="243"/>
      <c r="AZ865" s="243"/>
      <c r="BA865" s="243"/>
      <c r="BB865" s="243"/>
    </row>
    <row r="866" spans="2:54" s="242" customFormat="1" ht="45" x14ac:dyDescent="0.25">
      <c r="B866" s="197" t="s">
        <v>522</v>
      </c>
      <c r="C866" s="247" t="s">
        <v>523</v>
      </c>
      <c r="D866" s="247" t="s">
        <v>198</v>
      </c>
      <c r="E866" s="250" t="s">
        <v>524</v>
      </c>
      <c r="F866" s="251" t="s">
        <v>525</v>
      </c>
      <c r="G866" s="251" t="s">
        <v>526</v>
      </c>
      <c r="H866" s="863" t="s">
        <v>527</v>
      </c>
      <c r="I866" s="863"/>
      <c r="J866" s="863"/>
      <c r="K866" s="863"/>
      <c r="L866" s="863"/>
      <c r="T866" s="243"/>
      <c r="W866" s="244"/>
      <c r="X866" s="244"/>
      <c r="Y866" s="244"/>
      <c r="Z866" s="244"/>
      <c r="AA866" s="244"/>
      <c r="AB866" s="244"/>
      <c r="AC866" s="244"/>
      <c r="AD866" s="244"/>
      <c r="AE866" s="244"/>
      <c r="AF866" s="244"/>
      <c r="AG866" s="244"/>
      <c r="AH866" s="244"/>
      <c r="AI866" s="244"/>
      <c r="AJ866" s="244"/>
      <c r="AK866" s="244"/>
      <c r="AL866" s="244"/>
      <c r="AM866" s="244"/>
      <c r="AN866" s="244"/>
      <c r="AO866" s="244"/>
      <c r="AP866" s="244"/>
      <c r="AQ866" s="243"/>
      <c r="AR866" s="243"/>
      <c r="AS866" s="243"/>
      <c r="AT866" s="243"/>
      <c r="AU866" s="243"/>
      <c r="AV866" s="243"/>
      <c r="AW866" s="243"/>
      <c r="AX866" s="243"/>
      <c r="AY866" s="243"/>
      <c r="AZ866" s="243"/>
      <c r="BA866" s="243"/>
      <c r="BB866" s="243"/>
    </row>
    <row r="867" spans="2:54" s="242" customFormat="1" x14ac:dyDescent="0.25">
      <c r="B867" s="215"/>
      <c r="C867" s="158" t="s">
        <v>528</v>
      </c>
      <c r="D867" s="158" t="str">
        <f>+W125</f>
        <v>No Aplica</v>
      </c>
      <c r="E867" s="158">
        <f>+Z126</f>
        <v>0</v>
      </c>
      <c r="F867" s="158">
        <f>+IF(D867=B868,E867,0)</f>
        <v>0</v>
      </c>
      <c r="G867" s="206">
        <f>+IF(D867=B868,0,E867)</f>
        <v>0</v>
      </c>
      <c r="H867" s="197" t="s">
        <v>104</v>
      </c>
      <c r="I867" s="864" t="str">
        <f>+K660</f>
        <v>No Aplica</v>
      </c>
      <c r="J867" s="864">
        <f>K661</f>
        <v>0</v>
      </c>
      <c r="K867" s="197" t="str">
        <f>$K$672</f>
        <v>Moderado</v>
      </c>
      <c r="L867" s="197">
        <f>IF(K867="Catastrófico",5,IF(K867="Mayor",4,IF(K867="Moderado",3,IF(K867="Menor",2,IF(K867="Insignificante",1,0)))))</f>
        <v>3</v>
      </c>
      <c r="T867" s="243"/>
      <c r="W867" s="244"/>
      <c r="X867" s="244"/>
      <c r="Y867" s="244"/>
      <c r="Z867" s="244"/>
      <c r="AA867" s="244"/>
      <c r="AB867" s="244"/>
      <c r="AC867" s="244"/>
      <c r="AD867" s="244"/>
      <c r="AE867" s="244"/>
      <c r="AF867" s="244"/>
      <c r="AG867" s="244"/>
      <c r="AH867" s="244"/>
      <c r="AI867" s="244"/>
      <c r="AJ867" s="244"/>
      <c r="AK867" s="244"/>
      <c r="AL867" s="244"/>
      <c r="AM867" s="244"/>
      <c r="AN867" s="244"/>
      <c r="AO867" s="244"/>
      <c r="AP867" s="244"/>
      <c r="AQ867" s="243"/>
      <c r="AR867" s="243"/>
      <c r="AS867" s="243"/>
      <c r="AT867" s="243"/>
      <c r="AU867" s="243"/>
      <c r="AV867" s="243"/>
      <c r="AW867" s="243"/>
      <c r="AX867" s="243"/>
      <c r="AY867" s="243"/>
      <c r="AZ867" s="243"/>
      <c r="BA867" s="243"/>
      <c r="BB867" s="243"/>
    </row>
    <row r="868" spans="2:54" s="242" customFormat="1" x14ac:dyDescent="0.25">
      <c r="B868" s="215" t="s">
        <v>281</v>
      </c>
      <c r="C868" s="158" t="s">
        <v>529</v>
      </c>
      <c r="D868" s="158" t="str">
        <f>+AB125</f>
        <v>No Aplica</v>
      </c>
      <c r="E868" s="158">
        <f>+AE126</f>
        <v>0</v>
      </c>
      <c r="F868" s="158">
        <f>+IF(D868=B868,E868,0)</f>
        <v>0</v>
      </c>
      <c r="G868" s="206">
        <f>+IF(D868=B868,0,E868)</f>
        <v>0</v>
      </c>
      <c r="H868" s="197" t="s">
        <v>257</v>
      </c>
      <c r="I868" s="864"/>
      <c r="J868" s="864"/>
      <c r="K868" s="197" t="str">
        <f>$K$685</f>
        <v>No Aplica</v>
      </c>
      <c r="L868" s="197">
        <f>IF(K868="Catastrófico",5,IF(K868="Mayor",4,IF(K868="Moderado",3,IF(K868="Menor",2,IF(K868="Insignificante",1,0)))))</f>
        <v>0</v>
      </c>
      <c r="T868" s="243"/>
      <c r="W868" s="244"/>
      <c r="X868" s="244"/>
      <c r="Y868" s="244"/>
      <c r="Z868" s="244"/>
      <c r="AA868" s="244"/>
      <c r="AB868" s="244"/>
      <c r="AC868" s="244"/>
      <c r="AD868" s="244"/>
      <c r="AE868" s="244"/>
      <c r="AF868" s="244"/>
      <c r="AG868" s="244"/>
      <c r="AH868" s="244"/>
      <c r="AI868" s="244"/>
      <c r="AJ868" s="244"/>
      <c r="AK868" s="244"/>
      <c r="AL868" s="244"/>
      <c r="AM868" s="244"/>
      <c r="AN868" s="244"/>
      <c r="AO868" s="244"/>
      <c r="AP868" s="244"/>
      <c r="AQ868" s="243"/>
      <c r="AR868" s="243"/>
      <c r="AS868" s="243"/>
      <c r="AT868" s="243"/>
      <c r="AU868" s="243"/>
      <c r="AV868" s="243"/>
      <c r="AW868" s="243"/>
      <c r="AX868" s="243"/>
      <c r="AY868" s="243"/>
      <c r="AZ868" s="243"/>
      <c r="BA868" s="243"/>
      <c r="BB868" s="243"/>
    </row>
    <row r="869" spans="2:54" s="242" customFormat="1" ht="18.75" x14ac:dyDescent="0.25">
      <c r="B869" s="215" t="s">
        <v>282</v>
      </c>
      <c r="C869" s="158" t="s">
        <v>530</v>
      </c>
      <c r="D869" s="158" t="str">
        <f>+AG125</f>
        <v>No Aplica</v>
      </c>
      <c r="E869" s="158">
        <f>+AJ126</f>
        <v>0</v>
      </c>
      <c r="F869" s="158">
        <f>+IF(D869=B868,E869,0)</f>
        <v>0</v>
      </c>
      <c r="G869" s="206">
        <f>+IF(D869=B868,0,E869)</f>
        <v>0</v>
      </c>
      <c r="H869" s="863" t="s">
        <v>531</v>
      </c>
      <c r="I869" s="863"/>
      <c r="J869" s="863"/>
      <c r="K869" s="863"/>
      <c r="L869" s="863"/>
      <c r="T869" s="243"/>
      <c r="W869" s="244"/>
      <c r="X869" s="244"/>
      <c r="Y869" s="244"/>
      <c r="Z869" s="244"/>
      <c r="AA869" s="244"/>
      <c r="AB869" s="244"/>
      <c r="AC869" s="244"/>
      <c r="AD869" s="244"/>
      <c r="AE869" s="244"/>
      <c r="AF869" s="244"/>
      <c r="AG869" s="244"/>
      <c r="AH869" s="244"/>
      <c r="AI869" s="244"/>
      <c r="AJ869" s="244"/>
      <c r="AK869" s="244"/>
      <c r="AL869" s="244"/>
      <c r="AM869" s="244"/>
      <c r="AN869" s="244"/>
      <c r="AO869" s="244"/>
      <c r="AP869" s="244"/>
      <c r="AQ869" s="243"/>
      <c r="AR869" s="243"/>
      <c r="AS869" s="243"/>
      <c r="AT869" s="243"/>
      <c r="AU869" s="243"/>
      <c r="AV869" s="243"/>
      <c r="AW869" s="243"/>
      <c r="AX869" s="243"/>
      <c r="AY869" s="243"/>
      <c r="AZ869" s="243"/>
      <c r="BA869" s="243"/>
      <c r="BB869" s="243"/>
    </row>
    <row r="870" spans="2:54" s="242" customFormat="1" x14ac:dyDescent="0.25">
      <c r="B870" s="215" t="s">
        <v>283</v>
      </c>
      <c r="C870" s="158" t="s">
        <v>532</v>
      </c>
      <c r="D870" s="158" t="str">
        <f>+AL125</f>
        <v>No Aplica</v>
      </c>
      <c r="E870" s="158">
        <f>+AO126</f>
        <v>0</v>
      </c>
      <c r="F870" s="158">
        <f>+IF(D870=B868,E870,0)</f>
        <v>0</v>
      </c>
      <c r="G870" s="206">
        <f>+IF(D870=B868,0,E870)</f>
        <v>0</v>
      </c>
      <c r="H870" s="197" t="s">
        <v>104</v>
      </c>
      <c r="I870" s="864" t="str">
        <f>IF(J870=5,"Casi seguro",IF(J870=4,"Probable",IF(J870=3,"Posible",IF(J870=2,"Improbable",IF(J870=1,"Rara vez",0)))))</f>
        <v>Rara vez</v>
      </c>
      <c r="J870" s="865">
        <f>+IF(F873&gt;0,J867-F872,1)</f>
        <v>1</v>
      </c>
      <c r="K870" s="197" t="str">
        <f>IF(L870=5,"Catastrófico",IF(L870=4,"Mayor","Moderado"))</f>
        <v>Moderado</v>
      </c>
      <c r="L870" s="250">
        <f>+IF(G873&gt;0,G873,1)</f>
        <v>3</v>
      </c>
      <c r="T870" s="243"/>
      <c r="W870" s="244"/>
      <c r="X870" s="244"/>
      <c r="Y870" s="244"/>
      <c r="Z870" s="244"/>
      <c r="AA870" s="244"/>
      <c r="AB870" s="244"/>
      <c r="AC870" s="244"/>
      <c r="AD870" s="244"/>
      <c r="AE870" s="244"/>
      <c r="AF870" s="244"/>
      <c r="AG870" s="244"/>
      <c r="AH870" s="244"/>
      <c r="AI870" s="244"/>
      <c r="AJ870" s="244"/>
      <c r="AK870" s="244"/>
      <c r="AL870" s="244"/>
      <c r="AM870" s="244"/>
      <c r="AN870" s="244"/>
      <c r="AO870" s="244"/>
      <c r="AP870" s="244"/>
      <c r="AQ870" s="243"/>
      <c r="AR870" s="243"/>
      <c r="AS870" s="243"/>
      <c r="AT870" s="243"/>
      <c r="AU870" s="243"/>
      <c r="AV870" s="243"/>
      <c r="AW870" s="243"/>
      <c r="AX870" s="243"/>
      <c r="AY870" s="243"/>
      <c r="AZ870" s="243"/>
      <c r="BA870" s="243"/>
      <c r="BB870" s="243"/>
    </row>
    <row r="871" spans="2:54" s="242" customFormat="1" x14ac:dyDescent="0.25">
      <c r="B871" s="215" t="s">
        <v>211</v>
      </c>
      <c r="C871" s="866" t="s">
        <v>533</v>
      </c>
      <c r="D871" s="866"/>
      <c r="E871" s="866"/>
      <c r="F871" s="158">
        <f>MAX(F867:F870)</f>
        <v>0</v>
      </c>
      <c r="G871" s="206">
        <f>MAX(G867:G870)</f>
        <v>0</v>
      </c>
      <c r="H871" s="197" t="s">
        <v>257</v>
      </c>
      <c r="I871" s="864"/>
      <c r="J871" s="865"/>
      <c r="K871" s="197" t="str">
        <f>IF(L871=5,"Catastrófico",IF(L871=4,"Mayor",IF(L871=3,"Moderado",IF(L871=2,"Menor",IF(L871=1,"Insignificante",0)))))</f>
        <v>Insignificante</v>
      </c>
      <c r="L871" s="197">
        <f>+IF(G874&gt;0,G874,1)</f>
        <v>1</v>
      </c>
      <c r="T871" s="243"/>
      <c r="W871" s="244"/>
      <c r="X871" s="244"/>
      <c r="Y871" s="244"/>
      <c r="Z871" s="244"/>
      <c r="AA871" s="244"/>
      <c r="AB871" s="244"/>
      <c r="AC871" s="244"/>
      <c r="AD871" s="244"/>
      <c r="AE871" s="244"/>
      <c r="AF871" s="244"/>
      <c r="AG871" s="244"/>
      <c r="AH871" s="244"/>
      <c r="AI871" s="244"/>
      <c r="AJ871" s="244"/>
      <c r="AK871" s="244"/>
      <c r="AL871" s="244"/>
      <c r="AM871" s="244"/>
      <c r="AN871" s="244"/>
      <c r="AO871" s="244"/>
      <c r="AP871" s="244"/>
      <c r="AQ871" s="243"/>
      <c r="AR871" s="243"/>
      <c r="AS871" s="243"/>
      <c r="AT871" s="243"/>
      <c r="AU871" s="243"/>
      <c r="AV871" s="243"/>
      <c r="AW871" s="243"/>
      <c r="AX871" s="243"/>
      <c r="AY871" s="243"/>
      <c r="AZ871" s="243"/>
      <c r="BA871" s="243"/>
      <c r="BB871" s="243"/>
    </row>
    <row r="872" spans="2:54" s="242" customFormat="1" x14ac:dyDescent="0.25">
      <c r="B872" s="215"/>
      <c r="C872" s="866" t="s">
        <v>534</v>
      </c>
      <c r="D872" s="866"/>
      <c r="E872" s="866"/>
      <c r="F872" s="252">
        <f>+IF(F871&gt;75,2,IF(AND(F871&gt;50,F871&lt;76),1,0))</f>
        <v>0</v>
      </c>
      <c r="G872" s="253">
        <f>+IF(G871&gt;75,2,IF(AND(G871&gt;50,G871&lt;76),1,0))</f>
        <v>0</v>
      </c>
      <c r="H872" s="197">
        <f>+F872+G872</f>
        <v>0</v>
      </c>
      <c r="I872" s="197"/>
      <c r="J872" s="197"/>
      <c r="K872" s="197"/>
      <c r="L872" s="197"/>
      <c r="T872" s="243"/>
      <c r="W872" s="244"/>
      <c r="X872" s="244"/>
      <c r="Y872" s="244"/>
      <c r="Z872" s="244"/>
      <c r="AA872" s="244"/>
      <c r="AB872" s="244"/>
      <c r="AC872" s="244"/>
      <c r="AD872" s="244"/>
      <c r="AE872" s="244"/>
      <c r="AF872" s="244"/>
      <c r="AG872" s="244"/>
      <c r="AH872" s="244"/>
      <c r="AI872" s="244"/>
      <c r="AJ872" s="244"/>
      <c r="AK872" s="244"/>
      <c r="AL872" s="244"/>
      <c r="AM872" s="244"/>
      <c r="AN872" s="244"/>
      <c r="AO872" s="244"/>
      <c r="AP872" s="244"/>
      <c r="AQ872" s="243"/>
      <c r="AR872" s="243"/>
      <c r="AS872" s="243"/>
      <c r="AT872" s="243"/>
      <c r="AU872" s="243"/>
      <c r="AV872" s="243"/>
      <c r="AW872" s="243"/>
      <c r="AX872" s="243"/>
      <c r="AY872" s="243"/>
      <c r="AZ872" s="243"/>
      <c r="BA872" s="243"/>
      <c r="BB872" s="243"/>
    </row>
    <row r="873" spans="2:54" s="242" customFormat="1" x14ac:dyDescent="0.25">
      <c r="B873" s="215"/>
      <c r="C873" s="866" t="s">
        <v>535</v>
      </c>
      <c r="D873" s="866"/>
      <c r="E873" s="866"/>
      <c r="F873" s="867">
        <f>+J867-F872</f>
        <v>0</v>
      </c>
      <c r="G873" s="197">
        <f>+L867-G872</f>
        <v>3</v>
      </c>
      <c r="H873" s="158"/>
      <c r="I873" s="158"/>
      <c r="J873" s="158"/>
      <c r="K873" s="158"/>
      <c r="L873" s="158"/>
      <c r="T873" s="243"/>
      <c r="W873" s="244"/>
      <c r="X873" s="244"/>
      <c r="Y873" s="244"/>
      <c r="Z873" s="244"/>
      <c r="AA873" s="244"/>
      <c r="AB873" s="244"/>
      <c r="AC873" s="244"/>
      <c r="AD873" s="244"/>
      <c r="AE873" s="244"/>
      <c r="AF873" s="244"/>
      <c r="AG873" s="244"/>
      <c r="AH873" s="244"/>
      <c r="AI873" s="244"/>
      <c r="AJ873" s="244"/>
      <c r="AK873" s="244"/>
      <c r="AL873" s="244"/>
      <c r="AM873" s="244"/>
      <c r="AN873" s="244"/>
      <c r="AO873" s="244"/>
      <c r="AP873" s="244"/>
      <c r="AQ873" s="243"/>
      <c r="AR873" s="243"/>
      <c r="AS873" s="243"/>
      <c r="AT873" s="243"/>
      <c r="AU873" s="243"/>
      <c r="AV873" s="243"/>
      <c r="AW873" s="243"/>
      <c r="AX873" s="243"/>
      <c r="AY873" s="243"/>
      <c r="AZ873" s="243"/>
      <c r="BA873" s="243"/>
      <c r="BB873" s="243"/>
    </row>
    <row r="874" spans="2:54" s="242" customFormat="1" x14ac:dyDescent="0.25">
      <c r="B874" s="216"/>
      <c r="C874" s="868" t="s">
        <v>536</v>
      </c>
      <c r="D874" s="868"/>
      <c r="E874" s="868"/>
      <c r="F874" s="867"/>
      <c r="G874" s="197">
        <f>+L868-G872</f>
        <v>0</v>
      </c>
      <c r="H874" s="158"/>
      <c r="I874" s="158"/>
      <c r="J874" s="158"/>
      <c r="K874" s="158"/>
      <c r="L874" s="158"/>
      <c r="T874" s="243"/>
      <c r="W874" s="244"/>
      <c r="X874" s="244"/>
      <c r="Y874" s="244"/>
      <c r="Z874" s="244"/>
      <c r="AA874" s="244"/>
      <c r="AB874" s="244"/>
      <c r="AC874" s="244"/>
      <c r="AD874" s="244"/>
      <c r="AE874" s="244"/>
      <c r="AF874" s="244"/>
      <c r="AG874" s="244"/>
      <c r="AH874" s="244"/>
      <c r="AI874" s="244"/>
      <c r="AJ874" s="244"/>
      <c r="AK874" s="244"/>
      <c r="AL874" s="244"/>
      <c r="AM874" s="244"/>
      <c r="AN874" s="244"/>
      <c r="AO874" s="244"/>
      <c r="AP874" s="244"/>
      <c r="AQ874" s="243"/>
      <c r="AR874" s="243"/>
      <c r="AS874" s="243"/>
      <c r="AT874" s="243"/>
      <c r="AU874" s="243"/>
      <c r="AV874" s="243"/>
      <c r="AW874" s="243"/>
      <c r="AX874" s="243"/>
      <c r="AY874" s="243"/>
      <c r="AZ874" s="243"/>
      <c r="BA874" s="243"/>
      <c r="BB874" s="243"/>
    </row>
    <row r="875" spans="2:54" s="242" customFormat="1" x14ac:dyDescent="0.25">
      <c r="T875" s="243"/>
      <c r="W875" s="244"/>
      <c r="X875" s="244"/>
      <c r="Y875" s="244"/>
      <c r="Z875" s="244"/>
      <c r="AA875" s="244"/>
      <c r="AB875" s="244"/>
      <c r="AC875" s="244"/>
      <c r="AD875" s="244"/>
      <c r="AE875" s="244"/>
      <c r="AF875" s="244"/>
      <c r="AG875" s="244"/>
      <c r="AH875" s="244"/>
      <c r="AI875" s="244"/>
      <c r="AJ875" s="244"/>
      <c r="AK875" s="244"/>
      <c r="AL875" s="244"/>
      <c r="AM875" s="244"/>
      <c r="AN875" s="244"/>
      <c r="AO875" s="244"/>
      <c r="AP875" s="244"/>
      <c r="AQ875" s="243"/>
      <c r="AR875" s="243"/>
      <c r="AS875" s="243"/>
      <c r="AT875" s="243"/>
      <c r="AU875" s="243"/>
      <c r="AV875" s="243"/>
      <c r="AW875" s="243"/>
      <c r="AX875" s="243"/>
      <c r="AY875" s="243"/>
      <c r="AZ875" s="243"/>
      <c r="BA875" s="243"/>
      <c r="BB875" s="243"/>
    </row>
    <row r="876" spans="2:54" s="242" customFormat="1" ht="18.75" x14ac:dyDescent="0.3">
      <c r="B876" s="859" t="s">
        <v>520</v>
      </c>
      <c r="C876" s="860"/>
      <c r="D876" s="860" t="s">
        <v>449</v>
      </c>
      <c r="E876" s="860"/>
      <c r="F876" s="860"/>
      <c r="G876" s="861"/>
      <c r="H876" s="249" t="s">
        <v>521</v>
      </c>
      <c r="I876" s="862" t="s">
        <v>188</v>
      </c>
      <c r="J876" s="862"/>
      <c r="K876" s="862" t="s">
        <v>189</v>
      </c>
      <c r="L876" s="862"/>
      <c r="T876" s="243"/>
      <c r="W876" s="244"/>
      <c r="X876" s="244"/>
      <c r="Y876" s="244"/>
      <c r="Z876" s="244"/>
      <c r="AA876" s="244"/>
      <c r="AB876" s="244"/>
      <c r="AC876" s="244"/>
      <c r="AD876" s="244"/>
      <c r="AE876" s="244"/>
      <c r="AF876" s="244"/>
      <c r="AG876" s="244"/>
      <c r="AH876" s="244"/>
      <c r="AI876" s="244"/>
      <c r="AJ876" s="244"/>
      <c r="AK876" s="244"/>
      <c r="AL876" s="244"/>
      <c r="AM876" s="244"/>
      <c r="AN876" s="244"/>
      <c r="AO876" s="244"/>
      <c r="AP876" s="244"/>
      <c r="AQ876" s="243"/>
      <c r="AR876" s="243"/>
      <c r="AS876" s="243"/>
      <c r="AT876" s="243"/>
      <c r="AU876" s="243"/>
      <c r="AV876" s="243"/>
      <c r="AW876" s="243"/>
      <c r="AX876" s="243"/>
      <c r="AY876" s="243"/>
      <c r="AZ876" s="243"/>
      <c r="BA876" s="243"/>
      <c r="BB876" s="243"/>
    </row>
    <row r="877" spans="2:54" s="242" customFormat="1" ht="45" x14ac:dyDescent="0.25">
      <c r="B877" s="197" t="s">
        <v>522</v>
      </c>
      <c r="C877" s="247" t="s">
        <v>523</v>
      </c>
      <c r="D877" s="247" t="s">
        <v>198</v>
      </c>
      <c r="E877" s="250" t="s">
        <v>524</v>
      </c>
      <c r="F877" s="251" t="s">
        <v>525</v>
      </c>
      <c r="G877" s="251" t="s">
        <v>526</v>
      </c>
      <c r="H877" s="863" t="s">
        <v>527</v>
      </c>
      <c r="I877" s="863"/>
      <c r="J877" s="863"/>
      <c r="K877" s="863"/>
      <c r="L877" s="863"/>
      <c r="T877" s="243"/>
      <c r="W877" s="244"/>
      <c r="X877" s="244"/>
      <c r="Y877" s="244"/>
      <c r="Z877" s="244"/>
      <c r="AA877" s="244"/>
      <c r="AB877" s="244"/>
      <c r="AC877" s="244"/>
      <c r="AD877" s="244"/>
      <c r="AE877" s="244"/>
      <c r="AF877" s="244"/>
      <c r="AG877" s="244"/>
      <c r="AH877" s="244"/>
      <c r="AI877" s="244"/>
      <c r="AJ877" s="244"/>
      <c r="AK877" s="244"/>
      <c r="AL877" s="244"/>
      <c r="AM877" s="244"/>
      <c r="AN877" s="244"/>
      <c r="AO877" s="244"/>
      <c r="AP877" s="244"/>
      <c r="AQ877" s="243"/>
      <c r="AR877" s="243"/>
      <c r="AS877" s="243"/>
      <c r="AT877" s="243"/>
      <c r="AU877" s="243"/>
      <c r="AV877" s="243"/>
      <c r="AW877" s="243"/>
      <c r="AX877" s="243"/>
      <c r="AY877" s="243"/>
      <c r="AZ877" s="243"/>
      <c r="BA877" s="243"/>
      <c r="BB877" s="243"/>
    </row>
    <row r="878" spans="2:54" s="242" customFormat="1" x14ac:dyDescent="0.25">
      <c r="B878" s="215"/>
      <c r="C878" s="158" t="s">
        <v>528</v>
      </c>
      <c r="D878" s="158" t="str">
        <f>+W143</f>
        <v>No Aplica</v>
      </c>
      <c r="E878" s="158">
        <f>+Z144</f>
        <v>0</v>
      </c>
      <c r="F878" s="158">
        <f>+IF(D878=B879,E878,0)</f>
        <v>0</v>
      </c>
      <c r="G878" s="206">
        <f>+IF(D878=B879,0,E878)</f>
        <v>0</v>
      </c>
      <c r="H878" s="197" t="s">
        <v>104</v>
      </c>
      <c r="I878" s="864" t="str">
        <f>+L660</f>
        <v>No Aplica</v>
      </c>
      <c r="J878" s="864">
        <f>L661</f>
        <v>0</v>
      </c>
      <c r="K878" s="197" t="str">
        <f>$L$672</f>
        <v>Moderado</v>
      </c>
      <c r="L878" s="197">
        <f>IF(K878="Catastrófico",5,IF(K878="Mayor",4,IF(K878="Moderado",3,IF(K878="Menor",2,IF(K878="Insignificante",1,0)))))</f>
        <v>3</v>
      </c>
      <c r="T878" s="243"/>
      <c r="W878" s="244"/>
      <c r="X878" s="244"/>
      <c r="Y878" s="244"/>
      <c r="Z878" s="244"/>
      <c r="AA878" s="244"/>
      <c r="AB878" s="244"/>
      <c r="AC878" s="244"/>
      <c r="AD878" s="244"/>
      <c r="AE878" s="244"/>
      <c r="AF878" s="244"/>
      <c r="AG878" s="244"/>
      <c r="AH878" s="244"/>
      <c r="AI878" s="244"/>
      <c r="AJ878" s="244"/>
      <c r="AK878" s="244"/>
      <c r="AL878" s="244"/>
      <c r="AM878" s="244"/>
      <c r="AN878" s="244"/>
      <c r="AO878" s="244"/>
      <c r="AP878" s="244"/>
      <c r="AQ878" s="243"/>
      <c r="AR878" s="243"/>
      <c r="AS878" s="243"/>
      <c r="AT878" s="243"/>
      <c r="AU878" s="243"/>
      <c r="AV878" s="243"/>
      <c r="AW878" s="243"/>
      <c r="AX878" s="243"/>
      <c r="AY878" s="243"/>
      <c r="AZ878" s="243"/>
      <c r="BA878" s="243"/>
      <c r="BB878" s="243"/>
    </row>
    <row r="879" spans="2:54" s="242" customFormat="1" x14ac:dyDescent="0.25">
      <c r="B879" s="215" t="s">
        <v>281</v>
      </c>
      <c r="C879" s="158" t="s">
        <v>529</v>
      </c>
      <c r="D879" s="158" t="str">
        <f>+AB143</f>
        <v>No Aplica</v>
      </c>
      <c r="E879" s="158">
        <f>+AE144</f>
        <v>0</v>
      </c>
      <c r="F879" s="158">
        <f>+IF(D879=B879,E879,0)</f>
        <v>0</v>
      </c>
      <c r="G879" s="206">
        <f>+IF(D879=B879,0,E879)</f>
        <v>0</v>
      </c>
      <c r="H879" s="197" t="s">
        <v>257</v>
      </c>
      <c r="I879" s="864"/>
      <c r="J879" s="864"/>
      <c r="K879" s="197" t="str">
        <f>$L$685</f>
        <v>No Aplica</v>
      </c>
      <c r="L879" s="197">
        <f>IF(K879="Catastrófico",5,IF(K879="Mayor",4,IF(K879="Moderado",3,IF(K879="Menor",2,IF(K879="Insignificante",1,0)))))</f>
        <v>0</v>
      </c>
      <c r="T879" s="243"/>
      <c r="W879" s="244"/>
      <c r="X879" s="244"/>
      <c r="Y879" s="244"/>
      <c r="Z879" s="244"/>
      <c r="AA879" s="244"/>
      <c r="AB879" s="244"/>
      <c r="AC879" s="244"/>
      <c r="AD879" s="244"/>
      <c r="AE879" s="244"/>
      <c r="AF879" s="244"/>
      <c r="AG879" s="244"/>
      <c r="AH879" s="244"/>
      <c r="AI879" s="244"/>
      <c r="AJ879" s="244"/>
      <c r="AK879" s="244"/>
      <c r="AL879" s="244"/>
      <c r="AM879" s="244"/>
      <c r="AN879" s="244"/>
      <c r="AO879" s="244"/>
      <c r="AP879" s="244"/>
      <c r="AQ879" s="243"/>
      <c r="AR879" s="243"/>
      <c r="AS879" s="243"/>
      <c r="AT879" s="243"/>
      <c r="AU879" s="243"/>
      <c r="AV879" s="243"/>
      <c r="AW879" s="243"/>
      <c r="AX879" s="243"/>
      <c r="AY879" s="243"/>
      <c r="AZ879" s="243"/>
      <c r="BA879" s="243"/>
      <c r="BB879" s="243"/>
    </row>
    <row r="880" spans="2:54" s="242" customFormat="1" ht="18.75" x14ac:dyDescent="0.25">
      <c r="B880" s="215" t="s">
        <v>282</v>
      </c>
      <c r="C880" s="158" t="s">
        <v>530</v>
      </c>
      <c r="D880" s="158" t="str">
        <f>+AG143</f>
        <v>No Aplica</v>
      </c>
      <c r="E880" s="158">
        <f>+AJ144</f>
        <v>0</v>
      </c>
      <c r="F880" s="158">
        <f>+IF(D880=B879,E880,0)</f>
        <v>0</v>
      </c>
      <c r="G880" s="206">
        <f>+IF(D880=B879,0,E880)</f>
        <v>0</v>
      </c>
      <c r="H880" s="863" t="s">
        <v>531</v>
      </c>
      <c r="I880" s="863"/>
      <c r="J880" s="863"/>
      <c r="K880" s="863"/>
      <c r="L880" s="863"/>
      <c r="T880" s="243"/>
      <c r="W880" s="244"/>
      <c r="X880" s="244"/>
      <c r="Y880" s="244"/>
      <c r="Z880" s="244"/>
      <c r="AA880" s="244"/>
      <c r="AB880" s="244"/>
      <c r="AC880" s="244"/>
      <c r="AD880" s="244"/>
      <c r="AE880" s="244"/>
      <c r="AF880" s="244"/>
      <c r="AG880" s="244"/>
      <c r="AH880" s="244"/>
      <c r="AI880" s="244"/>
      <c r="AJ880" s="244"/>
      <c r="AK880" s="244"/>
      <c r="AL880" s="244"/>
      <c r="AM880" s="244"/>
      <c r="AN880" s="244"/>
      <c r="AO880" s="244"/>
      <c r="AP880" s="244"/>
      <c r="AQ880" s="243"/>
      <c r="AR880" s="243"/>
      <c r="AS880" s="243"/>
      <c r="AT880" s="243"/>
      <c r="AU880" s="243"/>
      <c r="AV880" s="243"/>
      <c r="AW880" s="243"/>
      <c r="AX880" s="243"/>
      <c r="AY880" s="243"/>
      <c r="AZ880" s="243"/>
      <c r="BA880" s="243"/>
      <c r="BB880" s="243"/>
    </row>
    <row r="881" spans="2:54" s="242" customFormat="1" x14ac:dyDescent="0.25">
      <c r="B881" s="215" t="s">
        <v>283</v>
      </c>
      <c r="C881" s="158" t="s">
        <v>532</v>
      </c>
      <c r="D881" s="158" t="str">
        <f>+AL143</f>
        <v>No Aplica</v>
      </c>
      <c r="E881" s="158">
        <f>+AO144</f>
        <v>0</v>
      </c>
      <c r="F881" s="158">
        <f>+IF(D881=B879,E881,0)</f>
        <v>0</v>
      </c>
      <c r="G881" s="206">
        <f>+IF(D881=B879,0,E881)</f>
        <v>0</v>
      </c>
      <c r="H881" s="197" t="s">
        <v>104</v>
      </c>
      <c r="I881" s="864" t="str">
        <f>IF(J881=5,"Casi seguro",IF(J881=4,"Probable",IF(J881=3,"Posible",IF(J881=2,"Improbable",IF(J881=1,"Rara vez",0)))))</f>
        <v>Rara vez</v>
      </c>
      <c r="J881" s="865">
        <f>+IF(F884&gt;0,J878-F883,1)</f>
        <v>1</v>
      </c>
      <c r="K881" s="197" t="str">
        <f>IF(L881=5,"Catastrófico",IF(L881=4,"Mayor","Moderado"))</f>
        <v>Moderado</v>
      </c>
      <c r="L881" s="250">
        <f>+IF(G884&gt;0,G884,1)</f>
        <v>3</v>
      </c>
      <c r="T881" s="243"/>
      <c r="W881" s="244"/>
      <c r="X881" s="244"/>
      <c r="Y881" s="244"/>
      <c r="Z881" s="244"/>
      <c r="AA881" s="244"/>
      <c r="AB881" s="244"/>
      <c r="AC881" s="244"/>
      <c r="AD881" s="244"/>
      <c r="AE881" s="244"/>
      <c r="AF881" s="244"/>
      <c r="AG881" s="244"/>
      <c r="AH881" s="244"/>
      <c r="AI881" s="244"/>
      <c r="AJ881" s="244"/>
      <c r="AK881" s="244"/>
      <c r="AL881" s="244"/>
      <c r="AM881" s="244"/>
      <c r="AN881" s="244"/>
      <c r="AO881" s="244"/>
      <c r="AP881" s="244"/>
      <c r="AQ881" s="243"/>
      <c r="AR881" s="243"/>
      <c r="AS881" s="243"/>
      <c r="AT881" s="243"/>
      <c r="AU881" s="243"/>
      <c r="AV881" s="243"/>
      <c r="AW881" s="243"/>
      <c r="AX881" s="243"/>
      <c r="AY881" s="243"/>
      <c r="AZ881" s="243"/>
      <c r="BA881" s="243"/>
      <c r="BB881" s="243"/>
    </row>
    <row r="882" spans="2:54" s="242" customFormat="1" x14ac:dyDescent="0.25">
      <c r="B882" s="215" t="s">
        <v>211</v>
      </c>
      <c r="C882" s="866" t="s">
        <v>533</v>
      </c>
      <c r="D882" s="866"/>
      <c r="E882" s="866"/>
      <c r="F882" s="158">
        <f>MAX(F878:F881)</f>
        <v>0</v>
      </c>
      <c r="G882" s="206">
        <f>MAX(G878:G881)</f>
        <v>0</v>
      </c>
      <c r="H882" s="197" t="s">
        <v>257</v>
      </c>
      <c r="I882" s="864"/>
      <c r="J882" s="865"/>
      <c r="K882" s="197" t="str">
        <f>IF(L882=5,"Catastrófico",IF(L882=4,"Mayor",IF(L882=3,"Moderado",IF(L882=2,"Menor",IF(L882=1,"Insignificante",0)))))</f>
        <v>Insignificante</v>
      </c>
      <c r="L882" s="197">
        <f>+IF(G885&gt;0,G885,1)</f>
        <v>1</v>
      </c>
      <c r="T882" s="243"/>
      <c r="W882" s="244"/>
      <c r="X882" s="244"/>
      <c r="Y882" s="244"/>
      <c r="Z882" s="244"/>
      <c r="AA882" s="244"/>
      <c r="AB882" s="244"/>
      <c r="AC882" s="244"/>
      <c r="AD882" s="244"/>
      <c r="AE882" s="244"/>
      <c r="AF882" s="244"/>
      <c r="AG882" s="244"/>
      <c r="AH882" s="244"/>
      <c r="AI882" s="244"/>
      <c r="AJ882" s="244"/>
      <c r="AK882" s="244"/>
      <c r="AL882" s="244"/>
      <c r="AM882" s="244"/>
      <c r="AN882" s="244"/>
      <c r="AO882" s="244"/>
      <c r="AP882" s="244"/>
      <c r="AQ882" s="243"/>
      <c r="AR882" s="243"/>
      <c r="AS882" s="243"/>
      <c r="AT882" s="243"/>
      <c r="AU882" s="243"/>
      <c r="AV882" s="243"/>
      <c r="AW882" s="243"/>
      <c r="AX882" s="243"/>
      <c r="AY882" s="243"/>
      <c r="AZ882" s="243"/>
      <c r="BA882" s="243"/>
      <c r="BB882" s="243"/>
    </row>
    <row r="883" spans="2:54" s="242" customFormat="1" x14ac:dyDescent="0.25">
      <c r="B883" s="215"/>
      <c r="C883" s="866" t="s">
        <v>534</v>
      </c>
      <c r="D883" s="866"/>
      <c r="E883" s="866"/>
      <c r="F883" s="252">
        <f>+IF(F882&gt;75,2,IF(AND(F882&gt;50,F882&lt;76),1,0))</f>
        <v>0</v>
      </c>
      <c r="G883" s="253">
        <f>+IF(G882&gt;75,2,IF(AND(G882&gt;50,G882&lt;76),1,0))</f>
        <v>0</v>
      </c>
      <c r="H883" s="197">
        <f>+F883+G883</f>
        <v>0</v>
      </c>
      <c r="I883" s="197"/>
      <c r="J883" s="197"/>
      <c r="K883" s="197"/>
      <c r="L883" s="197"/>
      <c r="T883" s="243"/>
      <c r="W883" s="244"/>
      <c r="X883" s="244"/>
      <c r="Y883" s="244"/>
      <c r="Z883" s="244"/>
      <c r="AA883" s="244"/>
      <c r="AB883" s="244"/>
      <c r="AC883" s="244"/>
      <c r="AD883" s="244"/>
      <c r="AE883" s="244"/>
      <c r="AF883" s="244"/>
      <c r="AG883" s="244"/>
      <c r="AH883" s="244"/>
      <c r="AI883" s="244"/>
      <c r="AJ883" s="244"/>
      <c r="AK883" s="244"/>
      <c r="AL883" s="244"/>
      <c r="AM883" s="244"/>
      <c r="AN883" s="244"/>
      <c r="AO883" s="244"/>
      <c r="AP883" s="244"/>
      <c r="AQ883" s="243"/>
      <c r="AR883" s="243"/>
      <c r="AS883" s="243"/>
      <c r="AT883" s="243"/>
      <c r="AU883" s="243"/>
      <c r="AV883" s="243"/>
      <c r="AW883" s="243"/>
      <c r="AX883" s="243"/>
      <c r="AY883" s="243"/>
      <c r="AZ883" s="243"/>
      <c r="BA883" s="243"/>
      <c r="BB883" s="243"/>
    </row>
    <row r="884" spans="2:54" s="242" customFormat="1" x14ac:dyDescent="0.25">
      <c r="B884" s="215"/>
      <c r="C884" s="866" t="s">
        <v>535</v>
      </c>
      <c r="D884" s="866"/>
      <c r="E884" s="866"/>
      <c r="F884" s="867">
        <f>+J878-F883</f>
        <v>0</v>
      </c>
      <c r="G884" s="197">
        <f>+L878-G883</f>
        <v>3</v>
      </c>
      <c r="H884" s="158"/>
      <c r="I884" s="158"/>
      <c r="J884" s="158"/>
      <c r="K884" s="158"/>
      <c r="L884" s="158"/>
      <c r="T884" s="243"/>
      <c r="W884" s="244"/>
      <c r="X884" s="244"/>
      <c r="Y884" s="244"/>
      <c r="Z884" s="244"/>
      <c r="AA884" s="244"/>
      <c r="AB884" s="244"/>
      <c r="AC884" s="244"/>
      <c r="AD884" s="244"/>
      <c r="AE884" s="244"/>
      <c r="AF884" s="244"/>
      <c r="AG884" s="244"/>
      <c r="AH884" s="244"/>
      <c r="AI884" s="244"/>
      <c r="AJ884" s="244"/>
      <c r="AK884" s="244"/>
      <c r="AL884" s="244"/>
      <c r="AM884" s="244"/>
      <c r="AN884" s="244"/>
      <c r="AO884" s="244"/>
      <c r="AP884" s="244"/>
      <c r="AQ884" s="243"/>
      <c r="AR884" s="243"/>
      <c r="AS884" s="243"/>
      <c r="AT884" s="243"/>
      <c r="AU884" s="243"/>
      <c r="AV884" s="243"/>
      <c r="AW884" s="243"/>
      <c r="AX884" s="243"/>
      <c r="AY884" s="243"/>
      <c r="AZ884" s="243"/>
      <c r="BA884" s="243"/>
      <c r="BB884" s="243"/>
    </row>
    <row r="885" spans="2:54" s="242" customFormat="1" x14ac:dyDescent="0.25">
      <c r="B885" s="216"/>
      <c r="C885" s="868" t="s">
        <v>536</v>
      </c>
      <c r="D885" s="868"/>
      <c r="E885" s="868"/>
      <c r="F885" s="867"/>
      <c r="G885" s="197">
        <f>+L879-G883</f>
        <v>0</v>
      </c>
      <c r="H885" s="158"/>
      <c r="I885" s="158"/>
      <c r="J885" s="158"/>
      <c r="K885" s="158"/>
      <c r="L885" s="158"/>
      <c r="T885" s="243"/>
      <c r="W885" s="244"/>
      <c r="X885" s="244"/>
      <c r="Y885" s="244"/>
      <c r="Z885" s="244"/>
      <c r="AA885" s="244"/>
      <c r="AB885" s="244"/>
      <c r="AC885" s="244"/>
      <c r="AD885" s="244"/>
      <c r="AE885" s="244"/>
      <c r="AF885" s="244"/>
      <c r="AG885" s="244"/>
      <c r="AH885" s="244"/>
      <c r="AI885" s="244"/>
      <c r="AJ885" s="244"/>
      <c r="AK885" s="244"/>
      <c r="AL885" s="244"/>
      <c r="AM885" s="244"/>
      <c r="AN885" s="244"/>
      <c r="AO885" s="244"/>
      <c r="AP885" s="244"/>
      <c r="AQ885" s="243"/>
      <c r="AR885" s="243"/>
      <c r="AS885" s="243"/>
      <c r="AT885" s="243"/>
      <c r="AU885" s="243"/>
      <c r="AV885" s="243"/>
      <c r="AW885" s="243"/>
      <c r="AX885" s="243"/>
      <c r="AY885" s="243"/>
      <c r="AZ885" s="243"/>
      <c r="BA885" s="243"/>
      <c r="BB885" s="243"/>
    </row>
    <row r="886" spans="2:54" s="242" customFormat="1" x14ac:dyDescent="0.25">
      <c r="T886" s="243"/>
      <c r="W886" s="244"/>
      <c r="X886" s="244"/>
      <c r="Y886" s="244"/>
      <c r="Z886" s="244"/>
      <c r="AA886" s="244"/>
      <c r="AB886" s="244"/>
      <c r="AC886" s="244"/>
      <c r="AD886" s="244"/>
      <c r="AE886" s="244"/>
      <c r="AF886" s="244"/>
      <c r="AG886" s="244"/>
      <c r="AH886" s="244"/>
      <c r="AI886" s="244"/>
      <c r="AJ886" s="244"/>
      <c r="AK886" s="244"/>
      <c r="AL886" s="244"/>
      <c r="AM886" s="244"/>
      <c r="AN886" s="244"/>
      <c r="AO886" s="244"/>
      <c r="AP886" s="244"/>
      <c r="AQ886" s="243"/>
      <c r="AR886" s="243"/>
      <c r="AS886" s="243"/>
      <c r="AT886" s="243"/>
      <c r="AU886" s="243"/>
      <c r="AV886" s="243"/>
      <c r="AW886" s="243"/>
      <c r="AX886" s="243"/>
      <c r="AY886" s="243"/>
      <c r="AZ886" s="243"/>
      <c r="BA886" s="243"/>
      <c r="BB886" s="243"/>
    </row>
    <row r="887" spans="2:54" s="242" customFormat="1" ht="18.75" x14ac:dyDescent="0.3">
      <c r="B887" s="859" t="s">
        <v>520</v>
      </c>
      <c r="C887" s="860"/>
      <c r="D887" s="860" t="s">
        <v>450</v>
      </c>
      <c r="E887" s="860"/>
      <c r="F887" s="860"/>
      <c r="G887" s="861"/>
      <c r="H887" s="249" t="s">
        <v>521</v>
      </c>
      <c r="I887" s="862" t="s">
        <v>188</v>
      </c>
      <c r="J887" s="862"/>
      <c r="K887" s="862" t="s">
        <v>189</v>
      </c>
      <c r="L887" s="862"/>
      <c r="T887" s="243"/>
      <c r="W887" s="244"/>
      <c r="X887" s="244"/>
      <c r="Y887" s="244"/>
      <c r="Z887" s="244"/>
      <c r="AA887" s="244"/>
      <c r="AB887" s="244"/>
      <c r="AC887" s="244"/>
      <c r="AD887" s="244"/>
      <c r="AE887" s="244"/>
      <c r="AF887" s="244"/>
      <c r="AG887" s="244"/>
      <c r="AH887" s="244"/>
      <c r="AI887" s="244"/>
      <c r="AJ887" s="244"/>
      <c r="AK887" s="244"/>
      <c r="AL887" s="244"/>
      <c r="AM887" s="244"/>
      <c r="AN887" s="244"/>
      <c r="AO887" s="244"/>
      <c r="AP887" s="244"/>
      <c r="AQ887" s="243"/>
      <c r="AR887" s="243"/>
      <c r="AS887" s="243"/>
      <c r="AT887" s="243"/>
      <c r="AU887" s="243"/>
      <c r="AV887" s="243"/>
      <c r="AW887" s="243"/>
      <c r="AX887" s="243"/>
      <c r="AY887" s="243"/>
      <c r="AZ887" s="243"/>
      <c r="BA887" s="243"/>
      <c r="BB887" s="243"/>
    </row>
    <row r="888" spans="2:54" s="242" customFormat="1" ht="45" x14ac:dyDescent="0.25">
      <c r="B888" s="197" t="s">
        <v>522</v>
      </c>
      <c r="C888" s="247" t="s">
        <v>523</v>
      </c>
      <c r="D888" s="247" t="s">
        <v>198</v>
      </c>
      <c r="E888" s="250" t="s">
        <v>524</v>
      </c>
      <c r="F888" s="251" t="s">
        <v>525</v>
      </c>
      <c r="G888" s="251" t="s">
        <v>526</v>
      </c>
      <c r="H888" s="863" t="s">
        <v>527</v>
      </c>
      <c r="I888" s="863"/>
      <c r="J888" s="863"/>
      <c r="K888" s="863"/>
      <c r="L888" s="863"/>
      <c r="T888" s="243"/>
      <c r="W888" s="244"/>
      <c r="X888" s="244"/>
      <c r="Y888" s="244"/>
      <c r="Z888" s="244"/>
      <c r="AA888" s="244"/>
      <c r="AB888" s="244"/>
      <c r="AC888" s="244"/>
      <c r="AD888" s="244"/>
      <c r="AE888" s="244"/>
      <c r="AF888" s="244"/>
      <c r="AG888" s="244"/>
      <c r="AH888" s="244"/>
      <c r="AI888" s="244"/>
      <c r="AJ888" s="244"/>
      <c r="AK888" s="244"/>
      <c r="AL888" s="244"/>
      <c r="AM888" s="244"/>
      <c r="AN888" s="244"/>
      <c r="AO888" s="244"/>
      <c r="AP888" s="244"/>
      <c r="AQ888" s="243"/>
      <c r="AR888" s="243"/>
      <c r="AS888" s="243"/>
      <c r="AT888" s="243"/>
      <c r="AU888" s="243"/>
      <c r="AV888" s="243"/>
      <c r="AW888" s="243"/>
      <c r="AX888" s="243"/>
      <c r="AY888" s="243"/>
      <c r="AZ888" s="243"/>
      <c r="BA888" s="243"/>
      <c r="BB888" s="243"/>
    </row>
    <row r="889" spans="2:54" s="242" customFormat="1" x14ac:dyDescent="0.25">
      <c r="B889" s="215"/>
      <c r="C889" s="158" t="s">
        <v>528</v>
      </c>
      <c r="D889" s="158" t="str">
        <f>+W161</f>
        <v>No Aplica</v>
      </c>
      <c r="E889" s="158">
        <f>+Z162</f>
        <v>0</v>
      </c>
      <c r="F889" s="158">
        <f>+IF(D889=B890,E889,0)</f>
        <v>0</v>
      </c>
      <c r="G889" s="206">
        <f>+IF(D889=B890,0,E889)</f>
        <v>0</v>
      </c>
      <c r="H889" s="197" t="s">
        <v>104</v>
      </c>
      <c r="I889" s="864" t="str">
        <f>+M660</f>
        <v>No Aplica</v>
      </c>
      <c r="J889" s="864">
        <f>M661</f>
        <v>0</v>
      </c>
      <c r="K889" s="197" t="str">
        <f>$M$672</f>
        <v>Moderado</v>
      </c>
      <c r="L889" s="197">
        <f>IF(K889="Catastrófico",5,IF(K889="Mayor",4,IF(K889="Moderado",3,IF(K889="Menor",2,IF(K889="Insignificante",1,0)))))</f>
        <v>3</v>
      </c>
      <c r="T889" s="243"/>
      <c r="W889" s="244"/>
      <c r="X889" s="244"/>
      <c r="Y889" s="244"/>
      <c r="Z889" s="244"/>
      <c r="AA889" s="244"/>
      <c r="AB889" s="244"/>
      <c r="AC889" s="244"/>
      <c r="AD889" s="244"/>
      <c r="AE889" s="244"/>
      <c r="AF889" s="244"/>
      <c r="AG889" s="244"/>
      <c r="AH889" s="244"/>
      <c r="AI889" s="244"/>
      <c r="AJ889" s="244"/>
      <c r="AK889" s="244"/>
      <c r="AL889" s="244"/>
      <c r="AM889" s="244"/>
      <c r="AN889" s="244"/>
      <c r="AO889" s="244"/>
      <c r="AP889" s="244"/>
      <c r="AQ889" s="243"/>
      <c r="AR889" s="243"/>
      <c r="AS889" s="243"/>
      <c r="AT889" s="243"/>
      <c r="AU889" s="243"/>
      <c r="AV889" s="243"/>
      <c r="AW889" s="243"/>
      <c r="AX889" s="243"/>
      <c r="AY889" s="243"/>
      <c r="AZ889" s="243"/>
      <c r="BA889" s="243"/>
      <c r="BB889" s="243"/>
    </row>
    <row r="890" spans="2:54" s="242" customFormat="1" x14ac:dyDescent="0.25">
      <c r="B890" s="215" t="s">
        <v>281</v>
      </c>
      <c r="C890" s="158" t="s">
        <v>529</v>
      </c>
      <c r="D890" s="158" t="str">
        <f>+AB161</f>
        <v>No Aplica</v>
      </c>
      <c r="E890" s="158">
        <f>+AE162</f>
        <v>0</v>
      </c>
      <c r="F890" s="158">
        <f>+IF(D890=B890,E890,0)</f>
        <v>0</v>
      </c>
      <c r="G890" s="206">
        <f>+IF(D890=B890,0,E890)</f>
        <v>0</v>
      </c>
      <c r="H890" s="197" t="s">
        <v>257</v>
      </c>
      <c r="I890" s="864"/>
      <c r="J890" s="864"/>
      <c r="K890" s="197" t="str">
        <f>$M$685</f>
        <v>No Aplica</v>
      </c>
      <c r="L890" s="197">
        <f>IF(K890="Catastrófico",5,IF(K890="Mayor",4,IF(K890="Moderado",3,IF(K890="Menor",2,IF(K890="Insignificante",1,0)))))</f>
        <v>0</v>
      </c>
      <c r="T890" s="243"/>
      <c r="W890" s="244"/>
      <c r="X890" s="244"/>
      <c r="Y890" s="244"/>
      <c r="Z890" s="244"/>
      <c r="AA890" s="244"/>
      <c r="AB890" s="244"/>
      <c r="AC890" s="244"/>
      <c r="AD890" s="244"/>
      <c r="AE890" s="244"/>
      <c r="AF890" s="244"/>
      <c r="AG890" s="244"/>
      <c r="AH890" s="244"/>
      <c r="AI890" s="244"/>
      <c r="AJ890" s="244"/>
      <c r="AK890" s="244"/>
      <c r="AL890" s="244"/>
      <c r="AM890" s="244"/>
      <c r="AN890" s="244"/>
      <c r="AO890" s="244"/>
      <c r="AP890" s="244"/>
      <c r="AQ890" s="243"/>
      <c r="AR890" s="243"/>
      <c r="AS890" s="243"/>
      <c r="AT890" s="243"/>
      <c r="AU890" s="243"/>
      <c r="AV890" s="243"/>
      <c r="AW890" s="243"/>
      <c r="AX890" s="243"/>
      <c r="AY890" s="243"/>
      <c r="AZ890" s="243"/>
      <c r="BA890" s="243"/>
      <c r="BB890" s="243"/>
    </row>
    <row r="891" spans="2:54" s="242" customFormat="1" ht="18.75" x14ac:dyDescent="0.25">
      <c r="B891" s="215" t="s">
        <v>282</v>
      </c>
      <c r="C891" s="158" t="s">
        <v>530</v>
      </c>
      <c r="D891" s="158" t="str">
        <f>+AG161</f>
        <v>No Aplica</v>
      </c>
      <c r="E891" s="158">
        <f>+AJ162</f>
        <v>0</v>
      </c>
      <c r="F891" s="158">
        <f>+IF(D891=B890,E891,0)</f>
        <v>0</v>
      </c>
      <c r="G891" s="206">
        <f>+IF(D891=B890,0,E891)</f>
        <v>0</v>
      </c>
      <c r="H891" s="863" t="s">
        <v>531</v>
      </c>
      <c r="I891" s="863"/>
      <c r="J891" s="863"/>
      <c r="K891" s="863"/>
      <c r="L891" s="863"/>
      <c r="T891" s="243"/>
      <c r="W891" s="244"/>
      <c r="X891" s="244"/>
      <c r="Y891" s="244"/>
      <c r="Z891" s="244"/>
      <c r="AA891" s="244"/>
      <c r="AB891" s="244"/>
      <c r="AC891" s="244"/>
      <c r="AD891" s="244"/>
      <c r="AE891" s="244"/>
      <c r="AF891" s="244"/>
      <c r="AG891" s="244"/>
      <c r="AH891" s="244"/>
      <c r="AI891" s="244"/>
      <c r="AJ891" s="244"/>
      <c r="AK891" s="244"/>
      <c r="AL891" s="244"/>
      <c r="AM891" s="244"/>
      <c r="AN891" s="244"/>
      <c r="AO891" s="244"/>
      <c r="AP891" s="244"/>
      <c r="AQ891" s="243"/>
      <c r="AR891" s="243"/>
      <c r="AS891" s="243"/>
      <c r="AT891" s="243"/>
      <c r="AU891" s="243"/>
      <c r="AV891" s="243"/>
      <c r="AW891" s="243"/>
      <c r="AX891" s="243"/>
      <c r="AY891" s="243"/>
      <c r="AZ891" s="243"/>
      <c r="BA891" s="243"/>
      <c r="BB891" s="243"/>
    </row>
    <row r="892" spans="2:54" s="242" customFormat="1" x14ac:dyDescent="0.25">
      <c r="B892" s="215" t="s">
        <v>283</v>
      </c>
      <c r="C892" s="158" t="s">
        <v>532</v>
      </c>
      <c r="D892" s="158" t="str">
        <f>+AL161</f>
        <v>No Aplica</v>
      </c>
      <c r="E892" s="158">
        <f>+AO162</f>
        <v>0</v>
      </c>
      <c r="F892" s="158">
        <f>+IF(D892=B890,E892,0)</f>
        <v>0</v>
      </c>
      <c r="G892" s="206">
        <f>+IF(D892=B890,0,E892)</f>
        <v>0</v>
      </c>
      <c r="H892" s="197" t="s">
        <v>104</v>
      </c>
      <c r="I892" s="864" t="str">
        <f>IF(J892=5,"Casi seguro",IF(J892=4,"Probable",IF(J892=3,"Posible",IF(J892=2,"Improbable",IF(J892=1,"Rara vez",0)))))</f>
        <v>Rara vez</v>
      </c>
      <c r="J892" s="865">
        <f>+IF(F895&gt;0,J889-F894,1)</f>
        <v>1</v>
      </c>
      <c r="K892" s="197" t="str">
        <f>IF(L892=5,"Catastrófico",IF(L892=4,"Mayor","Moderado"))</f>
        <v>Moderado</v>
      </c>
      <c r="L892" s="250">
        <f>+IF(G895&gt;0,G895,1)</f>
        <v>3</v>
      </c>
      <c r="T892" s="243"/>
      <c r="W892" s="244"/>
      <c r="X892" s="244"/>
      <c r="Y892" s="244"/>
      <c r="Z892" s="244"/>
      <c r="AA892" s="244"/>
      <c r="AB892" s="244"/>
      <c r="AC892" s="244"/>
      <c r="AD892" s="244"/>
      <c r="AE892" s="244"/>
      <c r="AF892" s="244"/>
      <c r="AG892" s="244"/>
      <c r="AH892" s="244"/>
      <c r="AI892" s="244"/>
      <c r="AJ892" s="244"/>
      <c r="AK892" s="244"/>
      <c r="AL892" s="244"/>
      <c r="AM892" s="244"/>
      <c r="AN892" s="244"/>
      <c r="AO892" s="244"/>
      <c r="AP892" s="244"/>
      <c r="AQ892" s="243"/>
      <c r="AR892" s="243"/>
      <c r="AS892" s="243"/>
      <c r="AT892" s="243"/>
      <c r="AU892" s="243"/>
      <c r="AV892" s="243"/>
      <c r="AW892" s="243"/>
      <c r="AX892" s="243"/>
      <c r="AY892" s="243"/>
      <c r="AZ892" s="243"/>
      <c r="BA892" s="243"/>
      <c r="BB892" s="243"/>
    </row>
    <row r="893" spans="2:54" s="242" customFormat="1" x14ac:dyDescent="0.25">
      <c r="B893" s="215" t="s">
        <v>211</v>
      </c>
      <c r="C893" s="866" t="s">
        <v>533</v>
      </c>
      <c r="D893" s="866"/>
      <c r="E893" s="866"/>
      <c r="F893" s="158">
        <f>MAX(F889:F892)</f>
        <v>0</v>
      </c>
      <c r="G893" s="206">
        <f>MAX(G889:G892)</f>
        <v>0</v>
      </c>
      <c r="H893" s="197" t="s">
        <v>257</v>
      </c>
      <c r="I893" s="864"/>
      <c r="J893" s="865"/>
      <c r="K893" s="197" t="str">
        <f>IF(L893=5,"Catastrófico",IF(L893=4,"Mayor",IF(L893=3,"Moderado",IF(L893=2,"Menor",IF(L893=1,"Insignificante",0)))))</f>
        <v>Insignificante</v>
      </c>
      <c r="L893" s="197">
        <f>+IF(G896&gt;0,G896,1)</f>
        <v>1</v>
      </c>
      <c r="T893" s="243"/>
      <c r="W893" s="244"/>
      <c r="X893" s="244"/>
      <c r="Y893" s="244"/>
      <c r="Z893" s="244"/>
      <c r="AA893" s="244"/>
      <c r="AB893" s="244"/>
      <c r="AC893" s="244"/>
      <c r="AD893" s="244"/>
      <c r="AE893" s="244"/>
      <c r="AF893" s="244"/>
      <c r="AG893" s="244"/>
      <c r="AH893" s="244"/>
      <c r="AI893" s="244"/>
      <c r="AJ893" s="244"/>
      <c r="AK893" s="244"/>
      <c r="AL893" s="244"/>
      <c r="AM893" s="244"/>
      <c r="AN893" s="244"/>
      <c r="AO893" s="244"/>
      <c r="AP893" s="244"/>
      <c r="AQ893" s="243"/>
      <c r="AR893" s="243"/>
      <c r="AS893" s="243"/>
      <c r="AT893" s="243"/>
      <c r="AU893" s="243"/>
      <c r="AV893" s="243"/>
      <c r="AW893" s="243"/>
      <c r="AX893" s="243"/>
      <c r="AY893" s="243"/>
      <c r="AZ893" s="243"/>
      <c r="BA893" s="243"/>
      <c r="BB893" s="243"/>
    </row>
    <row r="894" spans="2:54" s="242" customFormat="1" x14ac:dyDescent="0.25">
      <c r="B894" s="215"/>
      <c r="C894" s="866" t="s">
        <v>534</v>
      </c>
      <c r="D894" s="866"/>
      <c r="E894" s="866"/>
      <c r="F894" s="252">
        <f>+IF(F893&gt;75,2,IF(AND(F893&gt;50,F893&lt;76),1,0))</f>
        <v>0</v>
      </c>
      <c r="G894" s="253">
        <f>+IF(G893&gt;75,2,IF(AND(G893&gt;50,G893&lt;76),1,0))</f>
        <v>0</v>
      </c>
      <c r="H894" s="197">
        <f>+F894+G894</f>
        <v>0</v>
      </c>
      <c r="I894" s="197"/>
      <c r="J894" s="197"/>
      <c r="K894" s="197"/>
      <c r="L894" s="197"/>
      <c r="T894" s="243"/>
      <c r="W894" s="244"/>
      <c r="X894" s="244"/>
      <c r="Y894" s="244"/>
      <c r="Z894" s="244"/>
      <c r="AA894" s="244"/>
      <c r="AB894" s="244"/>
      <c r="AC894" s="244"/>
      <c r="AD894" s="244"/>
      <c r="AE894" s="244"/>
      <c r="AF894" s="244"/>
      <c r="AG894" s="244"/>
      <c r="AH894" s="244"/>
      <c r="AI894" s="244"/>
      <c r="AJ894" s="244"/>
      <c r="AK894" s="244"/>
      <c r="AL894" s="244"/>
      <c r="AM894" s="244"/>
      <c r="AN894" s="244"/>
      <c r="AO894" s="244"/>
      <c r="AP894" s="244"/>
      <c r="AQ894" s="243"/>
      <c r="AR894" s="243"/>
      <c r="AS894" s="243"/>
      <c r="AT894" s="243"/>
      <c r="AU894" s="243"/>
      <c r="AV894" s="243"/>
      <c r="AW894" s="243"/>
      <c r="AX894" s="243"/>
      <c r="AY894" s="243"/>
      <c r="AZ894" s="243"/>
      <c r="BA894" s="243"/>
      <c r="BB894" s="243"/>
    </row>
    <row r="895" spans="2:54" s="242" customFormat="1" x14ac:dyDescent="0.25">
      <c r="B895" s="215"/>
      <c r="C895" s="866" t="s">
        <v>535</v>
      </c>
      <c r="D895" s="866"/>
      <c r="E895" s="866"/>
      <c r="F895" s="867">
        <f>+J889-F894</f>
        <v>0</v>
      </c>
      <c r="G895" s="197">
        <f>+L889-G894</f>
        <v>3</v>
      </c>
      <c r="H895" s="158"/>
      <c r="I895" s="158"/>
      <c r="J895" s="158"/>
      <c r="K895" s="158"/>
      <c r="L895" s="158"/>
      <c r="T895" s="243"/>
      <c r="W895" s="244"/>
      <c r="X895" s="244"/>
      <c r="Y895" s="244"/>
      <c r="Z895" s="244"/>
      <c r="AA895" s="244"/>
      <c r="AB895" s="244"/>
      <c r="AC895" s="244"/>
      <c r="AD895" s="244"/>
      <c r="AE895" s="244"/>
      <c r="AF895" s="244"/>
      <c r="AG895" s="244"/>
      <c r="AH895" s="244"/>
      <c r="AI895" s="244"/>
      <c r="AJ895" s="244"/>
      <c r="AK895" s="244"/>
      <c r="AL895" s="244"/>
      <c r="AM895" s="244"/>
      <c r="AN895" s="244"/>
      <c r="AO895" s="244"/>
      <c r="AP895" s="244"/>
      <c r="AQ895" s="243"/>
      <c r="AR895" s="243"/>
      <c r="AS895" s="243"/>
      <c r="AT895" s="243"/>
      <c r="AU895" s="243"/>
      <c r="AV895" s="243"/>
      <c r="AW895" s="243"/>
      <c r="AX895" s="243"/>
      <c r="AY895" s="243"/>
      <c r="AZ895" s="243"/>
      <c r="BA895" s="243"/>
      <c r="BB895" s="243"/>
    </row>
    <row r="896" spans="2:54" s="242" customFormat="1" x14ac:dyDescent="0.25">
      <c r="B896" s="216"/>
      <c r="C896" s="868" t="s">
        <v>536</v>
      </c>
      <c r="D896" s="868"/>
      <c r="E896" s="868"/>
      <c r="F896" s="867"/>
      <c r="G896" s="197">
        <f>+L890-G894</f>
        <v>0</v>
      </c>
      <c r="H896" s="158"/>
      <c r="I896" s="158"/>
      <c r="J896" s="158"/>
      <c r="K896" s="158"/>
      <c r="L896" s="158"/>
      <c r="T896" s="243"/>
      <c r="W896" s="244"/>
      <c r="X896" s="244"/>
      <c r="Y896" s="244"/>
      <c r="Z896" s="244"/>
      <c r="AA896" s="244"/>
      <c r="AB896" s="244"/>
      <c r="AC896" s="244"/>
      <c r="AD896" s="244"/>
      <c r="AE896" s="244"/>
      <c r="AF896" s="244"/>
      <c r="AG896" s="244"/>
      <c r="AH896" s="244"/>
      <c r="AI896" s="244"/>
      <c r="AJ896" s="244"/>
      <c r="AK896" s="244"/>
      <c r="AL896" s="244"/>
      <c r="AM896" s="244"/>
      <c r="AN896" s="244"/>
      <c r="AO896" s="244"/>
      <c r="AP896" s="244"/>
      <c r="AQ896" s="243"/>
      <c r="AR896" s="243"/>
      <c r="AS896" s="243"/>
      <c r="AT896" s="243"/>
      <c r="AU896" s="243"/>
      <c r="AV896" s="243"/>
      <c r="AW896" s="243"/>
      <c r="AX896" s="243"/>
      <c r="AY896" s="243"/>
      <c r="AZ896" s="243"/>
      <c r="BA896" s="243"/>
      <c r="BB896" s="243"/>
    </row>
    <row r="897" spans="2:54" s="242" customFormat="1" x14ac:dyDescent="0.25">
      <c r="T897" s="243"/>
      <c r="W897" s="244"/>
      <c r="X897" s="244"/>
      <c r="Y897" s="244"/>
      <c r="Z897" s="244"/>
      <c r="AA897" s="244"/>
      <c r="AB897" s="244"/>
      <c r="AC897" s="244"/>
      <c r="AD897" s="244"/>
      <c r="AE897" s="244"/>
      <c r="AF897" s="244"/>
      <c r="AG897" s="244"/>
      <c r="AH897" s="244"/>
      <c r="AI897" s="244"/>
      <c r="AJ897" s="244"/>
      <c r="AK897" s="244"/>
      <c r="AL897" s="244"/>
      <c r="AM897" s="244"/>
      <c r="AN897" s="244"/>
      <c r="AO897" s="244"/>
      <c r="AP897" s="244"/>
      <c r="AQ897" s="243"/>
      <c r="AR897" s="243"/>
      <c r="AS897" s="243"/>
      <c r="AT897" s="243"/>
      <c r="AU897" s="243"/>
      <c r="AV897" s="243"/>
      <c r="AW897" s="243"/>
      <c r="AX897" s="243"/>
      <c r="AY897" s="243"/>
      <c r="AZ897" s="243"/>
      <c r="BA897" s="243"/>
      <c r="BB897" s="243"/>
    </row>
    <row r="898" spans="2:54" s="242" customFormat="1" ht="18.75" x14ac:dyDescent="0.3">
      <c r="B898" s="859" t="s">
        <v>520</v>
      </c>
      <c r="C898" s="860"/>
      <c r="D898" s="860" t="s">
        <v>451</v>
      </c>
      <c r="E898" s="860"/>
      <c r="F898" s="860"/>
      <c r="G898" s="861"/>
      <c r="H898" s="249" t="s">
        <v>521</v>
      </c>
      <c r="I898" s="862" t="s">
        <v>188</v>
      </c>
      <c r="J898" s="862"/>
      <c r="K898" s="862" t="s">
        <v>189</v>
      </c>
      <c r="L898" s="862"/>
      <c r="T898" s="243"/>
      <c r="W898" s="244"/>
      <c r="X898" s="244"/>
      <c r="Y898" s="244"/>
      <c r="Z898" s="244"/>
      <c r="AA898" s="244"/>
      <c r="AB898" s="244"/>
      <c r="AC898" s="244"/>
      <c r="AD898" s="244"/>
      <c r="AE898" s="244"/>
      <c r="AF898" s="244"/>
      <c r="AG898" s="244"/>
      <c r="AH898" s="244"/>
      <c r="AI898" s="244"/>
      <c r="AJ898" s="244"/>
      <c r="AK898" s="244"/>
      <c r="AL898" s="244"/>
      <c r="AM898" s="244"/>
      <c r="AN898" s="244"/>
      <c r="AO898" s="244"/>
      <c r="AP898" s="244"/>
      <c r="AQ898" s="243"/>
      <c r="AR898" s="243"/>
      <c r="AS898" s="243"/>
      <c r="AT898" s="243"/>
      <c r="AU898" s="243"/>
      <c r="AV898" s="243"/>
      <c r="AW898" s="243"/>
      <c r="AX898" s="243"/>
      <c r="AY898" s="243"/>
      <c r="AZ898" s="243"/>
      <c r="BA898" s="243"/>
      <c r="BB898" s="243"/>
    </row>
    <row r="899" spans="2:54" s="242" customFormat="1" ht="45" x14ac:dyDescent="0.25">
      <c r="B899" s="197" t="s">
        <v>522</v>
      </c>
      <c r="C899" s="247" t="s">
        <v>523</v>
      </c>
      <c r="D899" s="247" t="s">
        <v>198</v>
      </c>
      <c r="E899" s="250" t="s">
        <v>524</v>
      </c>
      <c r="F899" s="251" t="s">
        <v>525</v>
      </c>
      <c r="G899" s="251" t="s">
        <v>526</v>
      </c>
      <c r="H899" s="863" t="s">
        <v>527</v>
      </c>
      <c r="I899" s="863"/>
      <c r="J899" s="863"/>
      <c r="K899" s="863"/>
      <c r="L899" s="863"/>
      <c r="T899" s="243"/>
      <c r="W899" s="244"/>
      <c r="X899" s="244"/>
      <c r="Y899" s="244"/>
      <c r="Z899" s="244"/>
      <c r="AA899" s="244"/>
      <c r="AB899" s="244"/>
      <c r="AC899" s="244"/>
      <c r="AD899" s="244"/>
      <c r="AE899" s="244"/>
      <c r="AF899" s="244"/>
      <c r="AG899" s="244"/>
      <c r="AH899" s="244"/>
      <c r="AI899" s="244"/>
      <c r="AJ899" s="244"/>
      <c r="AK899" s="244"/>
      <c r="AL899" s="244"/>
      <c r="AM899" s="244"/>
      <c r="AN899" s="244"/>
      <c r="AO899" s="244"/>
      <c r="AP899" s="244"/>
      <c r="AQ899" s="243"/>
      <c r="AR899" s="243"/>
      <c r="AS899" s="243"/>
      <c r="AT899" s="243"/>
      <c r="AU899" s="243"/>
      <c r="AV899" s="243"/>
      <c r="AW899" s="243"/>
      <c r="AX899" s="243"/>
      <c r="AY899" s="243"/>
      <c r="AZ899" s="243"/>
      <c r="BA899" s="243"/>
      <c r="BB899" s="243"/>
    </row>
    <row r="900" spans="2:54" s="242" customFormat="1" x14ac:dyDescent="0.25">
      <c r="B900" s="215"/>
      <c r="C900" s="158" t="s">
        <v>528</v>
      </c>
      <c r="D900" s="158" t="str">
        <f>+W179</f>
        <v>No Aplica</v>
      </c>
      <c r="E900" s="158">
        <f>+Z180</f>
        <v>0</v>
      </c>
      <c r="F900" s="158">
        <f>+IF(D900=B901,E900,0)</f>
        <v>0</v>
      </c>
      <c r="G900" s="206">
        <f>+IF(D900=B901,0,E900)</f>
        <v>0</v>
      </c>
      <c r="H900" s="197" t="s">
        <v>104</v>
      </c>
      <c r="I900" s="864" t="str">
        <f>+N660</f>
        <v>No Aplica</v>
      </c>
      <c r="J900" s="864">
        <f>N661</f>
        <v>0</v>
      </c>
      <c r="K900" s="197" t="str">
        <f>$N$672</f>
        <v>Moderado</v>
      </c>
      <c r="L900" s="197">
        <f>IF(K900="Catastrófico",5,IF(K900="Mayor",4,IF(K900="Moderado",3,IF(K900="Menor",2,IF(K900="Insignificante",1,0)))))</f>
        <v>3</v>
      </c>
      <c r="T900" s="243"/>
      <c r="W900" s="244"/>
      <c r="X900" s="244"/>
      <c r="Y900" s="244"/>
      <c r="Z900" s="244"/>
      <c r="AA900" s="244"/>
      <c r="AB900" s="244"/>
      <c r="AC900" s="244"/>
      <c r="AD900" s="244"/>
      <c r="AE900" s="244"/>
      <c r="AF900" s="244"/>
      <c r="AG900" s="244"/>
      <c r="AH900" s="244"/>
      <c r="AI900" s="244"/>
      <c r="AJ900" s="244"/>
      <c r="AK900" s="244"/>
      <c r="AL900" s="244"/>
      <c r="AM900" s="244"/>
      <c r="AN900" s="244"/>
      <c r="AO900" s="244"/>
      <c r="AP900" s="244"/>
      <c r="AQ900" s="243"/>
      <c r="AR900" s="243"/>
      <c r="AS900" s="243"/>
      <c r="AT900" s="243"/>
      <c r="AU900" s="243"/>
      <c r="AV900" s="243"/>
      <c r="AW900" s="243"/>
      <c r="AX900" s="243"/>
      <c r="AY900" s="243"/>
      <c r="AZ900" s="243"/>
      <c r="BA900" s="243"/>
      <c r="BB900" s="243"/>
    </row>
    <row r="901" spans="2:54" s="242" customFormat="1" x14ac:dyDescent="0.25">
      <c r="B901" s="215" t="s">
        <v>281</v>
      </c>
      <c r="C901" s="158" t="s">
        <v>529</v>
      </c>
      <c r="D901" s="158" t="str">
        <f>+AB179</f>
        <v>No Aplica</v>
      </c>
      <c r="E901" s="158">
        <f>+AE180</f>
        <v>0</v>
      </c>
      <c r="F901" s="158">
        <f>+IF(D901=B901,E901,0)</f>
        <v>0</v>
      </c>
      <c r="G901" s="206">
        <f>+IF(D901=B901,0,E901)</f>
        <v>0</v>
      </c>
      <c r="H901" s="197" t="s">
        <v>257</v>
      </c>
      <c r="I901" s="864"/>
      <c r="J901" s="864"/>
      <c r="K901" s="197" t="str">
        <f>$N$685</f>
        <v>No Aplica</v>
      </c>
      <c r="L901" s="197">
        <f>IF(K901="Catastrófico",5,IF(K901="Mayor",4,IF(K901="Moderado",3,IF(K901="Menor",2,IF(K901="Insignificante",1,0)))))</f>
        <v>0</v>
      </c>
      <c r="T901" s="243"/>
      <c r="W901" s="244"/>
      <c r="X901" s="244"/>
      <c r="Y901" s="244"/>
      <c r="Z901" s="244"/>
      <c r="AA901" s="244"/>
      <c r="AB901" s="244"/>
      <c r="AC901" s="244"/>
      <c r="AD901" s="244"/>
      <c r="AE901" s="244"/>
      <c r="AF901" s="244"/>
      <c r="AG901" s="244"/>
      <c r="AH901" s="244"/>
      <c r="AI901" s="244"/>
      <c r="AJ901" s="244"/>
      <c r="AK901" s="244"/>
      <c r="AL901" s="244"/>
      <c r="AM901" s="244"/>
      <c r="AN901" s="244"/>
      <c r="AO901" s="244"/>
      <c r="AP901" s="244"/>
      <c r="AQ901" s="243"/>
      <c r="AR901" s="243"/>
      <c r="AS901" s="243"/>
      <c r="AT901" s="243"/>
      <c r="AU901" s="243"/>
      <c r="AV901" s="243"/>
      <c r="AW901" s="243"/>
      <c r="AX901" s="243"/>
      <c r="AY901" s="243"/>
      <c r="AZ901" s="243"/>
      <c r="BA901" s="243"/>
      <c r="BB901" s="243"/>
    </row>
    <row r="902" spans="2:54" s="242" customFormat="1" ht="18.75" x14ac:dyDescent="0.25">
      <c r="B902" s="215" t="s">
        <v>282</v>
      </c>
      <c r="C902" s="158" t="s">
        <v>530</v>
      </c>
      <c r="D902" s="158" t="str">
        <f>+AG179</f>
        <v>No Aplica</v>
      </c>
      <c r="E902" s="158">
        <f>+AJ180</f>
        <v>0</v>
      </c>
      <c r="F902" s="158">
        <f>+IF(D902=B901,E902,0)</f>
        <v>0</v>
      </c>
      <c r="G902" s="206">
        <f>+IF(D902=B901,0,E902)</f>
        <v>0</v>
      </c>
      <c r="H902" s="863" t="s">
        <v>531</v>
      </c>
      <c r="I902" s="863"/>
      <c r="J902" s="863"/>
      <c r="K902" s="863"/>
      <c r="L902" s="863"/>
      <c r="T902" s="243"/>
      <c r="W902" s="244"/>
      <c r="X902" s="244"/>
      <c r="Y902" s="244"/>
      <c r="Z902" s="244"/>
      <c r="AA902" s="244"/>
      <c r="AB902" s="244"/>
      <c r="AC902" s="244"/>
      <c r="AD902" s="244"/>
      <c r="AE902" s="244"/>
      <c r="AF902" s="244"/>
      <c r="AG902" s="244"/>
      <c r="AH902" s="244"/>
      <c r="AI902" s="244"/>
      <c r="AJ902" s="244"/>
      <c r="AK902" s="244"/>
      <c r="AL902" s="244"/>
      <c r="AM902" s="244"/>
      <c r="AN902" s="244"/>
      <c r="AO902" s="244"/>
      <c r="AP902" s="244"/>
      <c r="AQ902" s="243"/>
      <c r="AR902" s="243"/>
      <c r="AS902" s="243"/>
      <c r="AT902" s="243"/>
      <c r="AU902" s="243"/>
      <c r="AV902" s="243"/>
      <c r="AW902" s="243"/>
      <c r="AX902" s="243"/>
      <c r="AY902" s="243"/>
      <c r="AZ902" s="243"/>
      <c r="BA902" s="243"/>
      <c r="BB902" s="243"/>
    </row>
    <row r="903" spans="2:54" s="242" customFormat="1" x14ac:dyDescent="0.25">
      <c r="B903" s="215" t="s">
        <v>283</v>
      </c>
      <c r="C903" s="158" t="s">
        <v>532</v>
      </c>
      <c r="D903" s="158" t="str">
        <f>+AL179</f>
        <v>No Aplica</v>
      </c>
      <c r="E903" s="158">
        <f>+AO180</f>
        <v>0</v>
      </c>
      <c r="F903" s="158">
        <f>+IF(D903=B901,E903,0)</f>
        <v>0</v>
      </c>
      <c r="G903" s="206">
        <f>+IF(D903=B901,0,E903)</f>
        <v>0</v>
      </c>
      <c r="H903" s="197" t="s">
        <v>104</v>
      </c>
      <c r="I903" s="864" t="str">
        <f>IF(J903=5,"Casi seguro",IF(J903=4,"Probable",IF(J903=3,"Posible",IF(J903=2,"Improbable",IF(J903=1,"Rara vez",0)))))</f>
        <v>Rara vez</v>
      </c>
      <c r="J903" s="865">
        <f>+IF(F906&gt;0,J900-F905,1)</f>
        <v>1</v>
      </c>
      <c r="K903" s="197" t="str">
        <f>IF(L903=5,"Catastrófico",IF(L903=4,"Mayor","Moderado"))</f>
        <v>Moderado</v>
      </c>
      <c r="L903" s="250">
        <f>+IF(G906&gt;0,G906,1)</f>
        <v>3</v>
      </c>
      <c r="T903" s="243"/>
      <c r="W903" s="244"/>
      <c r="X903" s="244"/>
      <c r="Y903" s="244"/>
      <c r="Z903" s="244"/>
      <c r="AA903" s="244"/>
      <c r="AB903" s="244"/>
      <c r="AC903" s="244"/>
      <c r="AD903" s="244"/>
      <c r="AE903" s="244"/>
      <c r="AF903" s="244"/>
      <c r="AG903" s="244"/>
      <c r="AH903" s="244"/>
      <c r="AI903" s="244"/>
      <c r="AJ903" s="244"/>
      <c r="AK903" s="244"/>
      <c r="AL903" s="244"/>
      <c r="AM903" s="244"/>
      <c r="AN903" s="244"/>
      <c r="AO903" s="244"/>
      <c r="AP903" s="244"/>
      <c r="AQ903" s="243"/>
      <c r="AR903" s="243"/>
      <c r="AS903" s="243"/>
      <c r="AT903" s="243"/>
      <c r="AU903" s="243"/>
      <c r="AV903" s="243"/>
      <c r="AW903" s="243"/>
      <c r="AX903" s="243"/>
      <c r="AY903" s="243"/>
      <c r="AZ903" s="243"/>
      <c r="BA903" s="243"/>
      <c r="BB903" s="243"/>
    </row>
    <row r="904" spans="2:54" s="242" customFormat="1" x14ac:dyDescent="0.25">
      <c r="B904" s="215" t="s">
        <v>211</v>
      </c>
      <c r="C904" s="866" t="s">
        <v>533</v>
      </c>
      <c r="D904" s="866"/>
      <c r="E904" s="866"/>
      <c r="F904" s="158">
        <f>MAX(F900:F903)</f>
        <v>0</v>
      </c>
      <c r="G904" s="206">
        <f>MAX(G900:G903)</f>
        <v>0</v>
      </c>
      <c r="H904" s="197" t="s">
        <v>257</v>
      </c>
      <c r="I904" s="864"/>
      <c r="J904" s="865"/>
      <c r="K904" s="197" t="str">
        <f>IF(L904=5,"Catastrófico",IF(L904=4,"Mayor",IF(L904=3,"Moderado",IF(L904=2,"Menor",IF(L904=1,"Insignificante",0)))))</f>
        <v>Insignificante</v>
      </c>
      <c r="L904" s="197">
        <f>+IF(G907&gt;0,G907,1)</f>
        <v>1</v>
      </c>
      <c r="T904" s="243"/>
      <c r="W904" s="244"/>
      <c r="X904" s="244"/>
      <c r="Y904" s="244"/>
      <c r="Z904" s="244"/>
      <c r="AA904" s="244"/>
      <c r="AB904" s="244"/>
      <c r="AC904" s="244"/>
      <c r="AD904" s="244"/>
      <c r="AE904" s="244"/>
      <c r="AF904" s="244"/>
      <c r="AG904" s="244"/>
      <c r="AH904" s="244"/>
      <c r="AI904" s="244"/>
      <c r="AJ904" s="244"/>
      <c r="AK904" s="244"/>
      <c r="AL904" s="244"/>
      <c r="AM904" s="244"/>
      <c r="AN904" s="244"/>
      <c r="AO904" s="244"/>
      <c r="AP904" s="244"/>
      <c r="AQ904" s="243"/>
      <c r="AR904" s="243"/>
      <c r="AS904" s="243"/>
      <c r="AT904" s="243"/>
      <c r="AU904" s="243"/>
      <c r="AV904" s="243"/>
      <c r="AW904" s="243"/>
      <c r="AX904" s="243"/>
      <c r="AY904" s="243"/>
      <c r="AZ904" s="243"/>
      <c r="BA904" s="243"/>
      <c r="BB904" s="243"/>
    </row>
    <row r="905" spans="2:54" s="242" customFormat="1" x14ac:dyDescent="0.25">
      <c r="B905" s="215"/>
      <c r="C905" s="866" t="s">
        <v>534</v>
      </c>
      <c r="D905" s="866"/>
      <c r="E905" s="866"/>
      <c r="F905" s="252">
        <f>+IF(F904&gt;75,2,IF(AND(F904&gt;50,F904&lt;76),1,0))</f>
        <v>0</v>
      </c>
      <c r="G905" s="253">
        <f>+IF(G904&gt;75,2,IF(AND(G904&gt;50,G904&lt;76),1,0))</f>
        <v>0</v>
      </c>
      <c r="H905" s="197">
        <f>+F905+G905</f>
        <v>0</v>
      </c>
      <c r="I905" s="197"/>
      <c r="J905" s="197"/>
      <c r="K905" s="197"/>
      <c r="L905" s="197"/>
      <c r="T905" s="243"/>
      <c r="W905" s="244"/>
      <c r="X905" s="244"/>
      <c r="Y905" s="244"/>
      <c r="Z905" s="244"/>
      <c r="AA905" s="244"/>
      <c r="AB905" s="244"/>
      <c r="AC905" s="244"/>
      <c r="AD905" s="244"/>
      <c r="AE905" s="244"/>
      <c r="AF905" s="244"/>
      <c r="AG905" s="244"/>
      <c r="AH905" s="244"/>
      <c r="AI905" s="244"/>
      <c r="AJ905" s="244"/>
      <c r="AK905" s="244"/>
      <c r="AL905" s="244"/>
      <c r="AM905" s="244"/>
      <c r="AN905" s="244"/>
      <c r="AO905" s="244"/>
      <c r="AP905" s="244"/>
      <c r="AQ905" s="243"/>
      <c r="AR905" s="243"/>
      <c r="AS905" s="243"/>
      <c r="AT905" s="243"/>
      <c r="AU905" s="243"/>
      <c r="AV905" s="243"/>
      <c r="AW905" s="243"/>
      <c r="AX905" s="243"/>
      <c r="AY905" s="243"/>
      <c r="AZ905" s="243"/>
      <c r="BA905" s="243"/>
      <c r="BB905" s="243"/>
    </row>
    <row r="906" spans="2:54" s="242" customFormat="1" x14ac:dyDescent="0.25">
      <c r="B906" s="215"/>
      <c r="C906" s="866" t="s">
        <v>535</v>
      </c>
      <c r="D906" s="866"/>
      <c r="E906" s="866"/>
      <c r="F906" s="867">
        <f>+J900-F905</f>
        <v>0</v>
      </c>
      <c r="G906" s="197">
        <f>+L900-G905</f>
        <v>3</v>
      </c>
      <c r="H906" s="158"/>
      <c r="I906" s="158"/>
      <c r="J906" s="158"/>
      <c r="K906" s="158"/>
      <c r="L906" s="158"/>
      <c r="T906" s="243"/>
      <c r="W906" s="244"/>
      <c r="X906" s="244"/>
      <c r="Y906" s="244"/>
      <c r="Z906" s="244"/>
      <c r="AA906" s="244"/>
      <c r="AB906" s="244"/>
      <c r="AC906" s="244"/>
      <c r="AD906" s="244"/>
      <c r="AE906" s="244"/>
      <c r="AF906" s="244"/>
      <c r="AG906" s="244"/>
      <c r="AH906" s="244"/>
      <c r="AI906" s="244"/>
      <c r="AJ906" s="244"/>
      <c r="AK906" s="244"/>
      <c r="AL906" s="244"/>
      <c r="AM906" s="244"/>
      <c r="AN906" s="244"/>
      <c r="AO906" s="244"/>
      <c r="AP906" s="244"/>
      <c r="AQ906" s="243"/>
      <c r="AR906" s="243"/>
      <c r="AS906" s="243"/>
      <c r="AT906" s="243"/>
      <c r="AU906" s="243"/>
      <c r="AV906" s="243"/>
      <c r="AW906" s="243"/>
      <c r="AX906" s="243"/>
      <c r="AY906" s="243"/>
      <c r="AZ906" s="243"/>
      <c r="BA906" s="243"/>
      <c r="BB906" s="243"/>
    </row>
    <row r="907" spans="2:54" s="242" customFormat="1" x14ac:dyDescent="0.25">
      <c r="B907" s="216"/>
      <c r="C907" s="868" t="s">
        <v>536</v>
      </c>
      <c r="D907" s="868"/>
      <c r="E907" s="868"/>
      <c r="F907" s="867"/>
      <c r="G907" s="197">
        <f>+L901-G905</f>
        <v>0</v>
      </c>
      <c r="H907" s="158"/>
      <c r="I907" s="158"/>
      <c r="J907" s="158"/>
      <c r="K907" s="158"/>
      <c r="L907" s="158"/>
      <c r="T907" s="243"/>
      <c r="W907" s="244"/>
      <c r="X907" s="244"/>
      <c r="Y907" s="244"/>
      <c r="Z907" s="244"/>
      <c r="AA907" s="244"/>
      <c r="AB907" s="244"/>
      <c r="AC907" s="244"/>
      <c r="AD907" s="244"/>
      <c r="AE907" s="244"/>
      <c r="AF907" s="244"/>
      <c r="AG907" s="244"/>
      <c r="AH907" s="244"/>
      <c r="AI907" s="244"/>
      <c r="AJ907" s="244"/>
      <c r="AK907" s="244"/>
      <c r="AL907" s="244"/>
      <c r="AM907" s="244"/>
      <c r="AN907" s="244"/>
      <c r="AO907" s="244"/>
      <c r="AP907" s="244"/>
      <c r="AQ907" s="243"/>
      <c r="AR907" s="243"/>
      <c r="AS907" s="243"/>
      <c r="AT907" s="243"/>
      <c r="AU907" s="243"/>
      <c r="AV907" s="243"/>
      <c r="AW907" s="243"/>
      <c r="AX907" s="243"/>
      <c r="AY907" s="243"/>
      <c r="AZ907" s="243"/>
      <c r="BA907" s="243"/>
      <c r="BB907" s="243"/>
    </row>
    <row r="908" spans="2:54" s="242" customFormat="1" x14ac:dyDescent="0.25">
      <c r="T908" s="243"/>
      <c r="W908" s="244"/>
      <c r="X908" s="244"/>
      <c r="Y908" s="244"/>
      <c r="Z908" s="244"/>
      <c r="AA908" s="244"/>
      <c r="AB908" s="244"/>
      <c r="AC908" s="244"/>
      <c r="AD908" s="244"/>
      <c r="AE908" s="244"/>
      <c r="AF908" s="244"/>
      <c r="AG908" s="244"/>
      <c r="AH908" s="244"/>
      <c r="AI908" s="244"/>
      <c r="AJ908" s="244"/>
      <c r="AK908" s="244"/>
      <c r="AL908" s="244"/>
      <c r="AM908" s="244"/>
      <c r="AN908" s="244"/>
      <c r="AO908" s="244"/>
      <c r="AP908" s="244"/>
      <c r="AQ908" s="243"/>
      <c r="AR908" s="243"/>
      <c r="AS908" s="243"/>
      <c r="AT908" s="243"/>
      <c r="AU908" s="243"/>
      <c r="AV908" s="243"/>
      <c r="AW908" s="243"/>
      <c r="AX908" s="243"/>
      <c r="AY908" s="243"/>
      <c r="AZ908" s="243"/>
      <c r="BA908" s="243"/>
      <c r="BB908" s="243"/>
    </row>
    <row r="909" spans="2:54" s="242" customFormat="1" x14ac:dyDescent="0.25">
      <c r="T909" s="243"/>
      <c r="W909" s="244"/>
      <c r="X909" s="244"/>
      <c r="Y909" s="244"/>
      <c r="Z909" s="244"/>
      <c r="AA909" s="244"/>
      <c r="AB909" s="244"/>
      <c r="AC909" s="244"/>
      <c r="AD909" s="244"/>
      <c r="AE909" s="244"/>
      <c r="AF909" s="244"/>
      <c r="AG909" s="244"/>
      <c r="AH909" s="244"/>
      <c r="AI909" s="244"/>
      <c r="AJ909" s="244"/>
      <c r="AK909" s="244"/>
      <c r="AL909" s="244"/>
      <c r="AM909" s="244"/>
      <c r="AN909" s="244"/>
      <c r="AO909" s="244"/>
      <c r="AP909" s="244"/>
      <c r="AQ909" s="243"/>
      <c r="AR909" s="243"/>
      <c r="AS909" s="243"/>
      <c r="AT909" s="243"/>
      <c r="AU909" s="243"/>
      <c r="AV909" s="243"/>
      <c r="AW909" s="243"/>
      <c r="AX909" s="243"/>
      <c r="AY909" s="243"/>
      <c r="AZ909" s="243"/>
      <c r="BA909" s="243"/>
      <c r="BB909" s="243"/>
    </row>
    <row r="910" spans="2:54" s="242" customFormat="1" x14ac:dyDescent="0.25">
      <c r="B910" s="245" t="s">
        <v>537</v>
      </c>
      <c r="C910" s="245"/>
      <c r="D910" s="245"/>
      <c r="E910" s="245" t="str">
        <f>+E663</f>
        <v>Rara vez</v>
      </c>
      <c r="F910" s="245" t="str">
        <f t="shared" ref="F910:N910" si="36">+F663</f>
        <v>Posible</v>
      </c>
      <c r="G910" s="245" t="str">
        <f t="shared" si="36"/>
        <v>Rara vez</v>
      </c>
      <c r="H910" s="245" t="str">
        <f t="shared" si="36"/>
        <v>Rara vez</v>
      </c>
      <c r="I910" s="245" t="str">
        <f t="shared" si="36"/>
        <v>Rara vez</v>
      </c>
      <c r="J910" s="245" t="str">
        <f t="shared" si="36"/>
        <v>Rara vez</v>
      </c>
      <c r="K910" s="245" t="str">
        <f t="shared" si="36"/>
        <v>Rara vez</v>
      </c>
      <c r="L910" s="245" t="str">
        <f t="shared" si="36"/>
        <v>Rara vez</v>
      </c>
      <c r="M910" s="245" t="str">
        <f t="shared" si="36"/>
        <v>Rara vez</v>
      </c>
      <c r="N910" s="245" t="str">
        <f t="shared" si="36"/>
        <v>Rara vez</v>
      </c>
      <c r="T910" s="243"/>
      <c r="W910" s="244"/>
      <c r="X910" s="244"/>
      <c r="Y910" s="244"/>
      <c r="Z910" s="244"/>
      <c r="AA910" s="244"/>
      <c r="AB910" s="244"/>
      <c r="AC910" s="244"/>
      <c r="AD910" s="244"/>
      <c r="AE910" s="244"/>
      <c r="AF910" s="244"/>
      <c r="AG910" s="244"/>
      <c r="AH910" s="244"/>
      <c r="AI910" s="244"/>
      <c r="AJ910" s="244"/>
      <c r="AK910" s="244"/>
      <c r="AL910" s="244"/>
      <c r="AM910" s="244"/>
      <c r="AN910" s="244"/>
      <c r="AO910" s="244"/>
      <c r="AP910" s="244"/>
      <c r="AQ910" s="243"/>
      <c r="AR910" s="243"/>
      <c r="AS910" s="243"/>
      <c r="AT910" s="243"/>
      <c r="AU910" s="243"/>
      <c r="AV910" s="243"/>
      <c r="AW910" s="243"/>
      <c r="AX910" s="243"/>
      <c r="AY910" s="243"/>
      <c r="AZ910" s="243"/>
      <c r="BA910" s="243"/>
      <c r="BB910" s="243"/>
    </row>
    <row r="911" spans="2:54" s="242" customFormat="1" x14ac:dyDescent="0.25">
      <c r="B911" s="245" t="s">
        <v>184</v>
      </c>
      <c r="C911" s="245" t="s">
        <v>461</v>
      </c>
      <c r="D911" s="246" t="s">
        <v>510</v>
      </c>
      <c r="E911" s="245" t="str">
        <f>+E690</f>
        <v>Insignificante</v>
      </c>
      <c r="F911" s="245" t="str">
        <f t="shared" ref="F911:N911" si="37">+F690</f>
        <v>Insignificante</v>
      </c>
      <c r="G911" s="245" t="str">
        <f t="shared" si="37"/>
        <v>Insignificante</v>
      </c>
      <c r="H911" s="245" t="str">
        <f t="shared" si="37"/>
        <v>Moderado</v>
      </c>
      <c r="I911" s="245" t="str">
        <f t="shared" si="37"/>
        <v>Insignificante</v>
      </c>
      <c r="J911" s="245" t="str">
        <f t="shared" si="37"/>
        <v>Insignificante</v>
      </c>
      <c r="K911" s="245" t="str">
        <f t="shared" si="37"/>
        <v>Insignificante</v>
      </c>
      <c r="L911" s="245" t="str">
        <f t="shared" si="37"/>
        <v>Insignificante</v>
      </c>
      <c r="M911" s="245" t="str">
        <f t="shared" si="37"/>
        <v>Insignificante</v>
      </c>
      <c r="N911" s="245" t="str">
        <f t="shared" si="37"/>
        <v>Insignificante</v>
      </c>
      <c r="T911" s="243"/>
      <c r="W911" s="244"/>
      <c r="X911" s="244"/>
      <c r="Y911" s="244"/>
      <c r="Z911" s="244"/>
      <c r="AA911" s="244"/>
      <c r="AB911" s="244"/>
      <c r="AC911" s="244"/>
      <c r="AD911" s="244"/>
      <c r="AE911" s="244"/>
      <c r="AF911" s="244"/>
      <c r="AG911" s="244"/>
      <c r="AH911" s="244"/>
      <c r="AI911" s="244"/>
      <c r="AJ911" s="244"/>
      <c r="AK911" s="244"/>
      <c r="AL911" s="244"/>
      <c r="AM911" s="244"/>
      <c r="AN911" s="244"/>
      <c r="AO911" s="244"/>
      <c r="AP911" s="244"/>
      <c r="AQ911" s="243"/>
      <c r="AR911" s="243"/>
      <c r="AS911" s="243"/>
      <c r="AT911" s="243"/>
      <c r="AU911" s="243"/>
      <c r="AV911" s="243"/>
      <c r="AW911" s="243"/>
      <c r="AX911" s="243"/>
      <c r="AY911" s="243"/>
      <c r="AZ911" s="243"/>
      <c r="BA911" s="243"/>
      <c r="BB911" s="243"/>
    </row>
    <row r="912" spans="2:54" s="242" customFormat="1" x14ac:dyDescent="0.25">
      <c r="B912" s="215" t="s">
        <v>511</v>
      </c>
      <c r="C912" s="158" t="s">
        <v>471</v>
      </c>
      <c r="D912" s="197">
        <v>1</v>
      </c>
      <c r="E912" s="197">
        <f>+IF(AND($B912=E$910,$C912=E$911),$D912,0)</f>
        <v>1</v>
      </c>
      <c r="F912" s="197">
        <f t="shared" ref="F912:N912" si="38">+IF(AND($B912=F$910,$C912=F$911),$D912,0)</f>
        <v>0</v>
      </c>
      <c r="G912" s="197">
        <f t="shared" si="38"/>
        <v>1</v>
      </c>
      <c r="H912" s="197">
        <f t="shared" si="38"/>
        <v>0</v>
      </c>
      <c r="I912" s="197">
        <f t="shared" si="38"/>
        <v>1</v>
      </c>
      <c r="J912" s="197">
        <f t="shared" si="38"/>
        <v>1</v>
      </c>
      <c r="K912" s="197">
        <f t="shared" si="38"/>
        <v>1</v>
      </c>
      <c r="L912" s="197">
        <f t="shared" si="38"/>
        <v>1</v>
      </c>
      <c r="M912" s="197">
        <f t="shared" si="38"/>
        <v>1</v>
      </c>
      <c r="N912" s="197">
        <f t="shared" si="38"/>
        <v>1</v>
      </c>
      <c r="T912" s="243"/>
      <c r="W912" s="244"/>
      <c r="X912" s="244"/>
      <c r="Y912" s="244"/>
      <c r="Z912" s="244"/>
      <c r="AA912" s="244"/>
      <c r="AB912" s="244"/>
      <c r="AC912" s="244"/>
      <c r="AD912" s="244"/>
      <c r="AE912" s="244"/>
      <c r="AF912" s="244"/>
      <c r="AG912" s="244"/>
      <c r="AH912" s="244"/>
      <c r="AI912" s="244"/>
      <c r="AJ912" s="244"/>
      <c r="AK912" s="244"/>
      <c r="AL912" s="244"/>
      <c r="AM912" s="244"/>
      <c r="AN912" s="244"/>
      <c r="AO912" s="244"/>
      <c r="AP912" s="244"/>
      <c r="AQ912" s="243"/>
      <c r="AR912" s="243"/>
      <c r="AS912" s="243"/>
      <c r="AT912" s="243"/>
      <c r="AU912" s="243"/>
      <c r="AV912" s="243"/>
      <c r="AW912" s="243"/>
      <c r="AX912" s="243"/>
      <c r="AY912" s="243"/>
      <c r="AZ912" s="243"/>
      <c r="BA912" s="243"/>
      <c r="BB912" s="243"/>
    </row>
    <row r="913" spans="2:54" s="242" customFormat="1" x14ac:dyDescent="0.25">
      <c r="B913" s="215" t="s">
        <v>511</v>
      </c>
      <c r="C913" s="158" t="s">
        <v>469</v>
      </c>
      <c r="D913" s="197">
        <v>1</v>
      </c>
      <c r="E913" s="197">
        <f t="shared" ref="E913:N936" si="39">+IF(AND($B913=E$910,$C913=E$911),$D913,0)</f>
        <v>0</v>
      </c>
      <c r="F913" s="197">
        <f t="shared" si="39"/>
        <v>0</v>
      </c>
      <c r="G913" s="197">
        <f t="shared" si="39"/>
        <v>0</v>
      </c>
      <c r="H913" s="197">
        <f t="shared" si="39"/>
        <v>0</v>
      </c>
      <c r="I913" s="197">
        <f t="shared" si="39"/>
        <v>0</v>
      </c>
      <c r="J913" s="197">
        <f t="shared" si="39"/>
        <v>0</v>
      </c>
      <c r="K913" s="197">
        <f t="shared" si="39"/>
        <v>0</v>
      </c>
      <c r="L913" s="197">
        <f t="shared" si="39"/>
        <v>0</v>
      </c>
      <c r="M913" s="197">
        <f t="shared" si="39"/>
        <v>0</v>
      </c>
      <c r="N913" s="197">
        <f t="shared" si="39"/>
        <v>0</v>
      </c>
      <c r="T913" s="243"/>
      <c r="W913" s="244"/>
      <c r="X913" s="244"/>
      <c r="Y913" s="244"/>
      <c r="Z913" s="244"/>
      <c r="AA913" s="244"/>
      <c r="AB913" s="244"/>
      <c r="AC913" s="244"/>
      <c r="AD913" s="244"/>
      <c r="AE913" s="244"/>
      <c r="AF913" s="244"/>
      <c r="AG913" s="244"/>
      <c r="AH913" s="244"/>
      <c r="AI913" s="244"/>
      <c r="AJ913" s="244"/>
      <c r="AK913" s="244"/>
      <c r="AL913" s="244"/>
      <c r="AM913" s="244"/>
      <c r="AN913" s="244"/>
      <c r="AO913" s="244"/>
      <c r="AP913" s="244"/>
      <c r="AQ913" s="243"/>
      <c r="AR913" s="243"/>
      <c r="AS913" s="243"/>
      <c r="AT913" s="243"/>
      <c r="AU913" s="243"/>
      <c r="AV913" s="243"/>
      <c r="AW913" s="243"/>
      <c r="AX913" s="243"/>
      <c r="AY913" s="243"/>
      <c r="AZ913" s="243"/>
      <c r="BA913" s="243"/>
      <c r="BB913" s="243"/>
    </row>
    <row r="914" spans="2:54" s="242" customFormat="1" x14ac:dyDescent="0.25">
      <c r="B914" s="215" t="s">
        <v>511</v>
      </c>
      <c r="C914" s="158" t="s">
        <v>466</v>
      </c>
      <c r="D914" s="197">
        <v>2</v>
      </c>
      <c r="E914" s="197">
        <f t="shared" si="39"/>
        <v>0</v>
      </c>
      <c r="F914" s="197">
        <f t="shared" si="39"/>
        <v>0</v>
      </c>
      <c r="G914" s="197">
        <f t="shared" si="39"/>
        <v>0</v>
      </c>
      <c r="H914" s="197">
        <f t="shared" si="39"/>
        <v>2</v>
      </c>
      <c r="I914" s="197">
        <f t="shared" si="39"/>
        <v>0</v>
      </c>
      <c r="J914" s="197">
        <f t="shared" si="39"/>
        <v>0</v>
      </c>
      <c r="K914" s="197">
        <f t="shared" si="39"/>
        <v>0</v>
      </c>
      <c r="L914" s="197">
        <f t="shared" si="39"/>
        <v>0</v>
      </c>
      <c r="M914" s="197">
        <f t="shared" si="39"/>
        <v>0</v>
      </c>
      <c r="N914" s="197">
        <f t="shared" si="39"/>
        <v>0</v>
      </c>
      <c r="T914" s="243"/>
      <c r="W914" s="244"/>
      <c r="X914" s="244"/>
      <c r="Y914" s="244"/>
      <c r="Z914" s="244"/>
      <c r="AA914" s="244"/>
      <c r="AB914" s="244"/>
      <c r="AC914" s="244"/>
      <c r="AD914" s="244"/>
      <c r="AE914" s="244"/>
      <c r="AF914" s="244"/>
      <c r="AG914" s="244"/>
      <c r="AH914" s="244"/>
      <c r="AI914" s="244"/>
      <c r="AJ914" s="244"/>
      <c r="AK914" s="244"/>
      <c r="AL914" s="244"/>
      <c r="AM914" s="244"/>
      <c r="AN914" s="244"/>
      <c r="AO914" s="244"/>
      <c r="AP914" s="244"/>
      <c r="AQ914" s="243"/>
      <c r="AR914" s="243"/>
      <c r="AS914" s="243"/>
      <c r="AT914" s="243"/>
      <c r="AU914" s="243"/>
      <c r="AV914" s="243"/>
      <c r="AW914" s="243"/>
      <c r="AX914" s="243"/>
      <c r="AY914" s="243"/>
      <c r="AZ914" s="243"/>
      <c r="BA914" s="243"/>
      <c r="BB914" s="243"/>
    </row>
    <row r="915" spans="2:54" s="242" customFormat="1" x14ac:dyDescent="0.25">
      <c r="B915" s="215" t="s">
        <v>511</v>
      </c>
      <c r="C915" s="158" t="s">
        <v>464</v>
      </c>
      <c r="D915" s="197">
        <v>3</v>
      </c>
      <c r="E915" s="197">
        <f t="shared" si="39"/>
        <v>0</v>
      </c>
      <c r="F915" s="197">
        <f t="shared" si="39"/>
        <v>0</v>
      </c>
      <c r="G915" s="197">
        <f t="shared" si="39"/>
        <v>0</v>
      </c>
      <c r="H915" s="197">
        <f t="shared" si="39"/>
        <v>0</v>
      </c>
      <c r="I915" s="197">
        <f t="shared" si="39"/>
        <v>0</v>
      </c>
      <c r="J915" s="197">
        <f t="shared" si="39"/>
        <v>0</v>
      </c>
      <c r="K915" s="197">
        <f t="shared" si="39"/>
        <v>0</v>
      </c>
      <c r="L915" s="197">
        <f t="shared" si="39"/>
        <v>0</v>
      </c>
      <c r="M915" s="197">
        <f t="shared" si="39"/>
        <v>0</v>
      </c>
      <c r="N915" s="197">
        <f t="shared" si="39"/>
        <v>0</v>
      </c>
      <c r="T915" s="243"/>
      <c r="W915" s="244"/>
      <c r="X915" s="244"/>
      <c r="Y915" s="244"/>
      <c r="Z915" s="244"/>
      <c r="AA915" s="244"/>
      <c r="AB915" s="244"/>
      <c r="AC915" s="244"/>
      <c r="AD915" s="244"/>
      <c r="AE915" s="244"/>
      <c r="AF915" s="244"/>
      <c r="AG915" s="244"/>
      <c r="AH915" s="244"/>
      <c r="AI915" s="244"/>
      <c r="AJ915" s="244"/>
      <c r="AK915" s="244"/>
      <c r="AL915" s="244"/>
      <c r="AM915" s="244"/>
      <c r="AN915" s="244"/>
      <c r="AO915" s="244"/>
      <c r="AP915" s="244"/>
      <c r="AQ915" s="243"/>
      <c r="AR915" s="243"/>
      <c r="AS915" s="243"/>
      <c r="AT915" s="243"/>
      <c r="AU915" s="243"/>
      <c r="AV915" s="243"/>
      <c r="AW915" s="243"/>
      <c r="AX915" s="243"/>
      <c r="AY915" s="243"/>
      <c r="AZ915" s="243"/>
      <c r="BA915" s="243"/>
      <c r="BB915" s="243"/>
    </row>
    <row r="916" spans="2:54" s="242" customFormat="1" x14ac:dyDescent="0.25">
      <c r="B916" s="216" t="s">
        <v>511</v>
      </c>
      <c r="C916" s="217" t="s">
        <v>462</v>
      </c>
      <c r="D916" s="197">
        <v>3</v>
      </c>
      <c r="E916" s="197">
        <f t="shared" si="39"/>
        <v>0</v>
      </c>
      <c r="F916" s="197">
        <f t="shared" si="39"/>
        <v>0</v>
      </c>
      <c r="G916" s="197">
        <f t="shared" si="39"/>
        <v>0</v>
      </c>
      <c r="H916" s="197">
        <f t="shared" si="39"/>
        <v>0</v>
      </c>
      <c r="I916" s="197">
        <f t="shared" si="39"/>
        <v>0</v>
      </c>
      <c r="J916" s="197">
        <f t="shared" si="39"/>
        <v>0</v>
      </c>
      <c r="K916" s="197">
        <f t="shared" si="39"/>
        <v>0</v>
      </c>
      <c r="L916" s="197">
        <f t="shared" si="39"/>
        <v>0</v>
      </c>
      <c r="M916" s="197">
        <f t="shared" si="39"/>
        <v>0</v>
      </c>
      <c r="N916" s="197">
        <f t="shared" si="39"/>
        <v>0</v>
      </c>
      <c r="T916" s="243"/>
      <c r="W916" s="244"/>
      <c r="X916" s="244"/>
      <c r="Y916" s="244"/>
      <c r="Z916" s="244"/>
      <c r="AA916" s="244"/>
      <c r="AB916" s="244"/>
      <c r="AC916" s="244"/>
      <c r="AD916" s="244"/>
      <c r="AE916" s="244"/>
      <c r="AF916" s="244"/>
      <c r="AG916" s="244"/>
      <c r="AH916" s="244"/>
      <c r="AI916" s="244"/>
      <c r="AJ916" s="244"/>
      <c r="AK916" s="244"/>
      <c r="AL916" s="244"/>
      <c r="AM916" s="244"/>
      <c r="AN916" s="244"/>
      <c r="AO916" s="244"/>
      <c r="AP916" s="244"/>
      <c r="AQ916" s="243"/>
      <c r="AR916" s="243"/>
      <c r="AS916" s="243"/>
      <c r="AT916" s="243"/>
      <c r="AU916" s="243"/>
      <c r="AV916" s="243"/>
      <c r="AW916" s="243"/>
      <c r="AX916" s="243"/>
      <c r="AY916" s="243"/>
      <c r="AZ916" s="243"/>
      <c r="BA916" s="243"/>
      <c r="BB916" s="243"/>
    </row>
    <row r="917" spans="2:54" s="242" customFormat="1" x14ac:dyDescent="0.25">
      <c r="B917" s="212" t="s">
        <v>456</v>
      </c>
      <c r="C917" s="213" t="s">
        <v>471</v>
      </c>
      <c r="D917" s="197">
        <v>1</v>
      </c>
      <c r="E917" s="197">
        <f t="shared" si="39"/>
        <v>0</v>
      </c>
      <c r="F917" s="197">
        <f t="shared" si="39"/>
        <v>0</v>
      </c>
      <c r="G917" s="197">
        <f t="shared" si="39"/>
        <v>0</v>
      </c>
      <c r="H917" s="197">
        <f t="shared" si="39"/>
        <v>0</v>
      </c>
      <c r="I917" s="197">
        <f t="shared" si="39"/>
        <v>0</v>
      </c>
      <c r="J917" s="197">
        <f t="shared" si="39"/>
        <v>0</v>
      </c>
      <c r="K917" s="197">
        <f t="shared" si="39"/>
        <v>0</v>
      </c>
      <c r="L917" s="197">
        <f t="shared" si="39"/>
        <v>0</v>
      </c>
      <c r="M917" s="197">
        <f t="shared" si="39"/>
        <v>0</v>
      </c>
      <c r="N917" s="197">
        <f t="shared" si="39"/>
        <v>0</v>
      </c>
      <c r="T917" s="243"/>
      <c r="W917" s="244"/>
      <c r="X917" s="244"/>
      <c r="Y917" s="244"/>
      <c r="Z917" s="244"/>
      <c r="AA917" s="244"/>
      <c r="AB917" s="244"/>
      <c r="AC917" s="244"/>
      <c r="AD917" s="244"/>
      <c r="AE917" s="244"/>
      <c r="AF917" s="244"/>
      <c r="AG917" s="244"/>
      <c r="AH917" s="244"/>
      <c r="AI917" s="244"/>
      <c r="AJ917" s="244"/>
      <c r="AK917" s="244"/>
      <c r="AL917" s="244"/>
      <c r="AM917" s="244"/>
      <c r="AN917" s="244"/>
      <c r="AO917" s="244"/>
      <c r="AP917" s="244"/>
      <c r="AQ917" s="243"/>
      <c r="AR917" s="243"/>
      <c r="AS917" s="243"/>
      <c r="AT917" s="243"/>
      <c r="AU917" s="243"/>
      <c r="AV917" s="243"/>
      <c r="AW917" s="243"/>
      <c r="AX917" s="243"/>
      <c r="AY917" s="243"/>
      <c r="AZ917" s="243"/>
      <c r="BA917" s="243"/>
      <c r="BB917" s="243"/>
    </row>
    <row r="918" spans="2:54" s="242" customFormat="1" x14ac:dyDescent="0.25">
      <c r="B918" s="215" t="s">
        <v>456</v>
      </c>
      <c r="C918" s="158" t="s">
        <v>469</v>
      </c>
      <c r="D918" s="197">
        <v>1</v>
      </c>
      <c r="E918" s="197">
        <f t="shared" si="39"/>
        <v>0</v>
      </c>
      <c r="F918" s="197">
        <f t="shared" si="39"/>
        <v>0</v>
      </c>
      <c r="G918" s="197">
        <f t="shared" si="39"/>
        <v>0</v>
      </c>
      <c r="H918" s="197">
        <f t="shared" si="39"/>
        <v>0</v>
      </c>
      <c r="I918" s="197">
        <f t="shared" si="39"/>
        <v>0</v>
      </c>
      <c r="J918" s="197">
        <f t="shared" si="39"/>
        <v>0</v>
      </c>
      <c r="K918" s="197">
        <f t="shared" si="39"/>
        <v>0</v>
      </c>
      <c r="L918" s="197">
        <f t="shared" si="39"/>
        <v>0</v>
      </c>
      <c r="M918" s="197">
        <f t="shared" si="39"/>
        <v>0</v>
      </c>
      <c r="N918" s="197">
        <f t="shared" si="39"/>
        <v>0</v>
      </c>
      <c r="T918" s="243"/>
      <c r="W918" s="244"/>
      <c r="X918" s="244"/>
      <c r="Y918" s="244"/>
      <c r="Z918" s="244"/>
      <c r="AA918" s="244"/>
      <c r="AB918" s="244"/>
      <c r="AC918" s="244"/>
      <c r="AD918" s="244"/>
      <c r="AE918" s="244"/>
      <c r="AF918" s="244"/>
      <c r="AG918" s="244"/>
      <c r="AH918" s="244"/>
      <c r="AI918" s="244"/>
      <c r="AJ918" s="244"/>
      <c r="AK918" s="244"/>
      <c r="AL918" s="244"/>
      <c r="AM918" s="244"/>
      <c r="AN918" s="244"/>
      <c r="AO918" s="244"/>
      <c r="AP918" s="244"/>
      <c r="AQ918" s="243"/>
      <c r="AR918" s="243"/>
      <c r="AS918" s="243"/>
      <c r="AT918" s="243"/>
      <c r="AU918" s="243"/>
      <c r="AV918" s="243"/>
      <c r="AW918" s="243"/>
      <c r="AX918" s="243"/>
      <c r="AY918" s="243"/>
      <c r="AZ918" s="243"/>
      <c r="BA918" s="243"/>
      <c r="BB918" s="243"/>
    </row>
    <row r="919" spans="2:54" s="242" customFormat="1" x14ac:dyDescent="0.25">
      <c r="B919" s="215" t="s">
        <v>456</v>
      </c>
      <c r="C919" s="158" t="s">
        <v>466</v>
      </c>
      <c r="D919" s="197">
        <v>2</v>
      </c>
      <c r="E919" s="197">
        <f t="shared" si="39"/>
        <v>0</v>
      </c>
      <c r="F919" s="197">
        <f t="shared" si="39"/>
        <v>0</v>
      </c>
      <c r="G919" s="197">
        <f t="shared" si="39"/>
        <v>0</v>
      </c>
      <c r="H919" s="197">
        <f t="shared" si="39"/>
        <v>0</v>
      </c>
      <c r="I919" s="197">
        <f t="shared" si="39"/>
        <v>0</v>
      </c>
      <c r="J919" s="197">
        <f t="shared" si="39"/>
        <v>0</v>
      </c>
      <c r="K919" s="197">
        <f t="shared" si="39"/>
        <v>0</v>
      </c>
      <c r="L919" s="197">
        <f t="shared" si="39"/>
        <v>0</v>
      </c>
      <c r="M919" s="197">
        <f t="shared" si="39"/>
        <v>0</v>
      </c>
      <c r="N919" s="197">
        <f t="shared" si="39"/>
        <v>0</v>
      </c>
      <c r="T919" s="243"/>
      <c r="W919" s="244"/>
      <c r="X919" s="244"/>
      <c r="Y919" s="244"/>
      <c r="Z919" s="244"/>
      <c r="AA919" s="244"/>
      <c r="AB919" s="244"/>
      <c r="AC919" s="244"/>
      <c r="AD919" s="244"/>
      <c r="AE919" s="244"/>
      <c r="AF919" s="244"/>
      <c r="AG919" s="244"/>
      <c r="AH919" s="244"/>
      <c r="AI919" s="244"/>
      <c r="AJ919" s="244"/>
      <c r="AK919" s="244"/>
      <c r="AL919" s="244"/>
      <c r="AM919" s="244"/>
      <c r="AN919" s="244"/>
      <c r="AO919" s="244"/>
      <c r="AP919" s="244"/>
      <c r="AQ919" s="243"/>
      <c r="AR919" s="243"/>
      <c r="AS919" s="243"/>
      <c r="AT919" s="243"/>
      <c r="AU919" s="243"/>
      <c r="AV919" s="243"/>
      <c r="AW919" s="243"/>
      <c r="AX919" s="243"/>
      <c r="AY919" s="243"/>
      <c r="AZ919" s="243"/>
      <c r="BA919" s="243"/>
      <c r="BB919" s="243"/>
    </row>
    <row r="920" spans="2:54" s="242" customFormat="1" x14ac:dyDescent="0.25">
      <c r="B920" s="215" t="s">
        <v>456</v>
      </c>
      <c r="C920" s="158" t="s">
        <v>464</v>
      </c>
      <c r="D920" s="197">
        <v>3</v>
      </c>
      <c r="E920" s="197">
        <f t="shared" si="39"/>
        <v>0</v>
      </c>
      <c r="F920" s="197">
        <f t="shared" si="39"/>
        <v>0</v>
      </c>
      <c r="G920" s="197">
        <f t="shared" si="39"/>
        <v>0</v>
      </c>
      <c r="H920" s="197">
        <f t="shared" si="39"/>
        <v>0</v>
      </c>
      <c r="I920" s="197">
        <f t="shared" si="39"/>
        <v>0</v>
      </c>
      <c r="J920" s="197">
        <f t="shared" si="39"/>
        <v>0</v>
      </c>
      <c r="K920" s="197">
        <f t="shared" si="39"/>
        <v>0</v>
      </c>
      <c r="L920" s="197">
        <f t="shared" si="39"/>
        <v>0</v>
      </c>
      <c r="M920" s="197">
        <f t="shared" si="39"/>
        <v>0</v>
      </c>
      <c r="N920" s="197">
        <f t="shared" si="39"/>
        <v>0</v>
      </c>
      <c r="T920" s="243"/>
      <c r="W920" s="244"/>
      <c r="X920" s="244"/>
      <c r="Y920" s="244"/>
      <c r="Z920" s="244"/>
      <c r="AA920" s="244"/>
      <c r="AB920" s="244"/>
      <c r="AC920" s="244"/>
      <c r="AD920" s="244"/>
      <c r="AE920" s="244"/>
      <c r="AF920" s="244"/>
      <c r="AG920" s="244"/>
      <c r="AH920" s="244"/>
      <c r="AI920" s="244"/>
      <c r="AJ920" s="244"/>
      <c r="AK920" s="244"/>
      <c r="AL920" s="244"/>
      <c r="AM920" s="244"/>
      <c r="AN920" s="244"/>
      <c r="AO920" s="244"/>
      <c r="AP920" s="244"/>
      <c r="AQ920" s="243"/>
      <c r="AR920" s="243"/>
      <c r="AS920" s="243"/>
      <c r="AT920" s="243"/>
      <c r="AU920" s="243"/>
      <c r="AV920" s="243"/>
      <c r="AW920" s="243"/>
      <c r="AX920" s="243"/>
      <c r="AY920" s="243"/>
      <c r="AZ920" s="243"/>
      <c r="BA920" s="243"/>
      <c r="BB920" s="243"/>
    </row>
    <row r="921" spans="2:54" s="242" customFormat="1" x14ac:dyDescent="0.25">
      <c r="B921" s="216" t="s">
        <v>456</v>
      </c>
      <c r="C921" s="217" t="s">
        <v>462</v>
      </c>
      <c r="D921" s="247">
        <v>4</v>
      </c>
      <c r="E921" s="197">
        <f t="shared" si="39"/>
        <v>0</v>
      </c>
      <c r="F921" s="197">
        <f t="shared" si="39"/>
        <v>0</v>
      </c>
      <c r="G921" s="197">
        <f t="shared" si="39"/>
        <v>0</v>
      </c>
      <c r="H921" s="197">
        <f t="shared" si="39"/>
        <v>0</v>
      </c>
      <c r="I921" s="197">
        <f t="shared" si="39"/>
        <v>0</v>
      </c>
      <c r="J921" s="197">
        <f t="shared" si="39"/>
        <v>0</v>
      </c>
      <c r="K921" s="197">
        <f t="shared" si="39"/>
        <v>0</v>
      </c>
      <c r="L921" s="197">
        <f t="shared" si="39"/>
        <v>0</v>
      </c>
      <c r="M921" s="197">
        <f t="shared" si="39"/>
        <v>0</v>
      </c>
      <c r="N921" s="197">
        <f t="shared" si="39"/>
        <v>0</v>
      </c>
      <c r="T921" s="243"/>
      <c r="W921" s="244"/>
      <c r="X921" s="244"/>
      <c r="Y921" s="244"/>
      <c r="Z921" s="244"/>
      <c r="AA921" s="244"/>
      <c r="AB921" s="244"/>
      <c r="AC921" s="244"/>
      <c r="AD921" s="244"/>
      <c r="AE921" s="244"/>
      <c r="AF921" s="244"/>
      <c r="AG921" s="244"/>
      <c r="AH921" s="244"/>
      <c r="AI921" s="244"/>
      <c r="AJ921" s="244"/>
      <c r="AK921" s="244"/>
      <c r="AL921" s="244"/>
      <c r="AM921" s="244"/>
      <c r="AN921" s="244"/>
      <c r="AO921" s="244"/>
      <c r="AP921" s="244"/>
      <c r="AQ921" s="243"/>
      <c r="AR921" s="243"/>
      <c r="AS921" s="243"/>
      <c r="AT921" s="243"/>
      <c r="AU921" s="243"/>
      <c r="AV921" s="243"/>
      <c r="AW921" s="243"/>
      <c r="AX921" s="243"/>
      <c r="AY921" s="243"/>
      <c r="AZ921" s="243"/>
      <c r="BA921" s="243"/>
      <c r="BB921" s="243"/>
    </row>
    <row r="922" spans="2:54" s="242" customFormat="1" x14ac:dyDescent="0.25">
      <c r="B922" s="212" t="s">
        <v>455</v>
      </c>
      <c r="C922" s="213" t="s">
        <v>471</v>
      </c>
      <c r="D922" s="197">
        <v>1</v>
      </c>
      <c r="E922" s="197">
        <f t="shared" si="39"/>
        <v>0</v>
      </c>
      <c r="F922" s="197">
        <f t="shared" si="39"/>
        <v>1</v>
      </c>
      <c r="G922" s="197">
        <f t="shared" si="39"/>
        <v>0</v>
      </c>
      <c r="H922" s="197">
        <f t="shared" si="39"/>
        <v>0</v>
      </c>
      <c r="I922" s="197">
        <f t="shared" si="39"/>
        <v>0</v>
      </c>
      <c r="J922" s="197">
        <f t="shared" si="39"/>
        <v>0</v>
      </c>
      <c r="K922" s="197">
        <f t="shared" si="39"/>
        <v>0</v>
      </c>
      <c r="L922" s="197">
        <f t="shared" si="39"/>
        <v>0</v>
      </c>
      <c r="M922" s="197">
        <f t="shared" si="39"/>
        <v>0</v>
      </c>
      <c r="N922" s="197">
        <f t="shared" si="39"/>
        <v>0</v>
      </c>
      <c r="T922" s="243"/>
      <c r="W922" s="244"/>
      <c r="X922" s="244"/>
      <c r="Y922" s="244"/>
      <c r="Z922" s="244"/>
      <c r="AA922" s="244"/>
      <c r="AB922" s="244"/>
      <c r="AC922" s="244"/>
      <c r="AD922" s="244"/>
      <c r="AE922" s="244"/>
      <c r="AF922" s="244"/>
      <c r="AG922" s="244"/>
      <c r="AH922" s="244"/>
      <c r="AI922" s="244"/>
      <c r="AJ922" s="244"/>
      <c r="AK922" s="244"/>
      <c r="AL922" s="244"/>
      <c r="AM922" s="244"/>
      <c r="AN922" s="244"/>
      <c r="AO922" s="244"/>
      <c r="AP922" s="244"/>
      <c r="AQ922" s="243"/>
      <c r="AR922" s="243"/>
      <c r="AS922" s="243"/>
      <c r="AT922" s="243"/>
      <c r="AU922" s="243"/>
      <c r="AV922" s="243"/>
      <c r="AW922" s="243"/>
      <c r="AX922" s="243"/>
      <c r="AY922" s="243"/>
      <c r="AZ922" s="243"/>
      <c r="BA922" s="243"/>
      <c r="BB922" s="243"/>
    </row>
    <row r="923" spans="2:54" s="242" customFormat="1" x14ac:dyDescent="0.25">
      <c r="B923" s="215" t="s">
        <v>455</v>
      </c>
      <c r="C923" s="158" t="s">
        <v>469</v>
      </c>
      <c r="D923" s="197">
        <v>2</v>
      </c>
      <c r="E923" s="197">
        <f t="shared" si="39"/>
        <v>0</v>
      </c>
      <c r="F923" s="197">
        <f t="shared" si="39"/>
        <v>0</v>
      </c>
      <c r="G923" s="197">
        <f t="shared" si="39"/>
        <v>0</v>
      </c>
      <c r="H923" s="197">
        <f t="shared" si="39"/>
        <v>0</v>
      </c>
      <c r="I923" s="197">
        <f t="shared" si="39"/>
        <v>0</v>
      </c>
      <c r="J923" s="197">
        <f t="shared" si="39"/>
        <v>0</v>
      </c>
      <c r="K923" s="197">
        <f t="shared" si="39"/>
        <v>0</v>
      </c>
      <c r="L923" s="197">
        <f t="shared" si="39"/>
        <v>0</v>
      </c>
      <c r="M923" s="197">
        <f t="shared" si="39"/>
        <v>0</v>
      </c>
      <c r="N923" s="197">
        <f t="shared" si="39"/>
        <v>0</v>
      </c>
      <c r="T923" s="243"/>
      <c r="W923" s="244"/>
      <c r="X923" s="244"/>
      <c r="Y923" s="244"/>
      <c r="Z923" s="244"/>
      <c r="AA923" s="244"/>
      <c r="AB923" s="244"/>
      <c r="AC923" s="244"/>
      <c r="AD923" s="244"/>
      <c r="AE923" s="244"/>
      <c r="AF923" s="244"/>
      <c r="AG923" s="244"/>
      <c r="AH923" s="244"/>
      <c r="AI923" s="244"/>
      <c r="AJ923" s="244"/>
      <c r="AK923" s="244"/>
      <c r="AL923" s="244"/>
      <c r="AM923" s="244"/>
      <c r="AN923" s="244"/>
      <c r="AO923" s="244"/>
      <c r="AP923" s="244"/>
      <c r="AQ923" s="243"/>
      <c r="AR923" s="243"/>
      <c r="AS923" s="243"/>
      <c r="AT923" s="243"/>
      <c r="AU923" s="243"/>
      <c r="AV923" s="243"/>
      <c r="AW923" s="243"/>
      <c r="AX923" s="243"/>
      <c r="AY923" s="243"/>
      <c r="AZ923" s="243"/>
      <c r="BA923" s="243"/>
      <c r="BB923" s="243"/>
    </row>
    <row r="924" spans="2:54" s="242" customFormat="1" x14ac:dyDescent="0.25">
      <c r="B924" s="215" t="s">
        <v>455</v>
      </c>
      <c r="C924" s="158" t="s">
        <v>466</v>
      </c>
      <c r="D924" s="197">
        <v>3</v>
      </c>
      <c r="E924" s="197">
        <f t="shared" si="39"/>
        <v>0</v>
      </c>
      <c r="F924" s="197">
        <f t="shared" si="39"/>
        <v>0</v>
      </c>
      <c r="G924" s="197">
        <f t="shared" si="39"/>
        <v>0</v>
      </c>
      <c r="H924" s="197">
        <f t="shared" si="39"/>
        <v>0</v>
      </c>
      <c r="I924" s="197">
        <f t="shared" si="39"/>
        <v>0</v>
      </c>
      <c r="J924" s="197">
        <f t="shared" si="39"/>
        <v>0</v>
      </c>
      <c r="K924" s="197">
        <f t="shared" si="39"/>
        <v>0</v>
      </c>
      <c r="L924" s="197">
        <f t="shared" si="39"/>
        <v>0</v>
      </c>
      <c r="M924" s="197">
        <f t="shared" si="39"/>
        <v>0</v>
      </c>
      <c r="N924" s="197">
        <f t="shared" si="39"/>
        <v>0</v>
      </c>
      <c r="T924" s="243"/>
      <c r="W924" s="244"/>
      <c r="X924" s="244"/>
      <c r="Y924" s="244"/>
      <c r="Z924" s="244"/>
      <c r="AA924" s="244"/>
      <c r="AB924" s="244"/>
      <c r="AC924" s="244"/>
      <c r="AD924" s="244"/>
      <c r="AE924" s="244"/>
      <c r="AF924" s="244"/>
      <c r="AG924" s="244"/>
      <c r="AH924" s="244"/>
      <c r="AI924" s="244"/>
      <c r="AJ924" s="244"/>
      <c r="AK924" s="244"/>
      <c r="AL924" s="244"/>
      <c r="AM924" s="244"/>
      <c r="AN924" s="244"/>
      <c r="AO924" s="244"/>
      <c r="AP924" s="244"/>
      <c r="AQ924" s="243"/>
      <c r="AR924" s="243"/>
      <c r="AS924" s="243"/>
      <c r="AT924" s="243"/>
      <c r="AU924" s="243"/>
      <c r="AV924" s="243"/>
      <c r="AW924" s="243"/>
      <c r="AX924" s="243"/>
      <c r="AY924" s="243"/>
      <c r="AZ924" s="243"/>
      <c r="BA924" s="243"/>
      <c r="BB924" s="243"/>
    </row>
    <row r="925" spans="2:54" s="242" customFormat="1" x14ac:dyDescent="0.25">
      <c r="B925" s="215" t="s">
        <v>455</v>
      </c>
      <c r="C925" s="158" t="s">
        <v>464</v>
      </c>
      <c r="D925" s="247">
        <v>4</v>
      </c>
      <c r="E925" s="197">
        <f t="shared" si="39"/>
        <v>0</v>
      </c>
      <c r="F925" s="197">
        <f t="shared" si="39"/>
        <v>0</v>
      </c>
      <c r="G925" s="197">
        <f t="shared" si="39"/>
        <v>0</v>
      </c>
      <c r="H925" s="197">
        <f t="shared" si="39"/>
        <v>0</v>
      </c>
      <c r="I925" s="197">
        <f t="shared" si="39"/>
        <v>0</v>
      </c>
      <c r="J925" s="197">
        <f t="shared" si="39"/>
        <v>0</v>
      </c>
      <c r="K925" s="197">
        <f t="shared" si="39"/>
        <v>0</v>
      </c>
      <c r="L925" s="197">
        <f t="shared" si="39"/>
        <v>0</v>
      </c>
      <c r="M925" s="197">
        <f t="shared" si="39"/>
        <v>0</v>
      </c>
      <c r="N925" s="197">
        <f t="shared" si="39"/>
        <v>0</v>
      </c>
      <c r="T925" s="243"/>
      <c r="W925" s="244"/>
      <c r="X925" s="244"/>
      <c r="Y925" s="244"/>
      <c r="Z925" s="244"/>
      <c r="AA925" s="244"/>
      <c r="AB925" s="244"/>
      <c r="AC925" s="244"/>
      <c r="AD925" s="244"/>
      <c r="AE925" s="244"/>
      <c r="AF925" s="244"/>
      <c r="AG925" s="244"/>
      <c r="AH925" s="244"/>
      <c r="AI925" s="244"/>
      <c r="AJ925" s="244"/>
      <c r="AK925" s="244"/>
      <c r="AL925" s="244"/>
      <c r="AM925" s="244"/>
      <c r="AN925" s="244"/>
      <c r="AO925" s="244"/>
      <c r="AP925" s="244"/>
      <c r="AQ925" s="243"/>
      <c r="AR925" s="243"/>
      <c r="AS925" s="243"/>
      <c r="AT925" s="243"/>
      <c r="AU925" s="243"/>
      <c r="AV925" s="243"/>
      <c r="AW925" s="243"/>
      <c r="AX925" s="243"/>
      <c r="AY925" s="243"/>
      <c r="AZ925" s="243"/>
      <c r="BA925" s="243"/>
      <c r="BB925" s="243"/>
    </row>
    <row r="926" spans="2:54" s="242" customFormat="1" x14ac:dyDescent="0.25">
      <c r="B926" s="216" t="s">
        <v>455</v>
      </c>
      <c r="C926" s="217" t="s">
        <v>462</v>
      </c>
      <c r="D926" s="247">
        <v>4</v>
      </c>
      <c r="E926" s="197">
        <f t="shared" si="39"/>
        <v>0</v>
      </c>
      <c r="F926" s="197">
        <f t="shared" si="39"/>
        <v>0</v>
      </c>
      <c r="G926" s="197">
        <f t="shared" si="39"/>
        <v>0</v>
      </c>
      <c r="H926" s="197">
        <f t="shared" si="39"/>
        <v>0</v>
      </c>
      <c r="I926" s="197">
        <f t="shared" si="39"/>
        <v>0</v>
      </c>
      <c r="J926" s="197">
        <f t="shared" si="39"/>
        <v>0</v>
      </c>
      <c r="K926" s="197">
        <f t="shared" si="39"/>
        <v>0</v>
      </c>
      <c r="L926" s="197">
        <f t="shared" si="39"/>
        <v>0</v>
      </c>
      <c r="M926" s="197">
        <f t="shared" si="39"/>
        <v>0</v>
      </c>
      <c r="N926" s="197">
        <f t="shared" si="39"/>
        <v>0</v>
      </c>
      <c r="T926" s="243"/>
      <c r="W926" s="244"/>
      <c r="X926" s="244"/>
      <c r="Y926" s="244"/>
      <c r="Z926" s="244"/>
      <c r="AA926" s="244"/>
      <c r="AB926" s="244"/>
      <c r="AC926" s="244"/>
      <c r="AD926" s="244"/>
      <c r="AE926" s="244"/>
      <c r="AF926" s="244"/>
      <c r="AG926" s="244"/>
      <c r="AH926" s="244"/>
      <c r="AI926" s="244"/>
      <c r="AJ926" s="244"/>
      <c r="AK926" s="244"/>
      <c r="AL926" s="244"/>
      <c r="AM926" s="244"/>
      <c r="AN926" s="244"/>
      <c r="AO926" s="244"/>
      <c r="AP926" s="244"/>
      <c r="AQ926" s="243"/>
      <c r="AR926" s="243"/>
      <c r="AS926" s="243"/>
      <c r="AT926" s="243"/>
      <c r="AU926" s="243"/>
      <c r="AV926" s="243"/>
      <c r="AW926" s="243"/>
      <c r="AX926" s="243"/>
      <c r="AY926" s="243"/>
      <c r="AZ926" s="243"/>
      <c r="BA926" s="243"/>
      <c r="BB926" s="243"/>
    </row>
    <row r="927" spans="2:54" s="242" customFormat="1" x14ac:dyDescent="0.25">
      <c r="B927" s="212" t="s">
        <v>454</v>
      </c>
      <c r="C927" s="213" t="s">
        <v>471</v>
      </c>
      <c r="D927" s="197">
        <v>2</v>
      </c>
      <c r="E927" s="197">
        <f t="shared" si="39"/>
        <v>0</v>
      </c>
      <c r="F927" s="197">
        <f t="shared" si="39"/>
        <v>0</v>
      </c>
      <c r="G927" s="197">
        <f t="shared" si="39"/>
        <v>0</v>
      </c>
      <c r="H927" s="197">
        <f t="shared" si="39"/>
        <v>0</v>
      </c>
      <c r="I927" s="197">
        <f t="shared" si="39"/>
        <v>0</v>
      </c>
      <c r="J927" s="197">
        <f t="shared" si="39"/>
        <v>0</v>
      </c>
      <c r="K927" s="197">
        <f t="shared" si="39"/>
        <v>0</v>
      </c>
      <c r="L927" s="197">
        <f t="shared" si="39"/>
        <v>0</v>
      </c>
      <c r="M927" s="197">
        <f t="shared" si="39"/>
        <v>0</v>
      </c>
      <c r="N927" s="197">
        <f t="shared" si="39"/>
        <v>0</v>
      </c>
      <c r="T927" s="243"/>
      <c r="W927" s="244"/>
      <c r="X927" s="244"/>
      <c r="Y927" s="244"/>
      <c r="Z927" s="244"/>
      <c r="AA927" s="244"/>
      <c r="AB927" s="244"/>
      <c r="AC927" s="244"/>
      <c r="AD927" s="244"/>
      <c r="AE927" s="244"/>
      <c r="AF927" s="244"/>
      <c r="AG927" s="244"/>
      <c r="AH927" s="244"/>
      <c r="AI927" s="244"/>
      <c r="AJ927" s="244"/>
      <c r="AK927" s="244"/>
      <c r="AL927" s="244"/>
      <c r="AM927" s="244"/>
      <c r="AN927" s="244"/>
      <c r="AO927" s="244"/>
      <c r="AP927" s="244"/>
      <c r="AQ927" s="243"/>
      <c r="AR927" s="243"/>
      <c r="AS927" s="243"/>
      <c r="AT927" s="243"/>
      <c r="AU927" s="243"/>
      <c r="AV927" s="243"/>
      <c r="AW927" s="243"/>
      <c r="AX927" s="243"/>
      <c r="AY927" s="243"/>
      <c r="AZ927" s="243"/>
      <c r="BA927" s="243"/>
      <c r="BB927" s="243"/>
    </row>
    <row r="928" spans="2:54" s="242" customFormat="1" x14ac:dyDescent="0.25">
      <c r="B928" s="215" t="s">
        <v>454</v>
      </c>
      <c r="C928" s="158" t="s">
        <v>469</v>
      </c>
      <c r="D928" s="197">
        <v>3</v>
      </c>
      <c r="E928" s="197">
        <f t="shared" si="39"/>
        <v>0</v>
      </c>
      <c r="F928" s="197">
        <f t="shared" si="39"/>
        <v>0</v>
      </c>
      <c r="G928" s="197">
        <f t="shared" si="39"/>
        <v>0</v>
      </c>
      <c r="H928" s="197">
        <f t="shared" si="39"/>
        <v>0</v>
      </c>
      <c r="I928" s="197">
        <f t="shared" si="39"/>
        <v>0</v>
      </c>
      <c r="J928" s="197">
        <f t="shared" si="39"/>
        <v>0</v>
      </c>
      <c r="K928" s="197">
        <f t="shared" si="39"/>
        <v>0</v>
      </c>
      <c r="L928" s="197">
        <f t="shared" si="39"/>
        <v>0</v>
      </c>
      <c r="M928" s="197">
        <f t="shared" si="39"/>
        <v>0</v>
      </c>
      <c r="N928" s="197">
        <f t="shared" si="39"/>
        <v>0</v>
      </c>
      <c r="T928" s="243"/>
      <c r="W928" s="244"/>
      <c r="X928" s="244"/>
      <c r="Y928" s="244"/>
      <c r="Z928" s="244"/>
      <c r="AA928" s="244"/>
      <c r="AB928" s="244"/>
      <c r="AC928" s="244"/>
      <c r="AD928" s="244"/>
      <c r="AE928" s="244"/>
      <c r="AF928" s="244"/>
      <c r="AG928" s="244"/>
      <c r="AH928" s="244"/>
      <c r="AI928" s="244"/>
      <c r="AJ928" s="244"/>
      <c r="AK928" s="244"/>
      <c r="AL928" s="244"/>
      <c r="AM928" s="244"/>
      <c r="AN928" s="244"/>
      <c r="AO928" s="244"/>
      <c r="AP928" s="244"/>
      <c r="AQ928" s="243"/>
      <c r="AR928" s="243"/>
      <c r="AS928" s="243"/>
      <c r="AT928" s="243"/>
      <c r="AU928" s="243"/>
      <c r="AV928" s="243"/>
      <c r="AW928" s="243"/>
      <c r="AX928" s="243"/>
      <c r="AY928" s="243"/>
      <c r="AZ928" s="243"/>
      <c r="BA928" s="243"/>
      <c r="BB928" s="243"/>
    </row>
    <row r="929" spans="2:54" s="242" customFormat="1" x14ac:dyDescent="0.25">
      <c r="B929" s="215" t="s">
        <v>454</v>
      </c>
      <c r="C929" s="158" t="s">
        <v>466</v>
      </c>
      <c r="D929" s="197">
        <v>3</v>
      </c>
      <c r="E929" s="197">
        <f t="shared" si="39"/>
        <v>0</v>
      </c>
      <c r="F929" s="197">
        <f t="shared" si="39"/>
        <v>0</v>
      </c>
      <c r="G929" s="197">
        <f t="shared" si="39"/>
        <v>0</v>
      </c>
      <c r="H929" s="197">
        <f t="shared" si="39"/>
        <v>0</v>
      </c>
      <c r="I929" s="197">
        <f t="shared" si="39"/>
        <v>0</v>
      </c>
      <c r="J929" s="197">
        <f t="shared" si="39"/>
        <v>0</v>
      </c>
      <c r="K929" s="197">
        <f t="shared" si="39"/>
        <v>0</v>
      </c>
      <c r="L929" s="197">
        <f t="shared" si="39"/>
        <v>0</v>
      </c>
      <c r="M929" s="197">
        <f t="shared" si="39"/>
        <v>0</v>
      </c>
      <c r="N929" s="197">
        <f t="shared" si="39"/>
        <v>0</v>
      </c>
      <c r="T929" s="243"/>
      <c r="W929" s="244"/>
      <c r="X929" s="244"/>
      <c r="Y929" s="244"/>
      <c r="Z929" s="244"/>
      <c r="AA929" s="244"/>
      <c r="AB929" s="244"/>
      <c r="AC929" s="244"/>
      <c r="AD929" s="244"/>
      <c r="AE929" s="244"/>
      <c r="AF929" s="244"/>
      <c r="AG929" s="244"/>
      <c r="AH929" s="244"/>
      <c r="AI929" s="244"/>
      <c r="AJ929" s="244"/>
      <c r="AK929" s="244"/>
      <c r="AL929" s="244"/>
      <c r="AM929" s="244"/>
      <c r="AN929" s="244"/>
      <c r="AO929" s="244"/>
      <c r="AP929" s="244"/>
      <c r="AQ929" s="243"/>
      <c r="AR929" s="243"/>
      <c r="AS929" s="243"/>
      <c r="AT929" s="243"/>
      <c r="AU929" s="243"/>
      <c r="AV929" s="243"/>
      <c r="AW929" s="243"/>
      <c r="AX929" s="243"/>
      <c r="AY929" s="243"/>
      <c r="AZ929" s="243"/>
      <c r="BA929" s="243"/>
      <c r="BB929" s="243"/>
    </row>
    <row r="930" spans="2:54" s="242" customFormat="1" x14ac:dyDescent="0.25">
      <c r="B930" s="215" t="s">
        <v>454</v>
      </c>
      <c r="C930" s="158" t="s">
        <v>464</v>
      </c>
      <c r="D930" s="247">
        <v>4</v>
      </c>
      <c r="E930" s="197">
        <f t="shared" si="39"/>
        <v>0</v>
      </c>
      <c r="F930" s="197">
        <f t="shared" si="39"/>
        <v>0</v>
      </c>
      <c r="G930" s="197">
        <f t="shared" si="39"/>
        <v>0</v>
      </c>
      <c r="H930" s="197">
        <f t="shared" si="39"/>
        <v>0</v>
      </c>
      <c r="I930" s="197">
        <f t="shared" si="39"/>
        <v>0</v>
      </c>
      <c r="J930" s="197">
        <f t="shared" si="39"/>
        <v>0</v>
      </c>
      <c r="K930" s="197">
        <f t="shared" si="39"/>
        <v>0</v>
      </c>
      <c r="L930" s="197">
        <f t="shared" si="39"/>
        <v>0</v>
      </c>
      <c r="M930" s="197">
        <f t="shared" si="39"/>
        <v>0</v>
      </c>
      <c r="N930" s="197">
        <f t="shared" si="39"/>
        <v>0</v>
      </c>
      <c r="T930" s="243"/>
      <c r="W930" s="244"/>
      <c r="X930" s="244"/>
      <c r="Y930" s="244"/>
      <c r="Z930" s="244"/>
      <c r="AA930" s="244"/>
      <c r="AB930" s="244"/>
      <c r="AC930" s="244"/>
      <c r="AD930" s="244"/>
      <c r="AE930" s="244"/>
      <c r="AF930" s="244"/>
      <c r="AG930" s="244"/>
      <c r="AH930" s="244"/>
      <c r="AI930" s="244"/>
      <c r="AJ930" s="244"/>
      <c r="AK930" s="244"/>
      <c r="AL930" s="244"/>
      <c r="AM930" s="244"/>
      <c r="AN930" s="244"/>
      <c r="AO930" s="244"/>
      <c r="AP930" s="244"/>
      <c r="AQ930" s="243"/>
      <c r="AR930" s="243"/>
      <c r="AS930" s="243"/>
      <c r="AT930" s="243"/>
      <c r="AU930" s="243"/>
      <c r="AV930" s="243"/>
      <c r="AW930" s="243"/>
      <c r="AX930" s="243"/>
      <c r="AY930" s="243"/>
      <c r="AZ930" s="243"/>
      <c r="BA930" s="243"/>
      <c r="BB930" s="243"/>
    </row>
    <row r="931" spans="2:54" s="242" customFormat="1" x14ac:dyDescent="0.25">
      <c r="B931" s="216" t="s">
        <v>454</v>
      </c>
      <c r="C931" s="217" t="s">
        <v>462</v>
      </c>
      <c r="D931" s="247">
        <v>4</v>
      </c>
      <c r="E931" s="197">
        <f t="shared" si="39"/>
        <v>0</v>
      </c>
      <c r="F931" s="197">
        <f t="shared" si="39"/>
        <v>0</v>
      </c>
      <c r="G931" s="197">
        <f t="shared" si="39"/>
        <v>0</v>
      </c>
      <c r="H931" s="197">
        <f t="shared" si="39"/>
        <v>0</v>
      </c>
      <c r="I931" s="197">
        <f t="shared" si="39"/>
        <v>0</v>
      </c>
      <c r="J931" s="197">
        <f t="shared" si="39"/>
        <v>0</v>
      </c>
      <c r="K931" s="197">
        <f t="shared" si="39"/>
        <v>0</v>
      </c>
      <c r="L931" s="197">
        <f t="shared" si="39"/>
        <v>0</v>
      </c>
      <c r="M931" s="197">
        <f t="shared" si="39"/>
        <v>0</v>
      </c>
      <c r="N931" s="197">
        <f t="shared" si="39"/>
        <v>0</v>
      </c>
      <c r="T931" s="243"/>
      <c r="W931" s="244"/>
      <c r="X931" s="244"/>
      <c r="Y931" s="244"/>
      <c r="Z931" s="244"/>
      <c r="AA931" s="244"/>
      <c r="AB931" s="244"/>
      <c r="AC931" s="244"/>
      <c r="AD931" s="244"/>
      <c r="AE931" s="244"/>
      <c r="AF931" s="244"/>
      <c r="AG931" s="244"/>
      <c r="AH931" s="244"/>
      <c r="AI931" s="244"/>
      <c r="AJ931" s="244"/>
      <c r="AK931" s="244"/>
      <c r="AL931" s="244"/>
      <c r="AM931" s="244"/>
      <c r="AN931" s="244"/>
      <c r="AO931" s="244"/>
      <c r="AP931" s="244"/>
      <c r="AQ931" s="243"/>
      <c r="AR931" s="243"/>
      <c r="AS931" s="243"/>
      <c r="AT931" s="243"/>
      <c r="AU931" s="243"/>
      <c r="AV931" s="243"/>
      <c r="AW931" s="243"/>
      <c r="AX931" s="243"/>
      <c r="AY931" s="243"/>
      <c r="AZ931" s="243"/>
      <c r="BA931" s="243"/>
      <c r="BB931" s="243"/>
    </row>
    <row r="932" spans="2:54" s="242" customFormat="1" x14ac:dyDescent="0.25">
      <c r="B932" s="212" t="s">
        <v>512</v>
      </c>
      <c r="C932" s="213" t="s">
        <v>471</v>
      </c>
      <c r="D932" s="197">
        <v>3</v>
      </c>
      <c r="E932" s="197">
        <f t="shared" si="39"/>
        <v>0</v>
      </c>
      <c r="F932" s="197">
        <f t="shared" si="39"/>
        <v>0</v>
      </c>
      <c r="G932" s="197">
        <f t="shared" si="39"/>
        <v>0</v>
      </c>
      <c r="H932" s="197">
        <f t="shared" si="39"/>
        <v>0</v>
      </c>
      <c r="I932" s="197">
        <f t="shared" si="39"/>
        <v>0</v>
      </c>
      <c r="J932" s="197">
        <f t="shared" si="39"/>
        <v>0</v>
      </c>
      <c r="K932" s="197">
        <f t="shared" si="39"/>
        <v>0</v>
      </c>
      <c r="L932" s="197">
        <f t="shared" si="39"/>
        <v>0</v>
      </c>
      <c r="M932" s="197">
        <f t="shared" si="39"/>
        <v>0</v>
      </c>
      <c r="N932" s="197">
        <f t="shared" si="39"/>
        <v>0</v>
      </c>
      <c r="T932" s="243"/>
      <c r="W932" s="244"/>
      <c r="X932" s="244"/>
      <c r="Y932" s="244"/>
      <c r="Z932" s="244"/>
      <c r="AA932" s="244"/>
      <c r="AB932" s="244"/>
      <c r="AC932" s="244"/>
      <c r="AD932" s="244"/>
      <c r="AE932" s="244"/>
      <c r="AF932" s="244"/>
      <c r="AG932" s="244"/>
      <c r="AH932" s="244"/>
      <c r="AI932" s="244"/>
      <c r="AJ932" s="244"/>
      <c r="AK932" s="244"/>
      <c r="AL932" s="244"/>
      <c r="AM932" s="244"/>
      <c r="AN932" s="244"/>
      <c r="AO932" s="244"/>
      <c r="AP932" s="244"/>
      <c r="AQ932" s="243"/>
      <c r="AR932" s="243"/>
      <c r="AS932" s="243"/>
      <c r="AT932" s="243"/>
      <c r="AU932" s="243"/>
      <c r="AV932" s="243"/>
      <c r="AW932" s="243"/>
      <c r="AX932" s="243"/>
      <c r="AY932" s="243"/>
      <c r="AZ932" s="243"/>
      <c r="BA932" s="243"/>
      <c r="BB932" s="243"/>
    </row>
    <row r="933" spans="2:54" s="242" customFormat="1" x14ac:dyDescent="0.25">
      <c r="B933" s="215" t="s">
        <v>512</v>
      </c>
      <c r="C933" s="158" t="s">
        <v>469</v>
      </c>
      <c r="D933" s="197">
        <v>3</v>
      </c>
      <c r="E933" s="197">
        <f t="shared" si="39"/>
        <v>0</v>
      </c>
      <c r="F933" s="197">
        <f t="shared" si="39"/>
        <v>0</v>
      </c>
      <c r="G933" s="197">
        <f t="shared" si="39"/>
        <v>0</v>
      </c>
      <c r="H933" s="197">
        <f t="shared" si="39"/>
        <v>0</v>
      </c>
      <c r="I933" s="197">
        <f t="shared" si="39"/>
        <v>0</v>
      </c>
      <c r="J933" s="197">
        <f t="shared" si="39"/>
        <v>0</v>
      </c>
      <c r="K933" s="197">
        <f t="shared" si="39"/>
        <v>0</v>
      </c>
      <c r="L933" s="197">
        <f t="shared" si="39"/>
        <v>0</v>
      </c>
      <c r="M933" s="197">
        <f t="shared" si="39"/>
        <v>0</v>
      </c>
      <c r="N933" s="197">
        <f t="shared" si="39"/>
        <v>0</v>
      </c>
      <c r="T933" s="243"/>
      <c r="W933" s="244"/>
      <c r="X933" s="244"/>
      <c r="Y933" s="244"/>
      <c r="Z933" s="244"/>
      <c r="AA933" s="244"/>
      <c r="AB933" s="244"/>
      <c r="AC933" s="244"/>
      <c r="AD933" s="244"/>
      <c r="AE933" s="244"/>
      <c r="AF933" s="244"/>
      <c r="AG933" s="244"/>
      <c r="AH933" s="244"/>
      <c r="AI933" s="244"/>
      <c r="AJ933" s="244"/>
      <c r="AK933" s="244"/>
      <c r="AL933" s="244"/>
      <c r="AM933" s="244"/>
      <c r="AN933" s="244"/>
      <c r="AO933" s="244"/>
      <c r="AP933" s="244"/>
      <c r="AQ933" s="243"/>
      <c r="AR933" s="243"/>
      <c r="AS933" s="243"/>
      <c r="AT933" s="243"/>
      <c r="AU933" s="243"/>
      <c r="AV933" s="243"/>
      <c r="AW933" s="243"/>
      <c r="AX933" s="243"/>
      <c r="AY933" s="243"/>
      <c r="AZ933" s="243"/>
      <c r="BA933" s="243"/>
      <c r="BB933" s="243"/>
    </row>
    <row r="934" spans="2:54" s="242" customFormat="1" x14ac:dyDescent="0.25">
      <c r="B934" s="215" t="s">
        <v>512</v>
      </c>
      <c r="C934" s="158" t="s">
        <v>466</v>
      </c>
      <c r="D934" s="247">
        <v>4</v>
      </c>
      <c r="E934" s="197">
        <f t="shared" si="39"/>
        <v>0</v>
      </c>
      <c r="F934" s="197">
        <f t="shared" si="39"/>
        <v>0</v>
      </c>
      <c r="G934" s="197">
        <f t="shared" si="39"/>
        <v>0</v>
      </c>
      <c r="H934" s="197">
        <f t="shared" si="39"/>
        <v>0</v>
      </c>
      <c r="I934" s="197">
        <f t="shared" si="39"/>
        <v>0</v>
      </c>
      <c r="J934" s="197">
        <f t="shared" si="39"/>
        <v>0</v>
      </c>
      <c r="K934" s="197">
        <f t="shared" si="39"/>
        <v>0</v>
      </c>
      <c r="L934" s="197">
        <f t="shared" si="39"/>
        <v>0</v>
      </c>
      <c r="M934" s="197">
        <f t="shared" si="39"/>
        <v>0</v>
      </c>
      <c r="N934" s="197">
        <f t="shared" si="39"/>
        <v>0</v>
      </c>
      <c r="T934" s="243"/>
      <c r="W934" s="244"/>
      <c r="X934" s="244"/>
      <c r="Y934" s="244"/>
      <c r="Z934" s="244"/>
      <c r="AA934" s="244"/>
      <c r="AB934" s="244"/>
      <c r="AC934" s="244"/>
      <c r="AD934" s="244"/>
      <c r="AE934" s="244"/>
      <c r="AF934" s="244"/>
      <c r="AG934" s="244"/>
      <c r="AH934" s="244"/>
      <c r="AI934" s="244"/>
      <c r="AJ934" s="244"/>
      <c r="AK934" s="244"/>
      <c r="AL934" s="244"/>
      <c r="AM934" s="244"/>
      <c r="AN934" s="244"/>
      <c r="AO934" s="244"/>
      <c r="AP934" s="244"/>
      <c r="AQ934" s="243"/>
      <c r="AR934" s="243"/>
      <c r="AS934" s="243"/>
      <c r="AT934" s="243"/>
      <c r="AU934" s="243"/>
      <c r="AV934" s="243"/>
      <c r="AW934" s="243"/>
      <c r="AX934" s="243"/>
      <c r="AY934" s="243"/>
      <c r="AZ934" s="243"/>
      <c r="BA934" s="243"/>
      <c r="BB934" s="243"/>
    </row>
    <row r="935" spans="2:54" s="242" customFormat="1" x14ac:dyDescent="0.25">
      <c r="B935" s="215" t="s">
        <v>512</v>
      </c>
      <c r="C935" s="158" t="s">
        <v>464</v>
      </c>
      <c r="D935" s="247">
        <v>4</v>
      </c>
      <c r="E935" s="197">
        <f t="shared" si="39"/>
        <v>0</v>
      </c>
      <c r="F935" s="197">
        <f t="shared" si="39"/>
        <v>0</v>
      </c>
      <c r="G935" s="197">
        <f t="shared" si="39"/>
        <v>0</v>
      </c>
      <c r="H935" s="197">
        <f t="shared" si="39"/>
        <v>0</v>
      </c>
      <c r="I935" s="197">
        <f t="shared" si="39"/>
        <v>0</v>
      </c>
      <c r="J935" s="197">
        <f t="shared" si="39"/>
        <v>0</v>
      </c>
      <c r="K935" s="197">
        <f t="shared" si="39"/>
        <v>0</v>
      </c>
      <c r="L935" s="197">
        <f t="shared" si="39"/>
        <v>0</v>
      </c>
      <c r="M935" s="197">
        <f t="shared" si="39"/>
        <v>0</v>
      </c>
      <c r="N935" s="197">
        <f t="shared" si="39"/>
        <v>0</v>
      </c>
      <c r="T935" s="243"/>
      <c r="W935" s="244"/>
      <c r="X935" s="244"/>
      <c r="Y935" s="244"/>
      <c r="Z935" s="244"/>
      <c r="AA935" s="244"/>
      <c r="AB935" s="244"/>
      <c r="AC935" s="244"/>
      <c r="AD935" s="244"/>
      <c r="AE935" s="244"/>
      <c r="AF935" s="244"/>
      <c r="AG935" s="244"/>
      <c r="AH935" s="244"/>
      <c r="AI935" s="244"/>
      <c r="AJ935" s="244"/>
      <c r="AK935" s="244"/>
      <c r="AL935" s="244"/>
      <c r="AM935" s="244"/>
      <c r="AN935" s="244"/>
      <c r="AO935" s="244"/>
      <c r="AP935" s="244"/>
      <c r="AQ935" s="243"/>
      <c r="AR935" s="243"/>
      <c r="AS935" s="243"/>
      <c r="AT935" s="243"/>
      <c r="AU935" s="243"/>
      <c r="AV935" s="243"/>
      <c r="AW935" s="243"/>
      <c r="AX935" s="243"/>
      <c r="AY935" s="243"/>
      <c r="AZ935" s="243"/>
      <c r="BA935" s="243"/>
      <c r="BB935" s="243"/>
    </row>
    <row r="936" spans="2:54" s="242" customFormat="1" x14ac:dyDescent="0.25">
      <c r="B936" s="216" t="s">
        <v>512</v>
      </c>
      <c r="C936" s="217" t="s">
        <v>462</v>
      </c>
      <c r="D936" s="247">
        <v>4</v>
      </c>
      <c r="E936" s="197">
        <f t="shared" si="39"/>
        <v>0</v>
      </c>
      <c r="F936" s="197">
        <f t="shared" si="39"/>
        <v>0</v>
      </c>
      <c r="G936" s="197">
        <f t="shared" si="39"/>
        <v>0</v>
      </c>
      <c r="H936" s="197">
        <f t="shared" si="39"/>
        <v>0</v>
      </c>
      <c r="I936" s="197">
        <f t="shared" si="39"/>
        <v>0</v>
      </c>
      <c r="J936" s="197">
        <f t="shared" si="39"/>
        <v>0</v>
      </c>
      <c r="K936" s="197">
        <f t="shared" si="39"/>
        <v>0</v>
      </c>
      <c r="L936" s="197">
        <f t="shared" si="39"/>
        <v>0</v>
      </c>
      <c r="M936" s="197">
        <f t="shared" si="39"/>
        <v>0</v>
      </c>
      <c r="N936" s="197">
        <f t="shared" si="39"/>
        <v>0</v>
      </c>
      <c r="T936" s="243"/>
      <c r="W936" s="244"/>
      <c r="X936" s="244"/>
      <c r="Y936" s="244"/>
      <c r="Z936" s="244"/>
      <c r="AA936" s="244"/>
      <c r="AB936" s="244"/>
      <c r="AC936" s="244"/>
      <c r="AD936" s="244"/>
      <c r="AE936" s="244"/>
      <c r="AF936" s="244"/>
      <c r="AG936" s="244"/>
      <c r="AH936" s="244"/>
      <c r="AI936" s="244"/>
      <c r="AJ936" s="244"/>
      <c r="AK936" s="244"/>
      <c r="AL936" s="244"/>
      <c r="AM936" s="244"/>
      <c r="AN936" s="244"/>
      <c r="AO936" s="244"/>
      <c r="AP936" s="244"/>
      <c r="AQ936" s="243"/>
      <c r="AR936" s="243"/>
      <c r="AS936" s="243"/>
      <c r="AT936" s="243"/>
      <c r="AU936" s="243"/>
      <c r="AV936" s="243"/>
      <c r="AW936" s="243"/>
      <c r="AX936" s="243"/>
      <c r="AY936" s="243"/>
      <c r="AZ936" s="243"/>
      <c r="BA936" s="243"/>
      <c r="BB936" s="243"/>
    </row>
    <row r="937" spans="2:54" s="242" customFormat="1" x14ac:dyDescent="0.25">
      <c r="T937" s="243"/>
      <c r="W937" s="244"/>
      <c r="X937" s="244"/>
      <c r="Y937" s="244"/>
      <c r="Z937" s="244"/>
      <c r="AA937" s="244"/>
      <c r="AB937" s="244"/>
      <c r="AC937" s="244"/>
      <c r="AD937" s="244"/>
      <c r="AE937" s="244"/>
      <c r="AF937" s="244"/>
      <c r="AG937" s="244"/>
      <c r="AH937" s="244"/>
      <c r="AI937" s="244"/>
      <c r="AJ937" s="244"/>
      <c r="AK937" s="244"/>
      <c r="AL937" s="244"/>
      <c r="AM937" s="244"/>
      <c r="AN937" s="244"/>
      <c r="AO937" s="244"/>
      <c r="AP937" s="244"/>
      <c r="AQ937" s="243"/>
      <c r="AR937" s="243"/>
      <c r="AS937" s="243"/>
      <c r="AT937" s="243"/>
      <c r="AU937" s="243"/>
      <c r="AV937" s="243"/>
      <c r="AW937" s="243"/>
      <c r="AX937" s="243"/>
      <c r="AY937" s="243"/>
      <c r="AZ937" s="243"/>
      <c r="BA937" s="243"/>
      <c r="BB937" s="243"/>
    </row>
    <row r="938" spans="2:54" s="242" customFormat="1" x14ac:dyDescent="0.25">
      <c r="T938" s="243"/>
      <c r="W938" s="244"/>
      <c r="X938" s="244"/>
      <c r="Y938" s="244"/>
      <c r="Z938" s="244"/>
      <c r="AA938" s="244"/>
      <c r="AB938" s="244"/>
      <c r="AC938" s="244"/>
      <c r="AD938" s="244"/>
      <c r="AE938" s="244"/>
      <c r="AF938" s="244"/>
      <c r="AG938" s="244"/>
      <c r="AH938" s="244"/>
      <c r="AI938" s="244"/>
      <c r="AJ938" s="244"/>
      <c r="AK938" s="244"/>
      <c r="AL938" s="244"/>
      <c r="AM938" s="244"/>
      <c r="AN938" s="244"/>
      <c r="AO938" s="244"/>
      <c r="AP938" s="244"/>
      <c r="AQ938" s="243"/>
      <c r="AR938" s="243"/>
      <c r="AS938" s="243"/>
      <c r="AT938" s="243"/>
      <c r="AU938" s="243"/>
      <c r="AV938" s="243"/>
      <c r="AW938" s="243"/>
      <c r="AX938" s="243"/>
      <c r="AY938" s="243"/>
      <c r="AZ938" s="243"/>
      <c r="BA938" s="243"/>
      <c r="BB938" s="243"/>
    </row>
    <row r="939" spans="2:54" s="242" customFormat="1" x14ac:dyDescent="0.25">
      <c r="T939" s="243"/>
      <c r="W939" s="244"/>
      <c r="X939" s="244"/>
      <c r="Y939" s="244"/>
      <c r="Z939" s="244"/>
      <c r="AA939" s="244"/>
      <c r="AB939" s="244"/>
      <c r="AC939" s="244"/>
      <c r="AD939" s="244"/>
      <c r="AE939" s="244"/>
      <c r="AF939" s="244"/>
      <c r="AG939" s="244"/>
      <c r="AH939" s="244"/>
      <c r="AI939" s="244"/>
      <c r="AJ939" s="244"/>
      <c r="AK939" s="244"/>
      <c r="AL939" s="244"/>
      <c r="AM939" s="244"/>
      <c r="AN939" s="244"/>
      <c r="AO939" s="244"/>
      <c r="AP939" s="244"/>
      <c r="AQ939" s="243"/>
      <c r="AR939" s="243"/>
      <c r="AS939" s="243"/>
      <c r="AT939" s="243"/>
      <c r="AU939" s="243"/>
      <c r="AV939" s="243"/>
      <c r="AW939" s="243"/>
      <c r="AX939" s="243"/>
      <c r="AY939" s="243"/>
      <c r="AZ939" s="243"/>
      <c r="BA939" s="243"/>
      <c r="BB939" s="243"/>
    </row>
    <row r="940" spans="2:54" s="242" customFormat="1" x14ac:dyDescent="0.25">
      <c r="T940" s="243"/>
      <c r="W940" s="244"/>
      <c r="X940" s="244"/>
      <c r="Y940" s="244"/>
      <c r="Z940" s="244"/>
      <c r="AA940" s="244"/>
      <c r="AB940" s="244"/>
      <c r="AC940" s="244"/>
      <c r="AD940" s="244"/>
      <c r="AE940" s="244"/>
      <c r="AF940" s="244"/>
      <c r="AG940" s="244"/>
      <c r="AH940" s="244"/>
      <c r="AI940" s="244"/>
      <c r="AJ940" s="244"/>
      <c r="AK940" s="244"/>
      <c r="AL940" s="244"/>
      <c r="AM940" s="244"/>
      <c r="AN940" s="244"/>
      <c r="AO940" s="244"/>
      <c r="AP940" s="244"/>
      <c r="AQ940" s="243"/>
      <c r="AR940" s="243"/>
      <c r="AS940" s="243"/>
      <c r="AT940" s="243"/>
      <c r="AU940" s="243"/>
      <c r="AV940" s="243"/>
      <c r="AW940" s="243"/>
      <c r="AX940" s="243"/>
      <c r="AY940" s="243"/>
      <c r="AZ940" s="243"/>
      <c r="BA940" s="243"/>
      <c r="BB940" s="243"/>
    </row>
    <row r="941" spans="2:54" s="242" customFormat="1" x14ac:dyDescent="0.25">
      <c r="T941" s="243"/>
      <c r="W941" s="244"/>
      <c r="X941" s="244"/>
      <c r="Y941" s="244"/>
      <c r="Z941" s="244"/>
      <c r="AA941" s="244"/>
      <c r="AB941" s="244"/>
      <c r="AC941" s="244"/>
      <c r="AD941" s="244"/>
      <c r="AE941" s="244"/>
      <c r="AF941" s="244"/>
      <c r="AG941" s="244"/>
      <c r="AH941" s="244"/>
      <c r="AI941" s="244"/>
      <c r="AJ941" s="244"/>
      <c r="AK941" s="244"/>
      <c r="AL941" s="244"/>
      <c r="AM941" s="244"/>
      <c r="AN941" s="244"/>
      <c r="AO941" s="244"/>
      <c r="AP941" s="244"/>
      <c r="AQ941" s="243"/>
      <c r="AR941" s="243"/>
      <c r="AS941" s="243"/>
      <c r="AT941" s="243"/>
      <c r="AU941" s="243"/>
      <c r="AV941" s="243"/>
      <c r="AW941" s="243"/>
      <c r="AX941" s="243"/>
      <c r="AY941" s="243"/>
      <c r="AZ941" s="243"/>
      <c r="BA941" s="243"/>
      <c r="BB941" s="243"/>
    </row>
    <row r="942" spans="2:54" s="242" customFormat="1" x14ac:dyDescent="0.25">
      <c r="T942" s="243"/>
      <c r="W942" s="244"/>
      <c r="X942" s="244"/>
      <c r="Y942" s="244"/>
      <c r="Z942" s="244"/>
      <c r="AA942" s="244"/>
      <c r="AB942" s="244"/>
      <c r="AC942" s="244"/>
      <c r="AD942" s="244"/>
      <c r="AE942" s="244"/>
      <c r="AF942" s="244"/>
      <c r="AG942" s="244"/>
      <c r="AH942" s="244"/>
      <c r="AI942" s="244"/>
      <c r="AJ942" s="244"/>
      <c r="AK942" s="244"/>
      <c r="AL942" s="244"/>
      <c r="AM942" s="244"/>
      <c r="AN942" s="244"/>
      <c r="AO942" s="244"/>
      <c r="AP942" s="244"/>
      <c r="AQ942" s="243"/>
      <c r="AR942" s="243"/>
      <c r="AS942" s="243"/>
      <c r="AT942" s="243"/>
      <c r="AU942" s="243"/>
      <c r="AV942" s="243"/>
      <c r="AW942" s="243"/>
      <c r="AX942" s="243"/>
      <c r="AY942" s="243"/>
      <c r="AZ942" s="243"/>
      <c r="BA942" s="243"/>
      <c r="BB942" s="243"/>
    </row>
    <row r="943" spans="2:54" s="242" customFormat="1" x14ac:dyDescent="0.25">
      <c r="T943" s="243"/>
      <c r="W943" s="244"/>
      <c r="X943" s="244"/>
      <c r="Y943" s="244"/>
      <c r="Z943" s="244"/>
      <c r="AA943" s="244"/>
      <c r="AB943" s="244"/>
      <c r="AC943" s="244"/>
      <c r="AD943" s="244"/>
      <c r="AE943" s="244"/>
      <c r="AF943" s="244"/>
      <c r="AG943" s="244"/>
      <c r="AH943" s="244"/>
      <c r="AI943" s="244"/>
      <c r="AJ943" s="244"/>
      <c r="AK943" s="244"/>
      <c r="AL943" s="244"/>
      <c r="AM943" s="244"/>
      <c r="AN943" s="244"/>
      <c r="AO943" s="244"/>
      <c r="AP943" s="244"/>
      <c r="AQ943" s="243"/>
      <c r="AR943" s="243"/>
      <c r="AS943" s="243"/>
      <c r="AT943" s="243"/>
      <c r="AU943" s="243"/>
      <c r="AV943" s="243"/>
      <c r="AW943" s="243"/>
      <c r="AX943" s="243"/>
      <c r="AY943" s="243"/>
      <c r="AZ943" s="243"/>
      <c r="BA943" s="243"/>
      <c r="BB943" s="243"/>
    </row>
    <row r="944" spans="2:54" s="242" customFormat="1" x14ac:dyDescent="0.25">
      <c r="T944" s="243"/>
      <c r="W944" s="244"/>
      <c r="X944" s="244"/>
      <c r="Y944" s="244"/>
      <c r="Z944" s="244"/>
      <c r="AA944" s="244"/>
      <c r="AB944" s="244"/>
      <c r="AC944" s="244"/>
      <c r="AD944" s="244"/>
      <c r="AE944" s="244"/>
      <c r="AF944" s="244"/>
      <c r="AG944" s="244"/>
      <c r="AH944" s="244"/>
      <c r="AI944" s="244"/>
      <c r="AJ944" s="244"/>
      <c r="AK944" s="244"/>
      <c r="AL944" s="244"/>
      <c r="AM944" s="244"/>
      <c r="AN944" s="244"/>
      <c r="AO944" s="244"/>
      <c r="AP944" s="244"/>
      <c r="AQ944" s="243"/>
      <c r="AR944" s="243"/>
      <c r="AS944" s="243"/>
      <c r="AT944" s="243"/>
      <c r="AU944" s="243"/>
      <c r="AV944" s="243"/>
      <c r="AW944" s="243"/>
      <c r="AX944" s="243"/>
      <c r="AY944" s="243"/>
      <c r="AZ944" s="243"/>
      <c r="BA944" s="243"/>
      <c r="BB944" s="243"/>
    </row>
    <row r="945" spans="20:54" s="242" customFormat="1" x14ac:dyDescent="0.25">
      <c r="T945" s="243"/>
      <c r="W945" s="244"/>
      <c r="X945" s="244"/>
      <c r="Y945" s="244"/>
      <c r="Z945" s="244"/>
      <c r="AA945" s="244"/>
      <c r="AB945" s="244"/>
      <c r="AC945" s="244"/>
      <c r="AD945" s="244"/>
      <c r="AE945" s="244"/>
      <c r="AF945" s="244"/>
      <c r="AG945" s="244"/>
      <c r="AH945" s="244"/>
      <c r="AI945" s="244"/>
      <c r="AJ945" s="244"/>
      <c r="AK945" s="244"/>
      <c r="AL945" s="244"/>
      <c r="AM945" s="244"/>
      <c r="AN945" s="244"/>
      <c r="AO945" s="244"/>
      <c r="AP945" s="244"/>
      <c r="AQ945" s="243"/>
      <c r="AR945" s="243"/>
      <c r="AS945" s="243"/>
      <c r="AT945" s="243"/>
      <c r="AU945" s="243"/>
      <c r="AV945" s="243"/>
      <c r="AW945" s="243"/>
      <c r="AX945" s="243"/>
      <c r="AY945" s="243"/>
      <c r="AZ945" s="243"/>
      <c r="BA945" s="243"/>
      <c r="BB945" s="243"/>
    </row>
    <row r="946" spans="20:54" s="242" customFormat="1" x14ac:dyDescent="0.25">
      <c r="T946" s="243"/>
      <c r="W946" s="244"/>
      <c r="X946" s="244"/>
      <c r="Y946" s="244"/>
      <c r="Z946" s="244"/>
      <c r="AA946" s="244"/>
      <c r="AB946" s="244"/>
      <c r="AC946" s="244"/>
      <c r="AD946" s="244"/>
      <c r="AE946" s="244"/>
      <c r="AF946" s="244"/>
      <c r="AG946" s="244"/>
      <c r="AH946" s="244"/>
      <c r="AI946" s="244"/>
      <c r="AJ946" s="244"/>
      <c r="AK946" s="244"/>
      <c r="AL946" s="244"/>
      <c r="AM946" s="244"/>
      <c r="AN946" s="244"/>
      <c r="AO946" s="244"/>
      <c r="AP946" s="244"/>
      <c r="AQ946" s="243"/>
      <c r="AR946" s="243"/>
      <c r="AS946" s="243"/>
      <c r="AT946" s="243"/>
      <c r="AU946" s="243"/>
      <c r="AV946" s="243"/>
      <c r="AW946" s="243"/>
      <c r="AX946" s="243"/>
      <c r="AY946" s="243"/>
      <c r="AZ946" s="243"/>
      <c r="BA946" s="243"/>
      <c r="BB946" s="243"/>
    </row>
    <row r="947" spans="20:54" s="242" customFormat="1" x14ac:dyDescent="0.25">
      <c r="T947" s="243"/>
      <c r="W947" s="244"/>
      <c r="X947" s="244"/>
      <c r="Y947" s="244"/>
      <c r="Z947" s="244"/>
      <c r="AA947" s="244"/>
      <c r="AB947" s="244"/>
      <c r="AC947" s="244"/>
      <c r="AD947" s="244"/>
      <c r="AE947" s="244"/>
      <c r="AF947" s="244"/>
      <c r="AG947" s="244"/>
      <c r="AH947" s="244"/>
      <c r="AI947" s="244"/>
      <c r="AJ947" s="244"/>
      <c r="AK947" s="244"/>
      <c r="AL947" s="244"/>
      <c r="AM947" s="244"/>
      <c r="AN947" s="244"/>
      <c r="AO947" s="244"/>
      <c r="AP947" s="244"/>
      <c r="AQ947" s="243"/>
      <c r="AR947" s="243"/>
      <c r="AS947" s="243"/>
      <c r="AT947" s="243"/>
      <c r="AU947" s="243"/>
      <c r="AV947" s="243"/>
      <c r="AW947" s="243"/>
      <c r="AX947" s="243"/>
      <c r="AY947" s="243"/>
      <c r="AZ947" s="243"/>
      <c r="BA947" s="243"/>
      <c r="BB947" s="243"/>
    </row>
    <row r="948" spans="20:54" s="242" customFormat="1" x14ac:dyDescent="0.25">
      <c r="T948" s="243"/>
      <c r="W948" s="244"/>
      <c r="X948" s="244"/>
      <c r="Y948" s="244"/>
      <c r="Z948" s="244"/>
      <c r="AA948" s="244"/>
      <c r="AB948" s="244"/>
      <c r="AC948" s="244"/>
      <c r="AD948" s="244"/>
      <c r="AE948" s="244"/>
      <c r="AF948" s="244"/>
      <c r="AG948" s="244"/>
      <c r="AH948" s="244"/>
      <c r="AI948" s="244"/>
      <c r="AJ948" s="244"/>
      <c r="AK948" s="244"/>
      <c r="AL948" s="244"/>
      <c r="AM948" s="244"/>
      <c r="AN948" s="244"/>
      <c r="AO948" s="244"/>
      <c r="AP948" s="244"/>
      <c r="AQ948" s="243"/>
      <c r="AR948" s="243"/>
      <c r="AS948" s="243"/>
      <c r="AT948" s="243"/>
      <c r="AU948" s="243"/>
      <c r="AV948" s="243"/>
      <c r="AW948" s="243"/>
      <c r="AX948" s="243"/>
      <c r="AY948" s="243"/>
      <c r="AZ948" s="243"/>
      <c r="BA948" s="243"/>
      <c r="BB948" s="243"/>
    </row>
    <row r="949" spans="20:54" s="242" customFormat="1" x14ac:dyDescent="0.25">
      <c r="T949" s="243"/>
      <c r="W949" s="244"/>
      <c r="X949" s="244"/>
      <c r="Y949" s="244"/>
      <c r="Z949" s="244"/>
      <c r="AA949" s="244"/>
      <c r="AB949" s="244"/>
      <c r="AC949" s="244"/>
      <c r="AD949" s="244"/>
      <c r="AE949" s="244"/>
      <c r="AF949" s="244"/>
      <c r="AG949" s="244"/>
      <c r="AH949" s="244"/>
      <c r="AI949" s="244"/>
      <c r="AJ949" s="244"/>
      <c r="AK949" s="244"/>
      <c r="AL949" s="244"/>
      <c r="AM949" s="244"/>
      <c r="AN949" s="244"/>
      <c r="AO949" s="244"/>
      <c r="AP949" s="244"/>
      <c r="AQ949" s="243"/>
      <c r="AR949" s="243"/>
      <c r="AS949" s="243"/>
      <c r="AT949" s="243"/>
      <c r="AU949" s="243"/>
      <c r="AV949" s="243"/>
      <c r="AW949" s="243"/>
      <c r="AX949" s="243"/>
      <c r="AY949" s="243"/>
      <c r="AZ949" s="243"/>
      <c r="BA949" s="243"/>
      <c r="BB949" s="243"/>
    </row>
    <row r="950" spans="20:54" s="242" customFormat="1" x14ac:dyDescent="0.25">
      <c r="T950" s="243"/>
      <c r="W950" s="244"/>
      <c r="X950" s="244"/>
      <c r="Y950" s="244"/>
      <c r="Z950" s="244"/>
      <c r="AA950" s="244"/>
      <c r="AB950" s="244"/>
      <c r="AC950" s="244"/>
      <c r="AD950" s="244"/>
      <c r="AE950" s="244"/>
      <c r="AF950" s="244"/>
      <c r="AG950" s="244"/>
      <c r="AH950" s="244"/>
      <c r="AI950" s="244"/>
      <c r="AJ950" s="244"/>
      <c r="AK950" s="244"/>
      <c r="AL950" s="244"/>
      <c r="AM950" s="244"/>
      <c r="AN950" s="244"/>
      <c r="AO950" s="244"/>
      <c r="AP950" s="244"/>
      <c r="AQ950" s="243"/>
      <c r="AR950" s="243"/>
      <c r="AS950" s="243"/>
      <c r="AT950" s="243"/>
      <c r="AU950" s="243"/>
      <c r="AV950" s="243"/>
      <c r="AW950" s="243"/>
      <c r="AX950" s="243"/>
      <c r="AY950" s="243"/>
      <c r="AZ950" s="243"/>
      <c r="BA950" s="243"/>
      <c r="BB950" s="243"/>
    </row>
    <row r="951" spans="20:54" s="242" customFormat="1" x14ac:dyDescent="0.25">
      <c r="T951" s="243"/>
      <c r="W951" s="244"/>
      <c r="X951" s="244"/>
      <c r="Y951" s="244"/>
      <c r="Z951" s="244"/>
      <c r="AA951" s="244"/>
      <c r="AB951" s="244"/>
      <c r="AC951" s="244"/>
      <c r="AD951" s="244"/>
      <c r="AE951" s="244"/>
      <c r="AF951" s="244"/>
      <c r="AG951" s="244"/>
      <c r="AH951" s="244"/>
      <c r="AI951" s="244"/>
      <c r="AJ951" s="244"/>
      <c r="AK951" s="244"/>
      <c r="AL951" s="244"/>
      <c r="AM951" s="244"/>
      <c r="AN951" s="244"/>
      <c r="AO951" s="244"/>
      <c r="AP951" s="244"/>
      <c r="AQ951" s="243"/>
      <c r="AR951" s="243"/>
      <c r="AS951" s="243"/>
      <c r="AT951" s="243"/>
      <c r="AU951" s="243"/>
      <c r="AV951" s="243"/>
      <c r="AW951" s="243"/>
      <c r="AX951" s="243"/>
      <c r="AY951" s="243"/>
      <c r="AZ951" s="243"/>
      <c r="BA951" s="243"/>
      <c r="BB951" s="243"/>
    </row>
    <row r="952" spans="20:54" s="242" customFormat="1" x14ac:dyDescent="0.25">
      <c r="T952" s="243"/>
      <c r="W952" s="244"/>
      <c r="X952" s="244"/>
      <c r="Y952" s="244"/>
      <c r="Z952" s="244"/>
      <c r="AA952" s="244"/>
      <c r="AB952" s="244"/>
      <c r="AC952" s="244"/>
      <c r="AD952" s="244"/>
      <c r="AE952" s="244"/>
      <c r="AF952" s="244"/>
      <c r="AG952" s="244"/>
      <c r="AH952" s="244"/>
      <c r="AI952" s="244"/>
      <c r="AJ952" s="244"/>
      <c r="AK952" s="244"/>
      <c r="AL952" s="244"/>
      <c r="AM952" s="244"/>
      <c r="AN952" s="244"/>
      <c r="AO952" s="244"/>
      <c r="AP952" s="244"/>
      <c r="AQ952" s="243"/>
      <c r="AR952" s="243"/>
      <c r="AS952" s="243"/>
      <c r="AT952" s="243"/>
      <c r="AU952" s="243"/>
      <c r="AV952" s="243"/>
      <c r="AW952" s="243"/>
      <c r="AX952" s="243"/>
      <c r="AY952" s="243"/>
      <c r="AZ952" s="243"/>
      <c r="BA952" s="243"/>
      <c r="BB952" s="243"/>
    </row>
    <row r="953" spans="20:54" s="242" customFormat="1" x14ac:dyDescent="0.25">
      <c r="T953" s="243"/>
      <c r="W953" s="244"/>
      <c r="X953" s="244"/>
      <c r="Y953" s="244"/>
      <c r="Z953" s="244"/>
      <c r="AA953" s="244"/>
      <c r="AB953" s="244"/>
      <c r="AC953" s="244"/>
      <c r="AD953" s="244"/>
      <c r="AE953" s="244"/>
      <c r="AF953" s="244"/>
      <c r="AG953" s="244"/>
      <c r="AH953" s="244"/>
      <c r="AI953" s="244"/>
      <c r="AJ953" s="244"/>
      <c r="AK953" s="244"/>
      <c r="AL953" s="244"/>
      <c r="AM953" s="244"/>
      <c r="AN953" s="244"/>
      <c r="AO953" s="244"/>
      <c r="AP953" s="244"/>
      <c r="AQ953" s="243"/>
      <c r="AR953" s="243"/>
      <c r="AS953" s="243"/>
      <c r="AT953" s="243"/>
      <c r="AU953" s="243"/>
      <c r="AV953" s="243"/>
      <c r="AW953" s="243"/>
      <c r="AX953" s="243"/>
      <c r="AY953" s="243"/>
      <c r="AZ953" s="243"/>
      <c r="BA953" s="243"/>
      <c r="BB953" s="243"/>
    </row>
    <row r="954" spans="20:54" s="242" customFormat="1" x14ac:dyDescent="0.25">
      <c r="T954" s="243"/>
      <c r="W954" s="244"/>
      <c r="X954" s="244"/>
      <c r="Y954" s="244"/>
      <c r="Z954" s="244"/>
      <c r="AA954" s="244"/>
      <c r="AB954" s="244"/>
      <c r="AC954" s="244"/>
      <c r="AD954" s="244"/>
      <c r="AE954" s="244"/>
      <c r="AF954" s="244"/>
      <c r="AG954" s="244"/>
      <c r="AH954" s="244"/>
      <c r="AI954" s="244"/>
      <c r="AJ954" s="244"/>
      <c r="AK954" s="244"/>
      <c r="AL954" s="244"/>
      <c r="AM954" s="244"/>
      <c r="AN954" s="244"/>
      <c r="AO954" s="244"/>
      <c r="AP954" s="244"/>
      <c r="AQ954" s="243"/>
      <c r="AR954" s="243"/>
      <c r="AS954" s="243"/>
      <c r="AT954" s="243"/>
      <c r="AU954" s="243"/>
      <c r="AV954" s="243"/>
      <c r="AW954" s="243"/>
      <c r="AX954" s="243"/>
      <c r="AY954" s="243"/>
      <c r="AZ954" s="243"/>
      <c r="BA954" s="243"/>
      <c r="BB954" s="243"/>
    </row>
    <row r="955" spans="20:54" s="242" customFormat="1" x14ac:dyDescent="0.25">
      <c r="T955" s="243"/>
      <c r="W955" s="244"/>
      <c r="X955" s="244"/>
      <c r="Y955" s="244"/>
      <c r="Z955" s="244"/>
      <c r="AA955" s="244"/>
      <c r="AB955" s="244"/>
      <c r="AC955" s="244"/>
      <c r="AD955" s="244"/>
      <c r="AE955" s="244"/>
      <c r="AF955" s="244"/>
      <c r="AG955" s="244"/>
      <c r="AH955" s="244"/>
      <c r="AI955" s="244"/>
      <c r="AJ955" s="244"/>
      <c r="AK955" s="244"/>
      <c r="AL955" s="244"/>
      <c r="AM955" s="244"/>
      <c r="AN955" s="244"/>
      <c r="AO955" s="244"/>
      <c r="AP955" s="244"/>
      <c r="AQ955" s="243"/>
      <c r="AR955" s="243"/>
      <c r="AS955" s="243"/>
      <c r="AT955" s="243"/>
      <c r="AU955" s="243"/>
      <c r="AV955" s="243"/>
      <c r="AW955" s="243"/>
      <c r="AX955" s="243"/>
      <c r="AY955" s="243"/>
      <c r="AZ955" s="243"/>
      <c r="BA955" s="243"/>
      <c r="BB955" s="243"/>
    </row>
    <row r="956" spans="20:54" s="242" customFormat="1" x14ac:dyDescent="0.25">
      <c r="T956" s="243"/>
      <c r="W956" s="244"/>
      <c r="X956" s="244"/>
      <c r="Y956" s="244"/>
      <c r="Z956" s="244"/>
      <c r="AA956" s="244"/>
      <c r="AB956" s="244"/>
      <c r="AC956" s="244"/>
      <c r="AD956" s="244"/>
      <c r="AE956" s="244"/>
      <c r="AF956" s="244"/>
      <c r="AG956" s="244"/>
      <c r="AH956" s="244"/>
      <c r="AI956" s="244"/>
      <c r="AJ956" s="244"/>
      <c r="AK956" s="244"/>
      <c r="AL956" s="244"/>
      <c r="AM956" s="244"/>
      <c r="AN956" s="244"/>
      <c r="AO956" s="244"/>
      <c r="AP956" s="244"/>
      <c r="AQ956" s="243"/>
      <c r="AR956" s="243"/>
      <c r="AS956" s="243"/>
      <c r="AT956" s="243"/>
      <c r="AU956" s="243"/>
      <c r="AV956" s="243"/>
      <c r="AW956" s="243"/>
      <c r="AX956" s="243"/>
      <c r="AY956" s="243"/>
      <c r="AZ956" s="243"/>
      <c r="BA956" s="243"/>
      <c r="BB956" s="243"/>
    </row>
    <row r="957" spans="20:54" s="242" customFormat="1" x14ac:dyDescent="0.25">
      <c r="T957" s="243"/>
      <c r="W957" s="244"/>
      <c r="X957" s="244"/>
      <c r="Y957" s="244"/>
      <c r="Z957" s="244"/>
      <c r="AA957" s="244"/>
      <c r="AB957" s="244"/>
      <c r="AC957" s="244"/>
      <c r="AD957" s="244"/>
      <c r="AE957" s="244"/>
      <c r="AF957" s="244"/>
      <c r="AG957" s="244"/>
      <c r="AH957" s="244"/>
      <c r="AI957" s="244"/>
      <c r="AJ957" s="244"/>
      <c r="AK957" s="244"/>
      <c r="AL957" s="244"/>
      <c r="AM957" s="244"/>
      <c r="AN957" s="244"/>
      <c r="AO957" s="244"/>
      <c r="AP957" s="244"/>
      <c r="AQ957" s="243"/>
      <c r="AR957" s="243"/>
      <c r="AS957" s="243"/>
      <c r="AT957" s="243"/>
      <c r="AU957" s="243"/>
      <c r="AV957" s="243"/>
      <c r="AW957" s="243"/>
      <c r="AX957" s="243"/>
      <c r="AY957" s="243"/>
      <c r="AZ957" s="243"/>
      <c r="BA957" s="243"/>
      <c r="BB957" s="243"/>
    </row>
    <row r="958" spans="20:54" s="242" customFormat="1" x14ac:dyDescent="0.25">
      <c r="T958" s="243"/>
      <c r="W958" s="244"/>
      <c r="X958" s="244"/>
      <c r="Y958" s="244"/>
      <c r="Z958" s="244"/>
      <c r="AA958" s="244"/>
      <c r="AB958" s="244"/>
      <c r="AC958" s="244"/>
      <c r="AD958" s="244"/>
      <c r="AE958" s="244"/>
      <c r="AF958" s="244"/>
      <c r="AG958" s="244"/>
      <c r="AH958" s="244"/>
      <c r="AI958" s="244"/>
      <c r="AJ958" s="244"/>
      <c r="AK958" s="244"/>
      <c r="AL958" s="244"/>
      <c r="AM958" s="244"/>
      <c r="AN958" s="244"/>
      <c r="AO958" s="244"/>
      <c r="AP958" s="244"/>
      <c r="AQ958" s="243"/>
      <c r="AR958" s="243"/>
      <c r="AS958" s="243"/>
      <c r="AT958" s="243"/>
      <c r="AU958" s="243"/>
      <c r="AV958" s="243"/>
      <c r="AW958" s="243"/>
      <c r="AX958" s="243"/>
      <c r="AY958" s="243"/>
      <c r="AZ958" s="243"/>
      <c r="BA958" s="243"/>
      <c r="BB958" s="243"/>
    </row>
    <row r="959" spans="20:54" s="242" customFormat="1" x14ac:dyDescent="0.25">
      <c r="T959" s="243"/>
      <c r="W959" s="244"/>
      <c r="X959" s="244"/>
      <c r="Y959" s="244"/>
      <c r="Z959" s="244"/>
      <c r="AA959" s="244"/>
      <c r="AB959" s="244"/>
      <c r="AC959" s="244"/>
      <c r="AD959" s="244"/>
      <c r="AE959" s="244"/>
      <c r="AF959" s="244"/>
      <c r="AG959" s="244"/>
      <c r="AH959" s="244"/>
      <c r="AI959" s="244"/>
      <c r="AJ959" s="244"/>
      <c r="AK959" s="244"/>
      <c r="AL959" s="244"/>
      <c r="AM959" s="244"/>
      <c r="AN959" s="244"/>
      <c r="AO959" s="244"/>
      <c r="AP959" s="244"/>
      <c r="AQ959" s="243"/>
      <c r="AR959" s="243"/>
      <c r="AS959" s="243"/>
      <c r="AT959" s="243"/>
      <c r="AU959" s="243"/>
      <c r="AV959" s="243"/>
      <c r="AW959" s="243"/>
      <c r="AX959" s="243"/>
      <c r="AY959" s="243"/>
      <c r="AZ959" s="243"/>
      <c r="BA959" s="243"/>
      <c r="BB959" s="243"/>
    </row>
    <row r="960" spans="20:54" s="242" customFormat="1" x14ac:dyDescent="0.25">
      <c r="T960" s="243"/>
      <c r="W960" s="244"/>
      <c r="X960" s="244"/>
      <c r="Y960" s="244"/>
      <c r="Z960" s="244"/>
      <c r="AA960" s="244"/>
      <c r="AB960" s="244"/>
      <c r="AC960" s="244"/>
      <c r="AD960" s="244"/>
      <c r="AE960" s="244"/>
      <c r="AF960" s="244"/>
      <c r="AG960" s="244"/>
      <c r="AH960" s="244"/>
      <c r="AI960" s="244"/>
      <c r="AJ960" s="244"/>
      <c r="AK960" s="244"/>
      <c r="AL960" s="244"/>
      <c r="AM960" s="244"/>
      <c r="AN960" s="244"/>
      <c r="AO960" s="244"/>
      <c r="AP960" s="244"/>
      <c r="AQ960" s="243"/>
      <c r="AR960" s="243"/>
      <c r="AS960" s="243"/>
      <c r="AT960" s="243"/>
      <c r="AU960" s="243"/>
      <c r="AV960" s="243"/>
      <c r="AW960" s="243"/>
      <c r="AX960" s="243"/>
      <c r="AY960" s="243"/>
      <c r="AZ960" s="243"/>
      <c r="BA960" s="243"/>
      <c r="BB960" s="243"/>
    </row>
    <row r="961" spans="20:54" s="242" customFormat="1" x14ac:dyDescent="0.25">
      <c r="T961" s="243"/>
      <c r="W961" s="244"/>
      <c r="X961" s="244"/>
      <c r="Y961" s="244"/>
      <c r="Z961" s="244"/>
      <c r="AA961" s="244"/>
      <c r="AB961" s="244"/>
      <c r="AC961" s="244"/>
      <c r="AD961" s="244"/>
      <c r="AE961" s="244"/>
      <c r="AF961" s="244"/>
      <c r="AG961" s="244"/>
      <c r="AH961" s="244"/>
      <c r="AI961" s="244"/>
      <c r="AJ961" s="244"/>
      <c r="AK961" s="244"/>
      <c r="AL961" s="244"/>
      <c r="AM961" s="244"/>
      <c r="AN961" s="244"/>
      <c r="AO961" s="244"/>
      <c r="AP961" s="244"/>
      <c r="AQ961" s="243"/>
      <c r="AR961" s="243"/>
      <c r="AS961" s="243"/>
      <c r="AT961" s="243"/>
      <c r="AU961" s="243"/>
      <c r="AV961" s="243"/>
      <c r="AW961" s="243"/>
      <c r="AX961" s="243"/>
      <c r="AY961" s="243"/>
      <c r="AZ961" s="243"/>
      <c r="BA961" s="243"/>
      <c r="BB961" s="243"/>
    </row>
    <row r="962" spans="20:54" s="242" customFormat="1" x14ac:dyDescent="0.25">
      <c r="T962" s="243"/>
      <c r="W962" s="244"/>
      <c r="X962" s="244"/>
      <c r="Y962" s="244"/>
      <c r="Z962" s="244"/>
      <c r="AA962" s="244"/>
      <c r="AB962" s="244"/>
      <c r="AC962" s="244"/>
      <c r="AD962" s="244"/>
      <c r="AE962" s="244"/>
      <c r="AF962" s="244"/>
      <c r="AG962" s="244"/>
      <c r="AH962" s="244"/>
      <c r="AI962" s="244"/>
      <c r="AJ962" s="244"/>
      <c r="AK962" s="244"/>
      <c r="AL962" s="244"/>
      <c r="AM962" s="244"/>
      <c r="AN962" s="244"/>
      <c r="AO962" s="244"/>
      <c r="AP962" s="244"/>
      <c r="AQ962" s="243"/>
      <c r="AR962" s="243"/>
      <c r="AS962" s="243"/>
      <c r="AT962" s="243"/>
      <c r="AU962" s="243"/>
      <c r="AV962" s="243"/>
      <c r="AW962" s="243"/>
      <c r="AX962" s="243"/>
      <c r="AY962" s="243"/>
      <c r="AZ962" s="243"/>
      <c r="BA962" s="243"/>
      <c r="BB962" s="243"/>
    </row>
    <row r="963" spans="20:54" s="242" customFormat="1" x14ac:dyDescent="0.25">
      <c r="T963" s="243"/>
      <c r="W963" s="244"/>
      <c r="X963" s="244"/>
      <c r="Y963" s="244"/>
      <c r="Z963" s="244"/>
      <c r="AA963" s="244"/>
      <c r="AB963" s="244"/>
      <c r="AC963" s="244"/>
      <c r="AD963" s="244"/>
      <c r="AE963" s="244"/>
      <c r="AF963" s="244"/>
      <c r="AG963" s="244"/>
      <c r="AH963" s="244"/>
      <c r="AI963" s="244"/>
      <c r="AJ963" s="244"/>
      <c r="AK963" s="244"/>
      <c r="AL963" s="244"/>
      <c r="AM963" s="244"/>
      <c r="AN963" s="244"/>
      <c r="AO963" s="244"/>
      <c r="AP963" s="244"/>
      <c r="AQ963" s="243"/>
      <c r="AR963" s="243"/>
      <c r="AS963" s="243"/>
      <c r="AT963" s="243"/>
      <c r="AU963" s="243"/>
      <c r="AV963" s="243"/>
      <c r="AW963" s="243"/>
      <c r="AX963" s="243"/>
      <c r="AY963" s="243"/>
      <c r="AZ963" s="243"/>
      <c r="BA963" s="243"/>
      <c r="BB963" s="243"/>
    </row>
    <row r="964" spans="20:54" s="242" customFormat="1" x14ac:dyDescent="0.25">
      <c r="T964" s="243"/>
      <c r="W964" s="244"/>
      <c r="X964" s="244"/>
      <c r="Y964" s="244"/>
      <c r="Z964" s="244"/>
      <c r="AA964" s="244"/>
      <c r="AB964" s="244"/>
      <c r="AC964" s="244"/>
      <c r="AD964" s="244"/>
      <c r="AE964" s="244"/>
      <c r="AF964" s="244"/>
      <c r="AG964" s="244"/>
      <c r="AH964" s="244"/>
      <c r="AI964" s="244"/>
      <c r="AJ964" s="244"/>
      <c r="AK964" s="244"/>
      <c r="AL964" s="244"/>
      <c r="AM964" s="244"/>
      <c r="AN964" s="244"/>
      <c r="AO964" s="244"/>
      <c r="AP964" s="244"/>
      <c r="AQ964" s="243"/>
      <c r="AR964" s="243"/>
      <c r="AS964" s="243"/>
      <c r="AT964" s="243"/>
      <c r="AU964" s="243"/>
      <c r="AV964" s="243"/>
      <c r="AW964" s="243"/>
      <c r="AX964" s="243"/>
      <c r="AY964" s="243"/>
      <c r="AZ964" s="243"/>
      <c r="BA964" s="243"/>
      <c r="BB964" s="243"/>
    </row>
    <row r="965" spans="20:54" s="242" customFormat="1" x14ac:dyDescent="0.25">
      <c r="T965" s="243"/>
      <c r="W965" s="244"/>
      <c r="X965" s="244"/>
      <c r="Y965" s="244"/>
      <c r="Z965" s="244"/>
      <c r="AA965" s="244"/>
      <c r="AB965" s="244"/>
      <c r="AC965" s="244"/>
      <c r="AD965" s="244"/>
      <c r="AE965" s="244"/>
      <c r="AF965" s="244"/>
      <c r="AG965" s="244"/>
      <c r="AH965" s="244"/>
      <c r="AI965" s="244"/>
      <c r="AJ965" s="244"/>
      <c r="AK965" s="244"/>
      <c r="AL965" s="244"/>
      <c r="AM965" s="244"/>
      <c r="AN965" s="244"/>
      <c r="AO965" s="244"/>
      <c r="AP965" s="244"/>
      <c r="AQ965" s="243"/>
      <c r="AR965" s="243"/>
      <c r="AS965" s="243"/>
      <c r="AT965" s="243"/>
      <c r="AU965" s="243"/>
      <c r="AV965" s="243"/>
      <c r="AW965" s="243"/>
      <c r="AX965" s="243"/>
      <c r="AY965" s="243"/>
      <c r="AZ965" s="243"/>
      <c r="BA965" s="243"/>
      <c r="BB965" s="243"/>
    </row>
    <row r="966" spans="20:54" s="242" customFormat="1" x14ac:dyDescent="0.25">
      <c r="T966" s="243"/>
      <c r="W966" s="244"/>
      <c r="X966" s="244"/>
      <c r="Y966" s="244"/>
      <c r="Z966" s="244"/>
      <c r="AA966" s="244"/>
      <c r="AB966" s="244"/>
      <c r="AC966" s="244"/>
      <c r="AD966" s="244"/>
      <c r="AE966" s="244"/>
      <c r="AF966" s="244"/>
      <c r="AG966" s="244"/>
      <c r="AH966" s="244"/>
      <c r="AI966" s="244"/>
      <c r="AJ966" s="244"/>
      <c r="AK966" s="244"/>
      <c r="AL966" s="244"/>
      <c r="AM966" s="244"/>
      <c r="AN966" s="244"/>
      <c r="AO966" s="244"/>
      <c r="AP966" s="244"/>
      <c r="AQ966" s="243"/>
      <c r="AR966" s="243"/>
      <c r="AS966" s="243"/>
      <c r="AT966" s="243"/>
      <c r="AU966" s="243"/>
      <c r="AV966" s="243"/>
      <c r="AW966" s="243"/>
      <c r="AX966" s="243"/>
      <c r="AY966" s="243"/>
      <c r="AZ966" s="243"/>
      <c r="BA966" s="243"/>
      <c r="BB966" s="243"/>
    </row>
    <row r="967" spans="20:54" s="242" customFormat="1" x14ac:dyDescent="0.25">
      <c r="T967" s="243"/>
      <c r="W967" s="244"/>
      <c r="X967" s="244"/>
      <c r="Y967" s="244"/>
      <c r="Z967" s="244"/>
      <c r="AA967" s="244"/>
      <c r="AB967" s="244"/>
      <c r="AC967" s="244"/>
      <c r="AD967" s="244"/>
      <c r="AE967" s="244"/>
      <c r="AF967" s="244"/>
      <c r="AG967" s="244"/>
      <c r="AH967" s="244"/>
      <c r="AI967" s="244"/>
      <c r="AJ967" s="244"/>
      <c r="AK967" s="244"/>
      <c r="AL967" s="244"/>
      <c r="AM967" s="244"/>
      <c r="AN967" s="244"/>
      <c r="AO967" s="244"/>
      <c r="AP967" s="244"/>
      <c r="AQ967" s="243"/>
      <c r="AR967" s="243"/>
      <c r="AS967" s="243"/>
      <c r="AT967" s="243"/>
      <c r="AU967" s="243"/>
      <c r="AV967" s="243"/>
      <c r="AW967" s="243"/>
      <c r="AX967" s="243"/>
      <c r="AY967" s="243"/>
      <c r="AZ967" s="243"/>
      <c r="BA967" s="243"/>
      <c r="BB967" s="243"/>
    </row>
    <row r="968" spans="20:54" s="242" customFormat="1" x14ac:dyDescent="0.25">
      <c r="T968" s="243"/>
      <c r="W968" s="244"/>
      <c r="X968" s="244"/>
      <c r="Y968" s="244"/>
      <c r="Z968" s="244"/>
      <c r="AA968" s="244"/>
      <c r="AB968" s="244"/>
      <c r="AC968" s="244"/>
      <c r="AD968" s="244"/>
      <c r="AE968" s="244"/>
      <c r="AF968" s="244"/>
      <c r="AG968" s="244"/>
      <c r="AH968" s="244"/>
      <c r="AI968" s="244"/>
      <c r="AJ968" s="244"/>
      <c r="AK968" s="244"/>
      <c r="AL968" s="244"/>
      <c r="AM968" s="244"/>
      <c r="AN968" s="244"/>
      <c r="AO968" s="244"/>
      <c r="AP968" s="244"/>
      <c r="AQ968" s="243"/>
      <c r="AR968" s="243"/>
      <c r="AS968" s="243"/>
      <c r="AT968" s="243"/>
      <c r="AU968" s="243"/>
      <c r="AV968" s="243"/>
      <c r="AW968" s="243"/>
      <c r="AX968" s="243"/>
      <c r="AY968" s="243"/>
      <c r="AZ968" s="243"/>
      <c r="BA968" s="243"/>
      <c r="BB968" s="243"/>
    </row>
    <row r="969" spans="20:54" s="242" customFormat="1" x14ac:dyDescent="0.25">
      <c r="T969" s="243"/>
      <c r="W969" s="244"/>
      <c r="X969" s="244"/>
      <c r="Y969" s="244"/>
      <c r="Z969" s="244"/>
      <c r="AA969" s="244"/>
      <c r="AB969" s="244"/>
      <c r="AC969" s="244"/>
      <c r="AD969" s="244"/>
      <c r="AE969" s="244"/>
      <c r="AF969" s="244"/>
      <c r="AG969" s="244"/>
      <c r="AH969" s="244"/>
      <c r="AI969" s="244"/>
      <c r="AJ969" s="244"/>
      <c r="AK969" s="244"/>
      <c r="AL969" s="244"/>
      <c r="AM969" s="244"/>
      <c r="AN969" s="244"/>
      <c r="AO969" s="244"/>
      <c r="AP969" s="244"/>
      <c r="AQ969" s="243"/>
      <c r="AR969" s="243"/>
      <c r="AS969" s="243"/>
      <c r="AT969" s="243"/>
      <c r="AU969" s="243"/>
      <c r="AV969" s="243"/>
      <c r="AW969" s="243"/>
      <c r="AX969" s="243"/>
      <c r="AY969" s="243"/>
      <c r="AZ969" s="243"/>
      <c r="BA969" s="243"/>
      <c r="BB969" s="243"/>
    </row>
    <row r="970" spans="20:54" s="242" customFormat="1" x14ac:dyDescent="0.25">
      <c r="T970" s="243"/>
      <c r="W970" s="244"/>
      <c r="X970" s="244"/>
      <c r="Y970" s="244"/>
      <c r="Z970" s="244"/>
      <c r="AA970" s="244"/>
      <c r="AB970" s="244"/>
      <c r="AC970" s="244"/>
      <c r="AD970" s="244"/>
      <c r="AE970" s="244"/>
      <c r="AF970" s="244"/>
      <c r="AG970" s="244"/>
      <c r="AH970" s="244"/>
      <c r="AI970" s="244"/>
      <c r="AJ970" s="244"/>
      <c r="AK970" s="244"/>
      <c r="AL970" s="244"/>
      <c r="AM970" s="244"/>
      <c r="AN970" s="244"/>
      <c r="AO970" s="244"/>
      <c r="AP970" s="244"/>
      <c r="AQ970" s="243"/>
      <c r="AR970" s="243"/>
      <c r="AS970" s="243"/>
      <c r="AT970" s="243"/>
      <c r="AU970" s="243"/>
      <c r="AV970" s="243"/>
      <c r="AW970" s="243"/>
      <c r="AX970" s="243"/>
      <c r="AY970" s="243"/>
      <c r="AZ970" s="243"/>
      <c r="BA970" s="243"/>
      <c r="BB970" s="243"/>
    </row>
    <row r="971" spans="20:54" s="242" customFormat="1" x14ac:dyDescent="0.25">
      <c r="T971" s="243"/>
      <c r="W971" s="244"/>
      <c r="X971" s="244"/>
      <c r="Y971" s="244"/>
      <c r="Z971" s="244"/>
      <c r="AA971" s="244"/>
      <c r="AB971" s="244"/>
      <c r="AC971" s="244"/>
      <c r="AD971" s="244"/>
      <c r="AE971" s="244"/>
      <c r="AF971" s="244"/>
      <c r="AG971" s="244"/>
      <c r="AH971" s="244"/>
      <c r="AI971" s="244"/>
      <c r="AJ971" s="244"/>
      <c r="AK971" s="244"/>
      <c r="AL971" s="244"/>
      <c r="AM971" s="244"/>
      <c r="AN971" s="244"/>
      <c r="AO971" s="244"/>
      <c r="AP971" s="244"/>
      <c r="AQ971" s="243"/>
      <c r="AR971" s="243"/>
      <c r="AS971" s="243"/>
      <c r="AT971" s="243"/>
      <c r="AU971" s="243"/>
      <c r="AV971" s="243"/>
      <c r="AW971" s="243"/>
      <c r="AX971" s="243"/>
      <c r="AY971" s="243"/>
      <c r="AZ971" s="243"/>
      <c r="BA971" s="243"/>
      <c r="BB971" s="243"/>
    </row>
    <row r="972" spans="20:54" s="242" customFormat="1" x14ac:dyDescent="0.25">
      <c r="T972" s="243"/>
      <c r="W972" s="244"/>
      <c r="X972" s="244"/>
      <c r="Y972" s="244"/>
      <c r="Z972" s="244"/>
      <c r="AA972" s="244"/>
      <c r="AB972" s="244"/>
      <c r="AC972" s="244"/>
      <c r="AD972" s="244"/>
      <c r="AE972" s="244"/>
      <c r="AF972" s="244"/>
      <c r="AG972" s="244"/>
      <c r="AH972" s="244"/>
      <c r="AI972" s="244"/>
      <c r="AJ972" s="244"/>
      <c r="AK972" s="244"/>
      <c r="AL972" s="244"/>
      <c r="AM972" s="244"/>
      <c r="AN972" s="244"/>
      <c r="AO972" s="244"/>
      <c r="AP972" s="244"/>
      <c r="AQ972" s="243"/>
      <c r="AR972" s="243"/>
      <c r="AS972" s="243"/>
      <c r="AT972" s="243"/>
      <c r="AU972" s="243"/>
      <c r="AV972" s="243"/>
      <c r="AW972" s="243"/>
      <c r="AX972" s="243"/>
      <c r="AY972" s="243"/>
      <c r="AZ972" s="243"/>
      <c r="BA972" s="243"/>
      <c r="BB972" s="243"/>
    </row>
    <row r="973" spans="20:54" s="242" customFormat="1" x14ac:dyDescent="0.25">
      <c r="T973" s="243"/>
      <c r="W973" s="244"/>
      <c r="X973" s="244"/>
      <c r="Y973" s="244"/>
      <c r="Z973" s="244"/>
      <c r="AA973" s="244"/>
      <c r="AB973" s="244"/>
      <c r="AC973" s="244"/>
      <c r="AD973" s="244"/>
      <c r="AE973" s="244"/>
      <c r="AF973" s="244"/>
      <c r="AG973" s="244"/>
      <c r="AH973" s="244"/>
      <c r="AI973" s="244"/>
      <c r="AJ973" s="244"/>
      <c r="AK973" s="244"/>
      <c r="AL973" s="244"/>
      <c r="AM973" s="244"/>
      <c r="AN973" s="244"/>
      <c r="AO973" s="244"/>
      <c r="AP973" s="244"/>
      <c r="AQ973" s="243"/>
      <c r="AR973" s="243"/>
      <c r="AS973" s="243"/>
      <c r="AT973" s="243"/>
      <c r="AU973" s="243"/>
      <c r="AV973" s="243"/>
      <c r="AW973" s="243"/>
      <c r="AX973" s="243"/>
      <c r="AY973" s="243"/>
      <c r="AZ973" s="243"/>
      <c r="BA973" s="243"/>
      <c r="BB973" s="243"/>
    </row>
    <row r="974" spans="20:54" s="242" customFormat="1" x14ac:dyDescent="0.25">
      <c r="T974" s="243"/>
      <c r="W974" s="244"/>
      <c r="X974" s="244"/>
      <c r="Y974" s="244"/>
      <c r="Z974" s="244"/>
      <c r="AA974" s="244"/>
      <c r="AB974" s="244"/>
      <c r="AC974" s="244"/>
      <c r="AD974" s="244"/>
      <c r="AE974" s="244"/>
      <c r="AF974" s="244"/>
      <c r="AG974" s="244"/>
      <c r="AH974" s="244"/>
      <c r="AI974" s="244"/>
      <c r="AJ974" s="244"/>
      <c r="AK974" s="244"/>
      <c r="AL974" s="244"/>
      <c r="AM974" s="244"/>
      <c r="AN974" s="244"/>
      <c r="AO974" s="244"/>
      <c r="AP974" s="244"/>
      <c r="AQ974" s="243"/>
      <c r="AR974" s="243"/>
      <c r="AS974" s="243"/>
      <c r="AT974" s="243"/>
      <c r="AU974" s="243"/>
      <c r="AV974" s="243"/>
      <c r="AW974" s="243"/>
      <c r="AX974" s="243"/>
      <c r="AY974" s="243"/>
      <c r="AZ974" s="243"/>
      <c r="BA974" s="243"/>
      <c r="BB974" s="243"/>
    </row>
    <row r="975" spans="20:54" s="242" customFormat="1" x14ac:dyDescent="0.25">
      <c r="T975" s="243"/>
      <c r="W975" s="244"/>
      <c r="X975" s="244"/>
      <c r="Y975" s="244"/>
      <c r="Z975" s="244"/>
      <c r="AA975" s="244"/>
      <c r="AB975" s="244"/>
      <c r="AC975" s="244"/>
      <c r="AD975" s="244"/>
      <c r="AE975" s="244"/>
      <c r="AF975" s="244"/>
      <c r="AG975" s="244"/>
      <c r="AH975" s="244"/>
      <c r="AI975" s="244"/>
      <c r="AJ975" s="244"/>
      <c r="AK975" s="244"/>
      <c r="AL975" s="244"/>
      <c r="AM975" s="244"/>
      <c r="AN975" s="244"/>
      <c r="AO975" s="244"/>
      <c r="AP975" s="244"/>
      <c r="AQ975" s="243"/>
      <c r="AR975" s="243"/>
      <c r="AS975" s="243"/>
      <c r="AT975" s="243"/>
      <c r="AU975" s="243"/>
      <c r="AV975" s="243"/>
      <c r="AW975" s="243"/>
      <c r="AX975" s="243"/>
      <c r="AY975" s="243"/>
      <c r="AZ975" s="243"/>
      <c r="BA975" s="243"/>
      <c r="BB975" s="243"/>
    </row>
    <row r="976" spans="20:54" s="242" customFormat="1" x14ac:dyDescent="0.25">
      <c r="T976" s="243"/>
      <c r="W976" s="244"/>
      <c r="X976" s="244"/>
      <c r="Y976" s="244"/>
      <c r="Z976" s="244"/>
      <c r="AA976" s="244"/>
      <c r="AB976" s="244"/>
      <c r="AC976" s="244"/>
      <c r="AD976" s="244"/>
      <c r="AE976" s="244"/>
      <c r="AF976" s="244"/>
      <c r="AG976" s="244"/>
      <c r="AH976" s="244"/>
      <c r="AI976" s="244"/>
      <c r="AJ976" s="244"/>
      <c r="AK976" s="244"/>
      <c r="AL976" s="244"/>
      <c r="AM976" s="244"/>
      <c r="AN976" s="244"/>
      <c r="AO976" s="244"/>
      <c r="AP976" s="244"/>
      <c r="AQ976" s="243"/>
      <c r="AR976" s="243"/>
      <c r="AS976" s="243"/>
      <c r="AT976" s="243"/>
      <c r="AU976" s="243"/>
      <c r="AV976" s="243"/>
      <c r="AW976" s="243"/>
      <c r="AX976" s="243"/>
      <c r="AY976" s="243"/>
      <c r="AZ976" s="243"/>
      <c r="BA976" s="243"/>
      <c r="BB976" s="243"/>
    </row>
    <row r="977" spans="20:54" s="242" customFormat="1" x14ac:dyDescent="0.25">
      <c r="T977" s="243"/>
      <c r="W977" s="244"/>
      <c r="X977" s="244"/>
      <c r="Y977" s="244"/>
      <c r="Z977" s="244"/>
      <c r="AA977" s="244"/>
      <c r="AB977" s="244"/>
      <c r="AC977" s="244"/>
      <c r="AD977" s="244"/>
      <c r="AE977" s="244"/>
      <c r="AF977" s="244"/>
      <c r="AG977" s="244"/>
      <c r="AH977" s="244"/>
      <c r="AI977" s="244"/>
      <c r="AJ977" s="244"/>
      <c r="AK977" s="244"/>
      <c r="AL977" s="244"/>
      <c r="AM977" s="244"/>
      <c r="AN977" s="244"/>
      <c r="AO977" s="244"/>
      <c r="AP977" s="244"/>
      <c r="AQ977" s="243"/>
      <c r="AR977" s="243"/>
      <c r="AS977" s="243"/>
      <c r="AT977" s="243"/>
      <c r="AU977" s="243"/>
      <c r="AV977" s="243"/>
      <c r="AW977" s="243"/>
      <c r="AX977" s="243"/>
      <c r="AY977" s="243"/>
      <c r="AZ977" s="243"/>
      <c r="BA977" s="243"/>
      <c r="BB977" s="243"/>
    </row>
    <row r="978" spans="20:54" s="242" customFormat="1" x14ac:dyDescent="0.25">
      <c r="T978" s="243"/>
      <c r="W978" s="244"/>
      <c r="X978" s="244"/>
      <c r="Y978" s="244"/>
      <c r="Z978" s="244"/>
      <c r="AA978" s="244"/>
      <c r="AB978" s="244"/>
      <c r="AC978" s="244"/>
      <c r="AD978" s="244"/>
      <c r="AE978" s="244"/>
      <c r="AF978" s="244"/>
      <c r="AG978" s="244"/>
      <c r="AH978" s="244"/>
      <c r="AI978" s="244"/>
      <c r="AJ978" s="244"/>
      <c r="AK978" s="244"/>
      <c r="AL978" s="244"/>
      <c r="AM978" s="244"/>
      <c r="AN978" s="244"/>
      <c r="AO978" s="244"/>
      <c r="AP978" s="244"/>
      <c r="AQ978" s="243"/>
      <c r="AR978" s="243"/>
      <c r="AS978" s="243"/>
      <c r="AT978" s="243"/>
      <c r="AU978" s="243"/>
      <c r="AV978" s="243"/>
      <c r="AW978" s="243"/>
      <c r="AX978" s="243"/>
      <c r="AY978" s="243"/>
      <c r="AZ978" s="243"/>
      <c r="BA978" s="243"/>
      <c r="BB978" s="243"/>
    </row>
    <row r="979" spans="20:54" s="242" customFormat="1" x14ac:dyDescent="0.25">
      <c r="T979" s="243"/>
      <c r="W979" s="244"/>
      <c r="X979" s="244"/>
      <c r="Y979" s="244"/>
      <c r="Z979" s="244"/>
      <c r="AA979" s="244"/>
      <c r="AB979" s="244"/>
      <c r="AC979" s="244"/>
      <c r="AD979" s="244"/>
      <c r="AE979" s="244"/>
      <c r="AF979" s="244"/>
      <c r="AG979" s="244"/>
      <c r="AH979" s="244"/>
      <c r="AI979" s="244"/>
      <c r="AJ979" s="244"/>
      <c r="AK979" s="244"/>
      <c r="AL979" s="244"/>
      <c r="AM979" s="244"/>
      <c r="AN979" s="244"/>
      <c r="AO979" s="244"/>
      <c r="AP979" s="244"/>
      <c r="AQ979" s="243"/>
      <c r="AR979" s="243"/>
      <c r="AS979" s="243"/>
      <c r="AT979" s="243"/>
      <c r="AU979" s="243"/>
      <c r="AV979" s="243"/>
      <c r="AW979" s="243"/>
      <c r="AX979" s="243"/>
      <c r="AY979" s="243"/>
      <c r="AZ979" s="243"/>
      <c r="BA979" s="243"/>
      <c r="BB979" s="243"/>
    </row>
    <row r="980" spans="20:54" s="242" customFormat="1" x14ac:dyDescent="0.25">
      <c r="T980" s="243"/>
      <c r="W980" s="244"/>
      <c r="X980" s="244"/>
      <c r="Y980" s="244"/>
      <c r="Z980" s="244"/>
      <c r="AA980" s="244"/>
      <c r="AB980" s="244"/>
      <c r="AC980" s="244"/>
      <c r="AD980" s="244"/>
      <c r="AE980" s="244"/>
      <c r="AF980" s="244"/>
      <c r="AG980" s="244"/>
      <c r="AH980" s="244"/>
      <c r="AI980" s="244"/>
      <c r="AJ980" s="244"/>
      <c r="AK980" s="244"/>
      <c r="AL980" s="244"/>
      <c r="AM980" s="244"/>
      <c r="AN980" s="244"/>
      <c r="AO980" s="244"/>
      <c r="AP980" s="244"/>
      <c r="AQ980" s="243"/>
      <c r="AR980" s="243"/>
      <c r="AS980" s="243"/>
      <c r="AT980" s="243"/>
      <c r="AU980" s="243"/>
      <c r="AV980" s="243"/>
      <c r="AW980" s="243"/>
      <c r="AX980" s="243"/>
      <c r="AY980" s="243"/>
      <c r="AZ980" s="243"/>
      <c r="BA980" s="243"/>
      <c r="BB980" s="243"/>
    </row>
    <row r="981" spans="20:54" s="242" customFormat="1" x14ac:dyDescent="0.25">
      <c r="T981" s="243"/>
      <c r="W981" s="244"/>
      <c r="X981" s="244"/>
      <c r="Y981" s="244"/>
      <c r="Z981" s="244"/>
      <c r="AA981" s="244"/>
      <c r="AB981" s="244"/>
      <c r="AC981" s="244"/>
      <c r="AD981" s="244"/>
      <c r="AE981" s="244"/>
      <c r="AF981" s="244"/>
      <c r="AG981" s="244"/>
      <c r="AH981" s="244"/>
      <c r="AI981" s="244"/>
      <c r="AJ981" s="244"/>
      <c r="AK981" s="244"/>
      <c r="AL981" s="244"/>
      <c r="AM981" s="244"/>
      <c r="AN981" s="244"/>
      <c r="AO981" s="244"/>
      <c r="AP981" s="244"/>
      <c r="AQ981" s="243"/>
      <c r="AR981" s="243"/>
      <c r="AS981" s="243"/>
      <c r="AT981" s="243"/>
      <c r="AU981" s="243"/>
      <c r="AV981" s="243"/>
      <c r="AW981" s="243"/>
      <c r="AX981" s="243"/>
      <c r="AY981" s="243"/>
      <c r="AZ981" s="243"/>
      <c r="BA981" s="243"/>
      <c r="BB981" s="243"/>
    </row>
    <row r="982" spans="20:54" s="242" customFormat="1" x14ac:dyDescent="0.25">
      <c r="T982" s="243"/>
      <c r="W982" s="244"/>
      <c r="X982" s="244"/>
      <c r="Y982" s="244"/>
      <c r="Z982" s="244"/>
      <c r="AA982" s="244"/>
      <c r="AB982" s="244"/>
      <c r="AC982" s="244"/>
      <c r="AD982" s="244"/>
      <c r="AE982" s="244"/>
      <c r="AF982" s="244"/>
      <c r="AG982" s="244"/>
      <c r="AH982" s="244"/>
      <c r="AI982" s="244"/>
      <c r="AJ982" s="244"/>
      <c r="AK982" s="244"/>
      <c r="AL982" s="244"/>
      <c r="AM982" s="244"/>
      <c r="AN982" s="244"/>
      <c r="AO982" s="244"/>
      <c r="AP982" s="244"/>
      <c r="AQ982" s="243"/>
      <c r="AR982" s="243"/>
      <c r="AS982" s="243"/>
      <c r="AT982" s="243"/>
      <c r="AU982" s="243"/>
      <c r="AV982" s="243"/>
      <c r="AW982" s="243"/>
      <c r="AX982" s="243"/>
      <c r="AY982" s="243"/>
      <c r="AZ982" s="243"/>
      <c r="BA982" s="243"/>
      <c r="BB982" s="243"/>
    </row>
    <row r="983" spans="20:54" s="242" customFormat="1" x14ac:dyDescent="0.25">
      <c r="T983" s="243"/>
      <c r="W983" s="244"/>
      <c r="X983" s="244"/>
      <c r="Y983" s="244"/>
      <c r="Z983" s="244"/>
      <c r="AA983" s="244"/>
      <c r="AB983" s="244"/>
      <c r="AC983" s="244"/>
      <c r="AD983" s="244"/>
      <c r="AE983" s="244"/>
      <c r="AF983" s="244"/>
      <c r="AG983" s="244"/>
      <c r="AH983" s="244"/>
      <c r="AI983" s="244"/>
      <c r="AJ983" s="244"/>
      <c r="AK983" s="244"/>
      <c r="AL983" s="244"/>
      <c r="AM983" s="244"/>
      <c r="AN983" s="244"/>
      <c r="AO983" s="244"/>
      <c r="AP983" s="244"/>
      <c r="AQ983" s="243"/>
      <c r="AR983" s="243"/>
      <c r="AS983" s="243"/>
      <c r="AT983" s="243"/>
      <c r="AU983" s="243"/>
      <c r="AV983" s="243"/>
      <c r="AW983" s="243"/>
      <c r="AX983" s="243"/>
      <c r="AY983" s="243"/>
      <c r="AZ983" s="243"/>
      <c r="BA983" s="243"/>
      <c r="BB983" s="243"/>
    </row>
    <row r="984" spans="20:54" s="242" customFormat="1" x14ac:dyDescent="0.25">
      <c r="T984" s="243"/>
      <c r="W984" s="244"/>
      <c r="X984" s="244"/>
      <c r="Y984" s="244"/>
      <c r="Z984" s="244"/>
      <c r="AA984" s="244"/>
      <c r="AB984" s="244"/>
      <c r="AC984" s="244"/>
      <c r="AD984" s="244"/>
      <c r="AE984" s="244"/>
      <c r="AF984" s="244"/>
      <c r="AG984" s="244"/>
      <c r="AH984" s="244"/>
      <c r="AI984" s="244"/>
      <c r="AJ984" s="244"/>
      <c r="AK984" s="244"/>
      <c r="AL984" s="244"/>
      <c r="AM984" s="244"/>
      <c r="AN984" s="244"/>
      <c r="AO984" s="244"/>
      <c r="AP984" s="244"/>
      <c r="AQ984" s="243"/>
      <c r="AR984" s="243"/>
      <c r="AS984" s="243"/>
      <c r="AT984" s="243"/>
      <c r="AU984" s="243"/>
      <c r="AV984" s="243"/>
      <c r="AW984" s="243"/>
      <c r="AX984" s="243"/>
      <c r="AY984" s="243"/>
      <c r="AZ984" s="243"/>
      <c r="BA984" s="243"/>
      <c r="BB984" s="243"/>
    </row>
    <row r="985" spans="20:54" s="242" customFormat="1" x14ac:dyDescent="0.25">
      <c r="T985" s="243"/>
      <c r="W985" s="244"/>
      <c r="X985" s="244"/>
      <c r="Y985" s="244"/>
      <c r="Z985" s="244"/>
      <c r="AA985" s="244"/>
      <c r="AB985" s="244"/>
      <c r="AC985" s="244"/>
      <c r="AD985" s="244"/>
      <c r="AE985" s="244"/>
      <c r="AF985" s="244"/>
      <c r="AG985" s="244"/>
      <c r="AH985" s="244"/>
      <c r="AI985" s="244"/>
      <c r="AJ985" s="244"/>
      <c r="AK985" s="244"/>
      <c r="AL985" s="244"/>
      <c r="AM985" s="244"/>
      <c r="AN985" s="244"/>
      <c r="AO985" s="244"/>
      <c r="AP985" s="244"/>
      <c r="AQ985" s="243"/>
      <c r="AR985" s="243"/>
      <c r="AS985" s="243"/>
      <c r="AT985" s="243"/>
      <c r="AU985" s="243"/>
      <c r="AV985" s="243"/>
      <c r="AW985" s="243"/>
      <c r="AX985" s="243"/>
      <c r="AY985" s="243"/>
      <c r="AZ985" s="243"/>
      <c r="BA985" s="243"/>
      <c r="BB985" s="243"/>
    </row>
    <row r="986" spans="20:54" s="242" customFormat="1" x14ac:dyDescent="0.25">
      <c r="T986" s="243"/>
      <c r="W986" s="244"/>
      <c r="X986" s="244"/>
      <c r="Y986" s="244"/>
      <c r="Z986" s="244"/>
      <c r="AA986" s="244"/>
      <c r="AB986" s="244"/>
      <c r="AC986" s="244"/>
      <c r="AD986" s="244"/>
      <c r="AE986" s="244"/>
      <c r="AF986" s="244"/>
      <c r="AG986" s="244"/>
      <c r="AH986" s="244"/>
      <c r="AI986" s="244"/>
      <c r="AJ986" s="244"/>
      <c r="AK986" s="244"/>
      <c r="AL986" s="244"/>
      <c r="AM986" s="244"/>
      <c r="AN986" s="244"/>
      <c r="AO986" s="244"/>
      <c r="AP986" s="244"/>
      <c r="AQ986" s="243"/>
      <c r="AR986" s="243"/>
      <c r="AS986" s="243"/>
      <c r="AT986" s="243"/>
      <c r="AU986" s="243"/>
      <c r="AV986" s="243"/>
      <c r="AW986" s="243"/>
      <c r="AX986" s="243"/>
      <c r="AY986" s="243"/>
      <c r="AZ986" s="243"/>
      <c r="BA986" s="243"/>
      <c r="BB986" s="243"/>
    </row>
    <row r="987" spans="20:54" s="242" customFormat="1" x14ac:dyDescent="0.25">
      <c r="T987" s="243"/>
      <c r="W987" s="244"/>
      <c r="X987" s="244"/>
      <c r="Y987" s="244"/>
      <c r="Z987" s="244"/>
      <c r="AA987" s="244"/>
      <c r="AB987" s="244"/>
      <c r="AC987" s="244"/>
      <c r="AD987" s="244"/>
      <c r="AE987" s="244"/>
      <c r="AF987" s="244"/>
      <c r="AG987" s="244"/>
      <c r="AH987" s="244"/>
      <c r="AI987" s="244"/>
      <c r="AJ987" s="244"/>
      <c r="AK987" s="244"/>
      <c r="AL987" s="244"/>
      <c r="AM987" s="244"/>
      <c r="AN987" s="244"/>
      <c r="AO987" s="244"/>
      <c r="AP987" s="244"/>
      <c r="AQ987" s="243"/>
      <c r="AR987" s="243"/>
      <c r="AS987" s="243"/>
      <c r="AT987" s="243"/>
      <c r="AU987" s="243"/>
      <c r="AV987" s="243"/>
      <c r="AW987" s="243"/>
      <c r="AX987" s="243"/>
      <c r="AY987" s="243"/>
      <c r="AZ987" s="243"/>
      <c r="BA987" s="243"/>
      <c r="BB987" s="243"/>
    </row>
    <row r="988" spans="20:54" s="242" customFormat="1" x14ac:dyDescent="0.25">
      <c r="T988" s="243"/>
      <c r="W988" s="244"/>
      <c r="X988" s="244"/>
      <c r="Y988" s="244"/>
      <c r="Z988" s="244"/>
      <c r="AA988" s="244"/>
      <c r="AB988" s="244"/>
      <c r="AC988" s="244"/>
      <c r="AD988" s="244"/>
      <c r="AE988" s="244"/>
      <c r="AF988" s="244"/>
      <c r="AG988" s="244"/>
      <c r="AH988" s="244"/>
      <c r="AI988" s="244"/>
      <c r="AJ988" s="244"/>
      <c r="AK988" s="244"/>
      <c r="AL988" s="244"/>
      <c r="AM988" s="244"/>
      <c r="AN988" s="244"/>
      <c r="AO988" s="244"/>
      <c r="AP988" s="244"/>
      <c r="AQ988" s="243"/>
      <c r="AR988" s="243"/>
      <c r="AS988" s="243"/>
      <c r="AT988" s="243"/>
      <c r="AU988" s="243"/>
      <c r="AV988" s="243"/>
      <c r="AW988" s="243"/>
      <c r="AX988" s="243"/>
      <c r="AY988" s="243"/>
      <c r="AZ988" s="243"/>
      <c r="BA988" s="243"/>
      <c r="BB988" s="243"/>
    </row>
    <row r="989" spans="20:54" s="242" customFormat="1" x14ac:dyDescent="0.25">
      <c r="T989" s="243"/>
      <c r="W989" s="244"/>
      <c r="X989" s="244"/>
      <c r="Y989" s="244"/>
      <c r="Z989" s="244"/>
      <c r="AA989" s="244"/>
      <c r="AB989" s="244"/>
      <c r="AC989" s="244"/>
      <c r="AD989" s="244"/>
      <c r="AE989" s="244"/>
      <c r="AF989" s="244"/>
      <c r="AG989" s="244"/>
      <c r="AH989" s="244"/>
      <c r="AI989" s="244"/>
      <c r="AJ989" s="244"/>
      <c r="AK989" s="244"/>
      <c r="AL989" s="244"/>
      <c r="AM989" s="244"/>
      <c r="AN989" s="244"/>
      <c r="AO989" s="244"/>
      <c r="AP989" s="244"/>
      <c r="AQ989" s="243"/>
      <c r="AR989" s="243"/>
      <c r="AS989" s="243"/>
      <c r="AT989" s="243"/>
      <c r="AU989" s="243"/>
      <c r="AV989" s="243"/>
      <c r="AW989" s="243"/>
      <c r="AX989" s="243"/>
      <c r="AY989" s="243"/>
      <c r="AZ989" s="243"/>
      <c r="BA989" s="243"/>
      <c r="BB989" s="243"/>
    </row>
    <row r="990" spans="20:54" s="242" customFormat="1" x14ac:dyDescent="0.25">
      <c r="T990" s="243"/>
      <c r="W990" s="244"/>
      <c r="X990" s="244"/>
      <c r="Y990" s="244"/>
      <c r="Z990" s="244"/>
      <c r="AA990" s="244"/>
      <c r="AB990" s="244"/>
      <c r="AC990" s="244"/>
      <c r="AD990" s="244"/>
      <c r="AE990" s="244"/>
      <c r="AF990" s="244"/>
      <c r="AG990" s="244"/>
      <c r="AH990" s="244"/>
      <c r="AI990" s="244"/>
      <c r="AJ990" s="244"/>
      <c r="AK990" s="244"/>
      <c r="AL990" s="244"/>
      <c r="AM990" s="244"/>
      <c r="AN990" s="244"/>
      <c r="AO990" s="244"/>
      <c r="AP990" s="244"/>
      <c r="AQ990" s="243"/>
      <c r="AR990" s="243"/>
      <c r="AS990" s="243"/>
      <c r="AT990" s="243"/>
      <c r="AU990" s="243"/>
      <c r="AV990" s="243"/>
      <c r="AW990" s="243"/>
      <c r="AX990" s="243"/>
      <c r="AY990" s="243"/>
      <c r="AZ990" s="243"/>
      <c r="BA990" s="243"/>
      <c r="BB990" s="243"/>
    </row>
    <row r="991" spans="20:54" s="242" customFormat="1" x14ac:dyDescent="0.25">
      <c r="T991" s="243"/>
      <c r="W991" s="244"/>
      <c r="X991" s="244"/>
      <c r="Y991" s="244"/>
      <c r="Z991" s="244"/>
      <c r="AA991" s="244"/>
      <c r="AB991" s="244"/>
      <c r="AC991" s="244"/>
      <c r="AD991" s="244"/>
      <c r="AE991" s="244"/>
      <c r="AF991" s="244"/>
      <c r="AG991" s="244"/>
      <c r="AH991" s="244"/>
      <c r="AI991" s="244"/>
      <c r="AJ991" s="244"/>
      <c r="AK991" s="244"/>
      <c r="AL991" s="244"/>
      <c r="AM991" s="244"/>
      <c r="AN991" s="244"/>
      <c r="AO991" s="244"/>
      <c r="AP991" s="244"/>
      <c r="AQ991" s="243"/>
      <c r="AR991" s="243"/>
      <c r="AS991" s="243"/>
      <c r="AT991" s="243"/>
      <c r="AU991" s="243"/>
      <c r="AV991" s="243"/>
      <c r="AW991" s="243"/>
      <c r="AX991" s="243"/>
      <c r="AY991" s="243"/>
      <c r="AZ991" s="243"/>
      <c r="BA991" s="243"/>
      <c r="BB991" s="243"/>
    </row>
    <row r="992" spans="20:54" s="242" customFormat="1" x14ac:dyDescent="0.25">
      <c r="T992" s="243"/>
      <c r="W992" s="244"/>
      <c r="X992" s="244"/>
      <c r="Y992" s="244"/>
      <c r="Z992" s="244"/>
      <c r="AA992" s="244"/>
      <c r="AB992" s="244"/>
      <c r="AC992" s="244"/>
      <c r="AD992" s="244"/>
      <c r="AE992" s="244"/>
      <c r="AF992" s="244"/>
      <c r="AG992" s="244"/>
      <c r="AH992" s="244"/>
      <c r="AI992" s="244"/>
      <c r="AJ992" s="244"/>
      <c r="AK992" s="244"/>
      <c r="AL992" s="244"/>
      <c r="AM992" s="244"/>
      <c r="AN992" s="244"/>
      <c r="AO992" s="244"/>
      <c r="AP992" s="244"/>
      <c r="AQ992" s="243"/>
      <c r="AR992" s="243"/>
      <c r="AS992" s="243"/>
      <c r="AT992" s="243"/>
      <c r="AU992" s="243"/>
      <c r="AV992" s="243"/>
      <c r="AW992" s="243"/>
      <c r="AX992" s="243"/>
      <c r="AY992" s="243"/>
      <c r="AZ992" s="243"/>
      <c r="BA992" s="243"/>
      <c r="BB992" s="243"/>
    </row>
    <row r="993" spans="20:54" s="242" customFormat="1" x14ac:dyDescent="0.25">
      <c r="T993" s="243"/>
      <c r="W993" s="244"/>
      <c r="X993" s="244"/>
      <c r="Y993" s="244"/>
      <c r="Z993" s="244"/>
      <c r="AA993" s="244"/>
      <c r="AB993" s="244"/>
      <c r="AC993" s="244"/>
      <c r="AD993" s="244"/>
      <c r="AE993" s="244"/>
      <c r="AF993" s="244"/>
      <c r="AG993" s="244"/>
      <c r="AH993" s="244"/>
      <c r="AI993" s="244"/>
      <c r="AJ993" s="244"/>
      <c r="AK993" s="244"/>
      <c r="AL993" s="244"/>
      <c r="AM993" s="244"/>
      <c r="AN993" s="244"/>
      <c r="AO993" s="244"/>
      <c r="AP993" s="244"/>
      <c r="AQ993" s="243"/>
      <c r="AR993" s="243"/>
      <c r="AS993" s="243"/>
      <c r="AT993" s="243"/>
      <c r="AU993" s="243"/>
      <c r="AV993" s="243"/>
      <c r="AW993" s="243"/>
      <c r="AX993" s="243"/>
      <c r="AY993" s="243"/>
      <c r="AZ993" s="243"/>
      <c r="BA993" s="243"/>
      <c r="BB993" s="243"/>
    </row>
    <row r="994" spans="20:54" s="242" customFormat="1" x14ac:dyDescent="0.25">
      <c r="T994" s="243"/>
      <c r="W994" s="244"/>
      <c r="X994" s="244"/>
      <c r="Y994" s="244"/>
      <c r="Z994" s="244"/>
      <c r="AA994" s="244"/>
      <c r="AB994" s="244"/>
      <c r="AC994" s="244"/>
      <c r="AD994" s="244"/>
      <c r="AE994" s="244"/>
      <c r="AF994" s="244"/>
      <c r="AG994" s="244"/>
      <c r="AH994" s="244"/>
      <c r="AI994" s="244"/>
      <c r="AJ994" s="244"/>
      <c r="AK994" s="244"/>
      <c r="AL994" s="244"/>
      <c r="AM994" s="244"/>
      <c r="AN994" s="244"/>
      <c r="AO994" s="244"/>
      <c r="AP994" s="244"/>
      <c r="AQ994" s="243"/>
      <c r="AR994" s="243"/>
      <c r="AS994" s="243"/>
      <c r="AT994" s="243"/>
      <c r="AU994" s="243"/>
      <c r="AV994" s="243"/>
      <c r="AW994" s="243"/>
      <c r="AX994" s="243"/>
      <c r="AY994" s="243"/>
      <c r="AZ994" s="243"/>
      <c r="BA994" s="243"/>
      <c r="BB994" s="243"/>
    </row>
    <row r="995" spans="20:54" s="242" customFormat="1" x14ac:dyDescent="0.25">
      <c r="T995" s="243"/>
      <c r="W995" s="244"/>
      <c r="X995" s="244"/>
      <c r="Y995" s="244"/>
      <c r="Z995" s="244"/>
      <c r="AA995" s="244"/>
      <c r="AB995" s="244"/>
      <c r="AC995" s="244"/>
      <c r="AD995" s="244"/>
      <c r="AE995" s="244"/>
      <c r="AF995" s="244"/>
      <c r="AG995" s="244"/>
      <c r="AH995" s="244"/>
      <c r="AI995" s="244"/>
      <c r="AJ995" s="244"/>
      <c r="AK995" s="244"/>
      <c r="AL995" s="244"/>
      <c r="AM995" s="244"/>
      <c r="AN995" s="244"/>
      <c r="AO995" s="244"/>
      <c r="AP995" s="244"/>
      <c r="AQ995" s="243"/>
      <c r="AR995" s="243"/>
      <c r="AS995" s="243"/>
      <c r="AT995" s="243"/>
      <c r="AU995" s="243"/>
      <c r="AV995" s="243"/>
      <c r="AW995" s="243"/>
      <c r="AX995" s="243"/>
      <c r="AY995" s="243"/>
      <c r="AZ995" s="243"/>
      <c r="BA995" s="243"/>
      <c r="BB995" s="243"/>
    </row>
    <row r="996" spans="20:54" s="242" customFormat="1" x14ac:dyDescent="0.25">
      <c r="T996" s="243"/>
      <c r="W996" s="244"/>
      <c r="X996" s="244"/>
      <c r="Y996" s="244"/>
      <c r="Z996" s="244"/>
      <c r="AA996" s="244"/>
      <c r="AB996" s="244"/>
      <c r="AC996" s="244"/>
      <c r="AD996" s="244"/>
      <c r="AE996" s="244"/>
      <c r="AF996" s="244"/>
      <c r="AG996" s="244"/>
      <c r="AH996" s="244"/>
      <c r="AI996" s="244"/>
      <c r="AJ996" s="244"/>
      <c r="AK996" s="244"/>
      <c r="AL996" s="244"/>
      <c r="AM996" s="244"/>
      <c r="AN996" s="244"/>
      <c r="AO996" s="244"/>
      <c r="AP996" s="244"/>
      <c r="AQ996" s="243"/>
      <c r="AR996" s="243"/>
      <c r="AS996" s="243"/>
      <c r="AT996" s="243"/>
      <c r="AU996" s="243"/>
      <c r="AV996" s="243"/>
      <c r="AW996" s="243"/>
      <c r="AX996" s="243"/>
      <c r="AY996" s="243"/>
      <c r="AZ996" s="243"/>
      <c r="BA996" s="243"/>
      <c r="BB996" s="243"/>
    </row>
    <row r="997" spans="20:54" s="242" customFormat="1" x14ac:dyDescent="0.25">
      <c r="T997" s="243"/>
      <c r="W997" s="244"/>
      <c r="X997" s="244"/>
      <c r="Y997" s="244"/>
      <c r="Z997" s="244"/>
      <c r="AA997" s="244"/>
      <c r="AB997" s="244"/>
      <c r="AC997" s="244"/>
      <c r="AD997" s="244"/>
      <c r="AE997" s="244"/>
      <c r="AF997" s="244"/>
      <c r="AG997" s="244"/>
      <c r="AH997" s="244"/>
      <c r="AI997" s="244"/>
      <c r="AJ997" s="244"/>
      <c r="AK997" s="244"/>
      <c r="AL997" s="244"/>
      <c r="AM997" s="244"/>
      <c r="AN997" s="244"/>
      <c r="AO997" s="244"/>
      <c r="AP997" s="244"/>
      <c r="AQ997" s="243"/>
      <c r="AR997" s="243"/>
      <c r="AS997" s="243"/>
      <c r="AT997" s="243"/>
      <c r="AU997" s="243"/>
      <c r="AV997" s="243"/>
      <c r="AW997" s="243"/>
      <c r="AX997" s="243"/>
      <c r="AY997" s="243"/>
      <c r="AZ997" s="243"/>
      <c r="BA997" s="243"/>
      <c r="BB997" s="243"/>
    </row>
    <row r="998" spans="20:54" s="242" customFormat="1" x14ac:dyDescent="0.25">
      <c r="T998" s="243"/>
      <c r="W998" s="244"/>
      <c r="X998" s="244"/>
      <c r="Y998" s="244"/>
      <c r="Z998" s="244"/>
      <c r="AA998" s="244"/>
      <c r="AB998" s="244"/>
      <c r="AC998" s="244"/>
      <c r="AD998" s="244"/>
      <c r="AE998" s="244"/>
      <c r="AF998" s="244"/>
      <c r="AG998" s="244"/>
      <c r="AH998" s="244"/>
      <c r="AI998" s="244"/>
      <c r="AJ998" s="244"/>
      <c r="AK998" s="244"/>
      <c r="AL998" s="244"/>
      <c r="AM998" s="244"/>
      <c r="AN998" s="244"/>
      <c r="AO998" s="244"/>
      <c r="AP998" s="244"/>
      <c r="AQ998" s="243"/>
      <c r="AR998" s="243"/>
      <c r="AS998" s="243"/>
      <c r="AT998" s="243"/>
      <c r="AU998" s="243"/>
      <c r="AV998" s="243"/>
      <c r="AW998" s="243"/>
      <c r="AX998" s="243"/>
      <c r="AY998" s="243"/>
      <c r="AZ998" s="243"/>
      <c r="BA998" s="243"/>
      <c r="BB998" s="243"/>
    </row>
    <row r="999" spans="20:54" s="242" customFormat="1" x14ac:dyDescent="0.25">
      <c r="T999" s="243"/>
      <c r="W999" s="244"/>
      <c r="X999" s="244"/>
      <c r="Y999" s="244"/>
      <c r="Z999" s="244"/>
      <c r="AA999" s="244"/>
      <c r="AB999" s="244"/>
      <c r="AC999" s="244"/>
      <c r="AD999" s="244"/>
      <c r="AE999" s="244"/>
      <c r="AF999" s="244"/>
      <c r="AG999" s="244"/>
      <c r="AH999" s="244"/>
      <c r="AI999" s="244"/>
      <c r="AJ999" s="244"/>
      <c r="AK999" s="244"/>
      <c r="AL999" s="244"/>
      <c r="AM999" s="244"/>
      <c r="AN999" s="244"/>
      <c r="AO999" s="244"/>
      <c r="AP999" s="244"/>
      <c r="AQ999" s="243"/>
      <c r="AR999" s="243"/>
      <c r="AS999" s="243"/>
      <c r="AT999" s="243"/>
      <c r="AU999" s="243"/>
      <c r="AV999" s="243"/>
      <c r="AW999" s="243"/>
      <c r="AX999" s="243"/>
      <c r="AY999" s="243"/>
      <c r="AZ999" s="243"/>
      <c r="BA999" s="243"/>
      <c r="BB999" s="243"/>
    </row>
    <row r="1000" spans="20:54" s="242" customFormat="1" x14ac:dyDescent="0.25">
      <c r="T1000" s="243"/>
      <c r="W1000" s="244"/>
      <c r="X1000" s="244"/>
      <c r="Y1000" s="244"/>
      <c r="Z1000" s="244"/>
      <c r="AA1000" s="244"/>
      <c r="AB1000" s="244"/>
      <c r="AC1000" s="244"/>
      <c r="AD1000" s="244"/>
      <c r="AE1000" s="244"/>
      <c r="AF1000" s="244"/>
      <c r="AG1000" s="244"/>
      <c r="AH1000" s="244"/>
      <c r="AI1000" s="244"/>
      <c r="AJ1000" s="244"/>
      <c r="AK1000" s="244"/>
      <c r="AL1000" s="244"/>
      <c r="AM1000" s="244"/>
      <c r="AN1000" s="244"/>
      <c r="AO1000" s="244"/>
      <c r="AP1000" s="244"/>
      <c r="AQ1000" s="243"/>
      <c r="AR1000" s="243"/>
      <c r="AS1000" s="243"/>
      <c r="AT1000" s="243"/>
      <c r="AU1000" s="243"/>
      <c r="AV1000" s="243"/>
      <c r="AW1000" s="243"/>
      <c r="AX1000" s="243"/>
      <c r="AY1000" s="243"/>
      <c r="AZ1000" s="243"/>
      <c r="BA1000" s="243"/>
      <c r="BB1000" s="243"/>
    </row>
    <row r="1001" spans="20:54" s="242" customFormat="1" x14ac:dyDescent="0.25">
      <c r="T1001" s="243"/>
      <c r="W1001" s="244"/>
      <c r="X1001" s="244"/>
      <c r="Y1001" s="244"/>
      <c r="Z1001" s="244"/>
      <c r="AA1001" s="244"/>
      <c r="AB1001" s="244"/>
      <c r="AC1001" s="244"/>
      <c r="AD1001" s="244"/>
      <c r="AE1001" s="244"/>
      <c r="AF1001" s="244"/>
      <c r="AG1001" s="244"/>
      <c r="AH1001" s="244"/>
      <c r="AI1001" s="244"/>
      <c r="AJ1001" s="244"/>
      <c r="AK1001" s="244"/>
      <c r="AL1001" s="244"/>
      <c r="AM1001" s="244"/>
      <c r="AN1001" s="244"/>
      <c r="AO1001" s="244"/>
      <c r="AP1001" s="244"/>
      <c r="AQ1001" s="243"/>
      <c r="AR1001" s="243"/>
      <c r="AS1001" s="243"/>
      <c r="AT1001" s="243"/>
      <c r="AU1001" s="243"/>
      <c r="AV1001" s="243"/>
      <c r="AW1001" s="243"/>
      <c r="AX1001" s="243"/>
      <c r="AY1001" s="243"/>
      <c r="AZ1001" s="243"/>
      <c r="BA1001" s="243"/>
      <c r="BB1001" s="243"/>
    </row>
    <row r="1002" spans="20:54" s="242" customFormat="1" x14ac:dyDescent="0.25">
      <c r="T1002" s="243"/>
      <c r="W1002" s="244"/>
      <c r="X1002" s="244"/>
      <c r="Y1002" s="244"/>
      <c r="Z1002" s="244"/>
      <c r="AA1002" s="244"/>
      <c r="AB1002" s="244"/>
      <c r="AC1002" s="244"/>
      <c r="AD1002" s="244"/>
      <c r="AE1002" s="244"/>
      <c r="AF1002" s="244"/>
      <c r="AG1002" s="244"/>
      <c r="AH1002" s="244"/>
      <c r="AI1002" s="244"/>
      <c r="AJ1002" s="244"/>
      <c r="AK1002" s="244"/>
      <c r="AL1002" s="244"/>
      <c r="AM1002" s="244"/>
      <c r="AN1002" s="244"/>
      <c r="AO1002" s="244"/>
      <c r="AP1002" s="244"/>
      <c r="AQ1002" s="243"/>
      <c r="AR1002" s="243"/>
      <c r="AS1002" s="243"/>
      <c r="AT1002" s="243"/>
      <c r="AU1002" s="243"/>
      <c r="AV1002" s="243"/>
      <c r="AW1002" s="243"/>
      <c r="AX1002" s="243"/>
      <c r="AY1002" s="243"/>
      <c r="AZ1002" s="243"/>
      <c r="BA1002" s="243"/>
      <c r="BB1002" s="243"/>
    </row>
    <row r="1003" spans="20:54" s="242" customFormat="1" x14ac:dyDescent="0.25">
      <c r="T1003" s="243"/>
      <c r="W1003" s="244"/>
      <c r="X1003" s="244"/>
      <c r="Y1003" s="244"/>
      <c r="Z1003" s="244"/>
      <c r="AA1003" s="244"/>
      <c r="AB1003" s="244"/>
      <c r="AC1003" s="244"/>
      <c r="AD1003" s="244"/>
      <c r="AE1003" s="244"/>
      <c r="AF1003" s="244"/>
      <c r="AG1003" s="244"/>
      <c r="AH1003" s="244"/>
      <c r="AI1003" s="244"/>
      <c r="AJ1003" s="244"/>
      <c r="AK1003" s="244"/>
      <c r="AL1003" s="244"/>
      <c r="AM1003" s="244"/>
      <c r="AN1003" s="244"/>
      <c r="AO1003" s="244"/>
      <c r="AP1003" s="244"/>
      <c r="AQ1003" s="243"/>
      <c r="AR1003" s="243"/>
      <c r="AS1003" s="243"/>
      <c r="AT1003" s="243"/>
      <c r="AU1003" s="243"/>
      <c r="AV1003" s="243"/>
      <c r="AW1003" s="243"/>
      <c r="AX1003" s="243"/>
      <c r="AY1003" s="243"/>
      <c r="AZ1003" s="243"/>
      <c r="BA1003" s="243"/>
      <c r="BB1003" s="243"/>
    </row>
    <row r="1004" spans="20:54" s="242" customFormat="1" x14ac:dyDescent="0.25">
      <c r="T1004" s="243"/>
      <c r="W1004" s="244"/>
      <c r="X1004" s="244"/>
      <c r="Y1004" s="244"/>
      <c r="Z1004" s="244"/>
      <c r="AA1004" s="244"/>
      <c r="AB1004" s="244"/>
      <c r="AC1004" s="244"/>
      <c r="AD1004" s="244"/>
      <c r="AE1004" s="244"/>
      <c r="AF1004" s="244"/>
      <c r="AG1004" s="244"/>
      <c r="AH1004" s="244"/>
      <c r="AI1004" s="244"/>
      <c r="AJ1004" s="244"/>
      <c r="AK1004" s="244"/>
      <c r="AL1004" s="244"/>
      <c r="AM1004" s="244"/>
      <c r="AN1004" s="244"/>
      <c r="AO1004" s="244"/>
      <c r="AP1004" s="244"/>
      <c r="AQ1004" s="243"/>
      <c r="AR1004" s="243"/>
      <c r="AS1004" s="243"/>
      <c r="AT1004" s="243"/>
      <c r="AU1004" s="243"/>
      <c r="AV1004" s="243"/>
      <c r="AW1004" s="243"/>
      <c r="AX1004" s="243"/>
      <c r="AY1004" s="243"/>
      <c r="AZ1004" s="243"/>
      <c r="BA1004" s="243"/>
      <c r="BB1004" s="243"/>
    </row>
    <row r="1005" spans="20:54" s="242" customFormat="1" x14ac:dyDescent="0.25">
      <c r="T1005" s="243"/>
      <c r="W1005" s="244"/>
      <c r="X1005" s="244"/>
      <c r="Y1005" s="244"/>
      <c r="Z1005" s="244"/>
      <c r="AA1005" s="244"/>
      <c r="AB1005" s="244"/>
      <c r="AC1005" s="244"/>
      <c r="AD1005" s="244"/>
      <c r="AE1005" s="244"/>
      <c r="AF1005" s="244"/>
      <c r="AG1005" s="244"/>
      <c r="AH1005" s="244"/>
      <c r="AI1005" s="244"/>
      <c r="AJ1005" s="244"/>
      <c r="AK1005" s="244"/>
      <c r="AL1005" s="244"/>
      <c r="AM1005" s="244"/>
      <c r="AN1005" s="244"/>
      <c r="AO1005" s="244"/>
      <c r="AP1005" s="244"/>
      <c r="AQ1005" s="243"/>
      <c r="AR1005" s="243"/>
      <c r="AS1005" s="243"/>
      <c r="AT1005" s="243"/>
      <c r="AU1005" s="243"/>
      <c r="AV1005" s="243"/>
      <c r="AW1005" s="243"/>
      <c r="AX1005" s="243"/>
      <c r="AY1005" s="243"/>
      <c r="AZ1005" s="243"/>
      <c r="BA1005" s="243"/>
      <c r="BB1005" s="243"/>
    </row>
    <row r="1006" spans="20:54" s="242" customFormat="1" x14ac:dyDescent="0.25">
      <c r="T1006" s="243"/>
      <c r="W1006" s="244"/>
      <c r="X1006" s="244"/>
      <c r="Y1006" s="244"/>
      <c r="Z1006" s="244"/>
      <c r="AA1006" s="244"/>
      <c r="AB1006" s="244"/>
      <c r="AC1006" s="244"/>
      <c r="AD1006" s="244"/>
      <c r="AE1006" s="244"/>
      <c r="AF1006" s="244"/>
      <c r="AG1006" s="244"/>
      <c r="AH1006" s="244"/>
      <c r="AI1006" s="244"/>
      <c r="AJ1006" s="244"/>
      <c r="AK1006" s="244"/>
      <c r="AL1006" s="244"/>
      <c r="AM1006" s="244"/>
      <c r="AN1006" s="244"/>
      <c r="AO1006" s="244"/>
      <c r="AP1006" s="244"/>
      <c r="AQ1006" s="243"/>
      <c r="AR1006" s="243"/>
      <c r="AS1006" s="243"/>
      <c r="AT1006" s="243"/>
      <c r="AU1006" s="243"/>
      <c r="AV1006" s="243"/>
      <c r="AW1006" s="243"/>
      <c r="AX1006" s="243"/>
      <c r="AY1006" s="243"/>
      <c r="AZ1006" s="243"/>
      <c r="BA1006" s="243"/>
      <c r="BB1006" s="243"/>
    </row>
    <row r="1007" spans="20:54" s="242" customFormat="1" x14ac:dyDescent="0.25">
      <c r="T1007" s="243"/>
      <c r="W1007" s="244"/>
      <c r="X1007" s="244"/>
      <c r="Y1007" s="244"/>
      <c r="Z1007" s="244"/>
      <c r="AA1007" s="244"/>
      <c r="AB1007" s="244"/>
      <c r="AC1007" s="244"/>
      <c r="AD1007" s="244"/>
      <c r="AE1007" s="244"/>
      <c r="AF1007" s="244"/>
      <c r="AG1007" s="244"/>
      <c r="AH1007" s="244"/>
      <c r="AI1007" s="244"/>
      <c r="AJ1007" s="244"/>
      <c r="AK1007" s="244"/>
      <c r="AL1007" s="244"/>
      <c r="AM1007" s="244"/>
      <c r="AN1007" s="244"/>
      <c r="AO1007" s="244"/>
      <c r="AP1007" s="244"/>
      <c r="AQ1007" s="243"/>
      <c r="AR1007" s="243"/>
      <c r="AS1007" s="243"/>
      <c r="AT1007" s="243"/>
      <c r="AU1007" s="243"/>
      <c r="AV1007" s="243"/>
      <c r="AW1007" s="243"/>
      <c r="AX1007" s="243"/>
      <c r="AY1007" s="243"/>
      <c r="AZ1007" s="243"/>
      <c r="BA1007" s="243"/>
      <c r="BB1007" s="243"/>
    </row>
    <row r="1008" spans="20:54" s="242" customFormat="1" x14ac:dyDescent="0.25">
      <c r="T1008" s="243"/>
      <c r="W1008" s="244"/>
      <c r="X1008" s="244"/>
      <c r="Y1008" s="244"/>
      <c r="Z1008" s="244"/>
      <c r="AA1008" s="244"/>
      <c r="AB1008" s="244"/>
      <c r="AC1008" s="244"/>
      <c r="AD1008" s="244"/>
      <c r="AE1008" s="244"/>
      <c r="AF1008" s="244"/>
      <c r="AG1008" s="244"/>
      <c r="AH1008" s="244"/>
      <c r="AI1008" s="244"/>
      <c r="AJ1008" s="244"/>
      <c r="AK1008" s="244"/>
      <c r="AL1008" s="244"/>
      <c r="AM1008" s="244"/>
      <c r="AN1008" s="244"/>
      <c r="AO1008" s="244"/>
      <c r="AP1008" s="244"/>
      <c r="AQ1008" s="243"/>
      <c r="AR1008" s="243"/>
      <c r="AS1008" s="243"/>
      <c r="AT1008" s="243"/>
      <c r="AU1008" s="243"/>
      <c r="AV1008" s="243"/>
      <c r="AW1008" s="243"/>
      <c r="AX1008" s="243"/>
      <c r="AY1008" s="243"/>
      <c r="AZ1008" s="243"/>
      <c r="BA1008" s="243"/>
      <c r="BB1008" s="243"/>
    </row>
    <row r="1009" spans="20:54" s="242" customFormat="1" x14ac:dyDescent="0.25">
      <c r="T1009" s="243"/>
      <c r="W1009" s="244"/>
      <c r="X1009" s="244"/>
      <c r="Y1009" s="244"/>
      <c r="Z1009" s="244"/>
      <c r="AA1009" s="244"/>
      <c r="AB1009" s="244"/>
      <c r="AC1009" s="244"/>
      <c r="AD1009" s="244"/>
      <c r="AE1009" s="244"/>
      <c r="AF1009" s="244"/>
      <c r="AG1009" s="244"/>
      <c r="AH1009" s="244"/>
      <c r="AI1009" s="244"/>
      <c r="AJ1009" s="244"/>
      <c r="AK1009" s="244"/>
      <c r="AL1009" s="244"/>
      <c r="AM1009" s="244"/>
      <c r="AN1009" s="244"/>
      <c r="AO1009" s="244"/>
      <c r="AP1009" s="244"/>
      <c r="AQ1009" s="243"/>
      <c r="AR1009" s="243"/>
      <c r="AS1009" s="243"/>
      <c r="AT1009" s="243"/>
      <c r="AU1009" s="243"/>
      <c r="AV1009" s="243"/>
      <c r="AW1009" s="243"/>
      <c r="AX1009" s="243"/>
      <c r="AY1009" s="243"/>
      <c r="AZ1009" s="243"/>
      <c r="BA1009" s="243"/>
      <c r="BB1009" s="243"/>
    </row>
    <row r="1010" spans="20:54" s="242" customFormat="1" x14ac:dyDescent="0.25">
      <c r="T1010" s="243"/>
      <c r="W1010" s="244"/>
      <c r="X1010" s="244"/>
      <c r="Y1010" s="244"/>
      <c r="Z1010" s="244"/>
      <c r="AA1010" s="244"/>
      <c r="AB1010" s="244"/>
      <c r="AC1010" s="244"/>
      <c r="AD1010" s="244"/>
      <c r="AE1010" s="244"/>
      <c r="AF1010" s="244"/>
      <c r="AG1010" s="244"/>
      <c r="AH1010" s="244"/>
      <c r="AI1010" s="244"/>
      <c r="AJ1010" s="244"/>
      <c r="AK1010" s="244"/>
      <c r="AL1010" s="244"/>
      <c r="AM1010" s="244"/>
      <c r="AN1010" s="244"/>
      <c r="AO1010" s="244"/>
      <c r="AP1010" s="244"/>
      <c r="AQ1010" s="243"/>
      <c r="AR1010" s="243"/>
      <c r="AS1010" s="243"/>
      <c r="AT1010" s="243"/>
      <c r="AU1010" s="243"/>
      <c r="AV1010" s="243"/>
      <c r="AW1010" s="243"/>
      <c r="AX1010" s="243"/>
      <c r="AY1010" s="243"/>
      <c r="AZ1010" s="243"/>
      <c r="BA1010" s="243"/>
      <c r="BB1010" s="243"/>
    </row>
    <row r="1011" spans="20:54" s="242" customFormat="1" x14ac:dyDescent="0.25">
      <c r="T1011" s="243"/>
      <c r="W1011" s="244"/>
      <c r="X1011" s="244"/>
      <c r="Y1011" s="244"/>
      <c r="Z1011" s="244"/>
      <c r="AA1011" s="244"/>
      <c r="AB1011" s="244"/>
      <c r="AC1011" s="244"/>
      <c r="AD1011" s="244"/>
      <c r="AE1011" s="244"/>
      <c r="AF1011" s="244"/>
      <c r="AG1011" s="244"/>
      <c r="AH1011" s="244"/>
      <c r="AI1011" s="244"/>
      <c r="AJ1011" s="244"/>
      <c r="AK1011" s="244"/>
      <c r="AL1011" s="244"/>
      <c r="AM1011" s="244"/>
      <c r="AN1011" s="244"/>
      <c r="AO1011" s="244"/>
      <c r="AP1011" s="244"/>
      <c r="AQ1011" s="243"/>
      <c r="AR1011" s="243"/>
      <c r="AS1011" s="243"/>
      <c r="AT1011" s="243"/>
      <c r="AU1011" s="243"/>
      <c r="AV1011" s="243"/>
      <c r="AW1011" s="243"/>
      <c r="AX1011" s="243"/>
      <c r="AY1011" s="243"/>
      <c r="AZ1011" s="243"/>
      <c r="BA1011" s="243"/>
      <c r="BB1011" s="243"/>
    </row>
    <row r="1012" spans="20:54" s="242" customFormat="1" x14ac:dyDescent="0.25">
      <c r="T1012" s="243"/>
      <c r="W1012" s="244"/>
      <c r="X1012" s="244"/>
      <c r="Y1012" s="244"/>
      <c r="Z1012" s="244"/>
      <c r="AA1012" s="244"/>
      <c r="AB1012" s="244"/>
      <c r="AC1012" s="244"/>
      <c r="AD1012" s="244"/>
      <c r="AE1012" s="244"/>
      <c r="AF1012" s="244"/>
      <c r="AG1012" s="244"/>
      <c r="AH1012" s="244"/>
      <c r="AI1012" s="244"/>
      <c r="AJ1012" s="244"/>
      <c r="AK1012" s="244"/>
      <c r="AL1012" s="244"/>
      <c r="AM1012" s="244"/>
      <c r="AN1012" s="244"/>
      <c r="AO1012" s="244"/>
      <c r="AP1012" s="244"/>
      <c r="AQ1012" s="243"/>
      <c r="AR1012" s="243"/>
      <c r="AS1012" s="243"/>
      <c r="AT1012" s="243"/>
      <c r="AU1012" s="243"/>
      <c r="AV1012" s="243"/>
      <c r="AW1012" s="243"/>
      <c r="AX1012" s="243"/>
      <c r="AY1012" s="243"/>
      <c r="AZ1012" s="243"/>
      <c r="BA1012" s="243"/>
      <c r="BB1012" s="243"/>
    </row>
    <row r="1013" spans="20:54" s="242" customFormat="1" x14ac:dyDescent="0.25">
      <c r="T1013" s="243"/>
      <c r="W1013" s="244"/>
      <c r="X1013" s="244"/>
      <c r="Y1013" s="244"/>
      <c r="Z1013" s="244"/>
      <c r="AA1013" s="244"/>
      <c r="AB1013" s="244"/>
      <c r="AC1013" s="244"/>
      <c r="AD1013" s="244"/>
      <c r="AE1013" s="244"/>
      <c r="AF1013" s="244"/>
      <c r="AG1013" s="244"/>
      <c r="AH1013" s="244"/>
      <c r="AI1013" s="244"/>
      <c r="AJ1013" s="244"/>
      <c r="AK1013" s="244"/>
      <c r="AL1013" s="244"/>
      <c r="AM1013" s="244"/>
      <c r="AN1013" s="244"/>
      <c r="AO1013" s="244"/>
      <c r="AP1013" s="244"/>
      <c r="AQ1013" s="243"/>
      <c r="AR1013" s="243"/>
      <c r="AS1013" s="243"/>
      <c r="AT1013" s="243"/>
      <c r="AU1013" s="243"/>
      <c r="AV1013" s="243"/>
      <c r="AW1013" s="243"/>
      <c r="AX1013" s="243"/>
      <c r="AY1013" s="243"/>
      <c r="AZ1013" s="243"/>
      <c r="BA1013" s="243"/>
      <c r="BB1013" s="243"/>
    </row>
    <row r="1014" spans="20:54" s="242" customFormat="1" x14ac:dyDescent="0.25">
      <c r="T1014" s="243"/>
      <c r="W1014" s="244"/>
      <c r="X1014" s="244"/>
      <c r="Y1014" s="244"/>
      <c r="Z1014" s="244"/>
      <c r="AA1014" s="244"/>
      <c r="AB1014" s="244"/>
      <c r="AC1014" s="244"/>
      <c r="AD1014" s="244"/>
      <c r="AE1014" s="244"/>
      <c r="AF1014" s="244"/>
      <c r="AG1014" s="244"/>
      <c r="AH1014" s="244"/>
      <c r="AI1014" s="244"/>
      <c r="AJ1014" s="244"/>
      <c r="AK1014" s="244"/>
      <c r="AL1014" s="244"/>
      <c r="AM1014" s="244"/>
      <c r="AN1014" s="244"/>
      <c r="AO1014" s="244"/>
      <c r="AP1014" s="244"/>
      <c r="AQ1014" s="243"/>
      <c r="AR1014" s="243"/>
      <c r="AS1014" s="243"/>
      <c r="AT1014" s="243"/>
      <c r="AU1014" s="243"/>
      <c r="AV1014" s="243"/>
      <c r="AW1014" s="243"/>
      <c r="AX1014" s="243"/>
      <c r="AY1014" s="243"/>
      <c r="AZ1014" s="243"/>
      <c r="BA1014" s="243"/>
      <c r="BB1014" s="243"/>
    </row>
    <row r="1015" spans="20:54" s="242" customFormat="1" x14ac:dyDescent="0.25">
      <c r="T1015" s="243"/>
      <c r="W1015" s="244"/>
      <c r="X1015" s="244"/>
      <c r="Y1015" s="244"/>
      <c r="Z1015" s="244"/>
      <c r="AA1015" s="244"/>
      <c r="AB1015" s="244"/>
      <c r="AC1015" s="244"/>
      <c r="AD1015" s="244"/>
      <c r="AE1015" s="244"/>
      <c r="AF1015" s="244"/>
      <c r="AG1015" s="244"/>
      <c r="AH1015" s="244"/>
      <c r="AI1015" s="244"/>
      <c r="AJ1015" s="244"/>
      <c r="AK1015" s="244"/>
      <c r="AL1015" s="244"/>
      <c r="AM1015" s="244"/>
      <c r="AN1015" s="244"/>
      <c r="AO1015" s="244"/>
      <c r="AP1015" s="244"/>
      <c r="AQ1015" s="243"/>
      <c r="AR1015" s="243"/>
      <c r="AS1015" s="243"/>
      <c r="AT1015" s="243"/>
      <c r="AU1015" s="243"/>
      <c r="AV1015" s="243"/>
      <c r="AW1015" s="243"/>
      <c r="AX1015" s="243"/>
      <c r="AY1015" s="243"/>
      <c r="AZ1015" s="243"/>
      <c r="BA1015" s="243"/>
      <c r="BB1015" s="243"/>
    </row>
    <row r="1016" spans="20:54" s="242" customFormat="1" x14ac:dyDescent="0.25">
      <c r="T1016" s="243"/>
      <c r="W1016" s="244"/>
      <c r="X1016" s="244"/>
      <c r="Y1016" s="244"/>
      <c r="Z1016" s="244"/>
      <c r="AA1016" s="244"/>
      <c r="AB1016" s="244"/>
      <c r="AC1016" s="244"/>
      <c r="AD1016" s="244"/>
      <c r="AE1016" s="244"/>
      <c r="AF1016" s="244"/>
      <c r="AG1016" s="244"/>
      <c r="AH1016" s="244"/>
      <c r="AI1016" s="244"/>
      <c r="AJ1016" s="244"/>
      <c r="AK1016" s="244"/>
      <c r="AL1016" s="244"/>
      <c r="AM1016" s="244"/>
      <c r="AN1016" s="244"/>
      <c r="AO1016" s="244"/>
      <c r="AP1016" s="244"/>
      <c r="AQ1016" s="243"/>
      <c r="AR1016" s="243"/>
      <c r="AS1016" s="243"/>
      <c r="AT1016" s="243"/>
      <c r="AU1016" s="243"/>
      <c r="AV1016" s="243"/>
      <c r="AW1016" s="243"/>
      <c r="AX1016" s="243"/>
      <c r="AY1016" s="243"/>
      <c r="AZ1016" s="243"/>
      <c r="BA1016" s="243"/>
      <c r="BB1016" s="243"/>
    </row>
    <row r="1017" spans="20:54" s="242" customFormat="1" x14ac:dyDescent="0.25">
      <c r="T1017" s="243"/>
      <c r="W1017" s="244"/>
      <c r="X1017" s="244"/>
      <c r="Y1017" s="244"/>
      <c r="Z1017" s="244"/>
      <c r="AA1017" s="244"/>
      <c r="AB1017" s="244"/>
      <c r="AC1017" s="244"/>
      <c r="AD1017" s="244"/>
      <c r="AE1017" s="244"/>
      <c r="AF1017" s="244"/>
      <c r="AG1017" s="244"/>
      <c r="AH1017" s="244"/>
      <c r="AI1017" s="244"/>
      <c r="AJ1017" s="244"/>
      <c r="AK1017" s="244"/>
      <c r="AL1017" s="244"/>
      <c r="AM1017" s="244"/>
      <c r="AN1017" s="244"/>
      <c r="AO1017" s="244"/>
      <c r="AP1017" s="244"/>
      <c r="AQ1017" s="243"/>
      <c r="AR1017" s="243"/>
      <c r="AS1017" s="243"/>
      <c r="AT1017" s="243"/>
      <c r="AU1017" s="243"/>
      <c r="AV1017" s="243"/>
      <c r="AW1017" s="243"/>
      <c r="AX1017" s="243"/>
      <c r="AY1017" s="243"/>
      <c r="AZ1017" s="243"/>
      <c r="BA1017" s="243"/>
      <c r="BB1017" s="243"/>
    </row>
    <row r="1018" spans="20:54" s="242" customFormat="1" x14ac:dyDescent="0.25">
      <c r="T1018" s="243"/>
      <c r="W1018" s="244"/>
      <c r="X1018" s="244"/>
      <c r="Y1018" s="244"/>
      <c r="Z1018" s="244"/>
      <c r="AA1018" s="244"/>
      <c r="AB1018" s="244"/>
      <c r="AC1018" s="244"/>
      <c r="AD1018" s="244"/>
      <c r="AE1018" s="244"/>
      <c r="AF1018" s="244"/>
      <c r="AG1018" s="244"/>
      <c r="AH1018" s="244"/>
      <c r="AI1018" s="244"/>
      <c r="AJ1018" s="244"/>
      <c r="AK1018" s="244"/>
      <c r="AL1018" s="244"/>
      <c r="AM1018" s="244"/>
      <c r="AN1018" s="244"/>
      <c r="AO1018" s="244"/>
      <c r="AP1018" s="244"/>
      <c r="AQ1018" s="243"/>
      <c r="AR1018" s="243"/>
      <c r="AS1018" s="243"/>
      <c r="AT1018" s="243"/>
      <c r="AU1018" s="243"/>
      <c r="AV1018" s="243"/>
      <c r="AW1018" s="243"/>
      <c r="AX1018" s="243"/>
      <c r="AY1018" s="243"/>
      <c r="AZ1018" s="243"/>
      <c r="BA1018" s="243"/>
      <c r="BB1018" s="243"/>
    </row>
    <row r="1019" spans="20:54" s="242" customFormat="1" x14ac:dyDescent="0.25">
      <c r="T1019" s="243"/>
      <c r="W1019" s="244"/>
      <c r="X1019" s="244"/>
      <c r="Y1019" s="244"/>
      <c r="Z1019" s="244"/>
      <c r="AA1019" s="244"/>
      <c r="AB1019" s="244"/>
      <c r="AC1019" s="244"/>
      <c r="AD1019" s="244"/>
      <c r="AE1019" s="244"/>
      <c r="AF1019" s="244"/>
      <c r="AG1019" s="244"/>
      <c r="AH1019" s="244"/>
      <c r="AI1019" s="244"/>
      <c r="AJ1019" s="244"/>
      <c r="AK1019" s="244"/>
      <c r="AL1019" s="244"/>
      <c r="AM1019" s="244"/>
      <c r="AN1019" s="244"/>
      <c r="AO1019" s="244"/>
      <c r="AP1019" s="244"/>
      <c r="AQ1019" s="243"/>
      <c r="AR1019" s="243"/>
      <c r="AS1019" s="243"/>
      <c r="AT1019" s="243"/>
      <c r="AU1019" s="243"/>
      <c r="AV1019" s="243"/>
      <c r="AW1019" s="243"/>
      <c r="AX1019" s="243"/>
      <c r="AY1019" s="243"/>
      <c r="AZ1019" s="243"/>
      <c r="BA1019" s="243"/>
      <c r="BB1019" s="243"/>
    </row>
    <row r="1020" spans="20:54" s="242" customFormat="1" x14ac:dyDescent="0.25">
      <c r="T1020" s="243"/>
      <c r="W1020" s="244"/>
      <c r="X1020" s="244"/>
      <c r="Y1020" s="244"/>
      <c r="Z1020" s="244"/>
      <c r="AA1020" s="244"/>
      <c r="AB1020" s="244"/>
      <c r="AC1020" s="244"/>
      <c r="AD1020" s="244"/>
      <c r="AE1020" s="244"/>
      <c r="AF1020" s="244"/>
      <c r="AG1020" s="244"/>
      <c r="AH1020" s="244"/>
      <c r="AI1020" s="244"/>
      <c r="AJ1020" s="244"/>
      <c r="AK1020" s="244"/>
      <c r="AL1020" s="244"/>
      <c r="AM1020" s="244"/>
      <c r="AN1020" s="244"/>
      <c r="AO1020" s="244"/>
      <c r="AP1020" s="244"/>
      <c r="AQ1020" s="243"/>
      <c r="AR1020" s="243"/>
      <c r="AS1020" s="243"/>
      <c r="AT1020" s="243"/>
      <c r="AU1020" s="243"/>
      <c r="AV1020" s="243"/>
      <c r="AW1020" s="243"/>
      <c r="AX1020" s="243"/>
      <c r="AY1020" s="243"/>
      <c r="AZ1020" s="243"/>
      <c r="BA1020" s="243"/>
      <c r="BB1020" s="243"/>
    </row>
    <row r="1021" spans="20:54" s="242" customFormat="1" x14ac:dyDescent="0.25">
      <c r="T1021" s="243"/>
      <c r="W1021" s="244"/>
      <c r="X1021" s="244"/>
      <c r="Y1021" s="244"/>
      <c r="Z1021" s="244"/>
      <c r="AA1021" s="244"/>
      <c r="AB1021" s="244"/>
      <c r="AC1021" s="244"/>
      <c r="AD1021" s="244"/>
      <c r="AE1021" s="244"/>
      <c r="AF1021" s="244"/>
      <c r="AG1021" s="244"/>
      <c r="AH1021" s="244"/>
      <c r="AI1021" s="244"/>
      <c r="AJ1021" s="244"/>
      <c r="AK1021" s="244"/>
      <c r="AL1021" s="244"/>
      <c r="AM1021" s="244"/>
      <c r="AN1021" s="244"/>
      <c r="AO1021" s="244"/>
      <c r="AP1021" s="244"/>
      <c r="AQ1021" s="243"/>
      <c r="AR1021" s="243"/>
      <c r="AS1021" s="243"/>
      <c r="AT1021" s="243"/>
      <c r="AU1021" s="243"/>
      <c r="AV1021" s="243"/>
      <c r="AW1021" s="243"/>
      <c r="AX1021" s="243"/>
      <c r="AY1021" s="243"/>
      <c r="AZ1021" s="243"/>
      <c r="BA1021" s="243"/>
      <c r="BB1021" s="243"/>
    </row>
    <row r="1022" spans="20:54" s="242" customFormat="1" x14ac:dyDescent="0.25">
      <c r="T1022" s="243"/>
      <c r="W1022" s="244"/>
      <c r="X1022" s="244"/>
      <c r="Y1022" s="244"/>
      <c r="Z1022" s="244"/>
      <c r="AA1022" s="244"/>
      <c r="AB1022" s="244"/>
      <c r="AC1022" s="244"/>
      <c r="AD1022" s="244"/>
      <c r="AE1022" s="244"/>
      <c r="AF1022" s="244"/>
      <c r="AG1022" s="244"/>
      <c r="AH1022" s="244"/>
      <c r="AI1022" s="244"/>
      <c r="AJ1022" s="244"/>
      <c r="AK1022" s="244"/>
      <c r="AL1022" s="244"/>
      <c r="AM1022" s="244"/>
      <c r="AN1022" s="244"/>
      <c r="AO1022" s="244"/>
      <c r="AP1022" s="244"/>
      <c r="AQ1022" s="243"/>
      <c r="AR1022" s="243"/>
      <c r="AS1022" s="243"/>
      <c r="AT1022" s="243"/>
      <c r="AU1022" s="243"/>
      <c r="AV1022" s="243"/>
      <c r="AW1022" s="243"/>
      <c r="AX1022" s="243"/>
      <c r="AY1022" s="243"/>
      <c r="AZ1022" s="243"/>
      <c r="BA1022" s="243"/>
      <c r="BB1022" s="243"/>
    </row>
    <row r="1023" spans="20:54" s="242" customFormat="1" x14ac:dyDescent="0.25">
      <c r="T1023" s="243"/>
      <c r="W1023" s="244"/>
      <c r="X1023" s="244"/>
      <c r="Y1023" s="244"/>
      <c r="Z1023" s="244"/>
      <c r="AA1023" s="244"/>
      <c r="AB1023" s="244"/>
      <c r="AC1023" s="244"/>
      <c r="AD1023" s="244"/>
      <c r="AE1023" s="244"/>
      <c r="AF1023" s="244"/>
      <c r="AG1023" s="244"/>
      <c r="AH1023" s="244"/>
      <c r="AI1023" s="244"/>
      <c r="AJ1023" s="244"/>
      <c r="AK1023" s="244"/>
      <c r="AL1023" s="244"/>
      <c r="AM1023" s="244"/>
      <c r="AN1023" s="244"/>
      <c r="AO1023" s="244"/>
      <c r="AP1023" s="244"/>
      <c r="AQ1023" s="243"/>
      <c r="AR1023" s="243"/>
      <c r="AS1023" s="243"/>
      <c r="AT1023" s="243"/>
      <c r="AU1023" s="243"/>
      <c r="AV1023" s="243"/>
      <c r="AW1023" s="243"/>
      <c r="AX1023" s="243"/>
      <c r="AY1023" s="243"/>
      <c r="AZ1023" s="243"/>
      <c r="BA1023" s="243"/>
      <c r="BB1023" s="243"/>
    </row>
    <row r="1024" spans="20:54" s="242" customFormat="1" x14ac:dyDescent="0.25">
      <c r="T1024" s="243"/>
      <c r="W1024" s="244"/>
      <c r="X1024" s="244"/>
      <c r="Y1024" s="244"/>
      <c r="Z1024" s="244"/>
      <c r="AA1024" s="244"/>
      <c r="AB1024" s="244"/>
      <c r="AC1024" s="244"/>
      <c r="AD1024" s="244"/>
      <c r="AE1024" s="244"/>
      <c r="AF1024" s="244"/>
      <c r="AG1024" s="244"/>
      <c r="AH1024" s="244"/>
      <c r="AI1024" s="244"/>
      <c r="AJ1024" s="244"/>
      <c r="AK1024" s="244"/>
      <c r="AL1024" s="244"/>
      <c r="AM1024" s="244"/>
      <c r="AN1024" s="244"/>
      <c r="AO1024" s="244"/>
      <c r="AP1024" s="244"/>
      <c r="AQ1024" s="243"/>
      <c r="AR1024" s="243"/>
      <c r="AS1024" s="243"/>
      <c r="AT1024" s="243"/>
      <c r="AU1024" s="243"/>
      <c r="AV1024" s="243"/>
      <c r="AW1024" s="243"/>
      <c r="AX1024" s="243"/>
      <c r="AY1024" s="243"/>
      <c r="AZ1024" s="243"/>
      <c r="BA1024" s="243"/>
      <c r="BB1024" s="243"/>
    </row>
    <row r="1025" spans="20:54" s="242" customFormat="1" x14ac:dyDescent="0.25">
      <c r="T1025" s="243"/>
      <c r="W1025" s="244"/>
      <c r="X1025" s="244"/>
      <c r="Y1025" s="244"/>
      <c r="Z1025" s="244"/>
      <c r="AA1025" s="244"/>
      <c r="AB1025" s="244"/>
      <c r="AC1025" s="244"/>
      <c r="AD1025" s="244"/>
      <c r="AE1025" s="244"/>
      <c r="AF1025" s="244"/>
      <c r="AG1025" s="244"/>
      <c r="AH1025" s="244"/>
      <c r="AI1025" s="244"/>
      <c r="AJ1025" s="244"/>
      <c r="AK1025" s="244"/>
      <c r="AL1025" s="244"/>
      <c r="AM1025" s="244"/>
      <c r="AN1025" s="244"/>
      <c r="AO1025" s="244"/>
      <c r="AP1025" s="244"/>
      <c r="AQ1025" s="243"/>
      <c r="AR1025" s="243"/>
      <c r="AS1025" s="243"/>
      <c r="AT1025" s="243"/>
      <c r="AU1025" s="243"/>
      <c r="AV1025" s="243"/>
      <c r="AW1025" s="243"/>
      <c r="AX1025" s="243"/>
      <c r="AY1025" s="243"/>
      <c r="AZ1025" s="243"/>
      <c r="BA1025" s="243"/>
      <c r="BB1025" s="243"/>
    </row>
    <row r="1026" spans="20:54" s="242" customFormat="1" x14ac:dyDescent="0.25">
      <c r="T1026" s="243"/>
      <c r="W1026" s="244"/>
      <c r="X1026" s="244"/>
      <c r="Y1026" s="244"/>
      <c r="Z1026" s="244"/>
      <c r="AA1026" s="244"/>
      <c r="AB1026" s="244"/>
      <c r="AC1026" s="244"/>
      <c r="AD1026" s="244"/>
      <c r="AE1026" s="244"/>
      <c r="AF1026" s="244"/>
      <c r="AG1026" s="244"/>
      <c r="AH1026" s="244"/>
      <c r="AI1026" s="244"/>
      <c r="AJ1026" s="244"/>
      <c r="AK1026" s="244"/>
      <c r="AL1026" s="244"/>
      <c r="AM1026" s="244"/>
      <c r="AN1026" s="244"/>
      <c r="AO1026" s="244"/>
      <c r="AP1026" s="244"/>
      <c r="AQ1026" s="243"/>
      <c r="AR1026" s="243"/>
      <c r="AS1026" s="243"/>
      <c r="AT1026" s="243"/>
      <c r="AU1026" s="243"/>
      <c r="AV1026" s="243"/>
      <c r="AW1026" s="243"/>
      <c r="AX1026" s="243"/>
      <c r="AY1026" s="243"/>
      <c r="AZ1026" s="243"/>
      <c r="BA1026" s="243"/>
      <c r="BB1026" s="243"/>
    </row>
    <row r="1027" spans="20:54" s="242" customFormat="1" x14ac:dyDescent="0.25">
      <c r="T1027" s="243"/>
      <c r="W1027" s="244"/>
      <c r="X1027" s="244"/>
      <c r="Y1027" s="244"/>
      <c r="Z1027" s="244"/>
      <c r="AA1027" s="244"/>
      <c r="AB1027" s="244"/>
      <c r="AC1027" s="244"/>
      <c r="AD1027" s="244"/>
      <c r="AE1027" s="244"/>
      <c r="AF1027" s="244"/>
      <c r="AG1027" s="244"/>
      <c r="AH1027" s="244"/>
      <c r="AI1027" s="244"/>
      <c r="AJ1027" s="244"/>
      <c r="AK1027" s="244"/>
      <c r="AL1027" s="244"/>
      <c r="AM1027" s="244"/>
      <c r="AN1027" s="244"/>
      <c r="AO1027" s="244"/>
      <c r="AP1027" s="244"/>
      <c r="AQ1027" s="243"/>
      <c r="AR1027" s="243"/>
      <c r="AS1027" s="243"/>
      <c r="AT1027" s="243"/>
      <c r="AU1027" s="243"/>
      <c r="AV1027" s="243"/>
      <c r="AW1027" s="243"/>
      <c r="AX1027" s="243"/>
      <c r="AY1027" s="243"/>
      <c r="AZ1027" s="243"/>
      <c r="BA1027" s="243"/>
      <c r="BB1027" s="243"/>
    </row>
    <row r="1028" spans="20:54" s="242" customFormat="1" x14ac:dyDescent="0.25">
      <c r="T1028" s="243"/>
      <c r="W1028" s="244"/>
      <c r="X1028" s="244"/>
      <c r="Y1028" s="244"/>
      <c r="Z1028" s="244"/>
      <c r="AA1028" s="244"/>
      <c r="AB1028" s="244"/>
      <c r="AC1028" s="244"/>
      <c r="AD1028" s="244"/>
      <c r="AE1028" s="244"/>
      <c r="AF1028" s="244"/>
      <c r="AG1028" s="244"/>
      <c r="AH1028" s="244"/>
      <c r="AI1028" s="244"/>
      <c r="AJ1028" s="244"/>
      <c r="AK1028" s="244"/>
      <c r="AL1028" s="244"/>
      <c r="AM1028" s="244"/>
      <c r="AN1028" s="244"/>
      <c r="AO1028" s="244"/>
      <c r="AP1028" s="244"/>
      <c r="AQ1028" s="243"/>
      <c r="AR1028" s="243"/>
      <c r="AS1028" s="243"/>
      <c r="AT1028" s="243"/>
      <c r="AU1028" s="243"/>
      <c r="AV1028" s="243"/>
      <c r="AW1028" s="243"/>
      <c r="AX1028" s="243"/>
      <c r="AY1028" s="243"/>
      <c r="AZ1028" s="243"/>
      <c r="BA1028" s="243"/>
      <c r="BB1028" s="243"/>
    </row>
    <row r="1029" spans="20:54" s="242" customFormat="1" x14ac:dyDescent="0.25">
      <c r="T1029" s="243"/>
      <c r="W1029" s="244"/>
      <c r="X1029" s="244"/>
      <c r="Y1029" s="244"/>
      <c r="Z1029" s="244"/>
      <c r="AA1029" s="244"/>
      <c r="AB1029" s="244"/>
      <c r="AC1029" s="244"/>
      <c r="AD1029" s="244"/>
      <c r="AE1029" s="244"/>
      <c r="AF1029" s="244"/>
      <c r="AG1029" s="244"/>
      <c r="AH1029" s="244"/>
      <c r="AI1029" s="244"/>
      <c r="AJ1029" s="244"/>
      <c r="AK1029" s="244"/>
      <c r="AL1029" s="244"/>
      <c r="AM1029" s="244"/>
      <c r="AN1029" s="244"/>
      <c r="AO1029" s="244"/>
      <c r="AP1029" s="244"/>
      <c r="AQ1029" s="243"/>
      <c r="AR1029" s="243"/>
      <c r="AS1029" s="243"/>
      <c r="AT1029" s="243"/>
      <c r="AU1029" s="243"/>
      <c r="AV1029" s="243"/>
      <c r="AW1029" s="243"/>
      <c r="AX1029" s="243"/>
      <c r="AY1029" s="243"/>
      <c r="AZ1029" s="243"/>
      <c r="BA1029" s="243"/>
      <c r="BB1029" s="243"/>
    </row>
    <row r="1030" spans="20:54" s="242" customFormat="1" x14ac:dyDescent="0.25">
      <c r="T1030" s="243"/>
      <c r="W1030" s="244"/>
      <c r="X1030" s="244"/>
      <c r="Y1030" s="244"/>
      <c r="Z1030" s="244"/>
      <c r="AA1030" s="244"/>
      <c r="AB1030" s="244"/>
      <c r="AC1030" s="244"/>
      <c r="AD1030" s="244"/>
      <c r="AE1030" s="244"/>
      <c r="AF1030" s="244"/>
      <c r="AG1030" s="244"/>
      <c r="AH1030" s="244"/>
      <c r="AI1030" s="244"/>
      <c r="AJ1030" s="244"/>
      <c r="AK1030" s="244"/>
      <c r="AL1030" s="244"/>
      <c r="AM1030" s="244"/>
      <c r="AN1030" s="244"/>
      <c r="AO1030" s="244"/>
      <c r="AP1030" s="244"/>
      <c r="AQ1030" s="243"/>
      <c r="AR1030" s="243"/>
      <c r="AS1030" s="243"/>
      <c r="AT1030" s="243"/>
      <c r="AU1030" s="243"/>
      <c r="AV1030" s="243"/>
      <c r="AW1030" s="243"/>
      <c r="AX1030" s="243"/>
      <c r="AY1030" s="243"/>
      <c r="AZ1030" s="243"/>
      <c r="BA1030" s="243"/>
      <c r="BB1030" s="243"/>
    </row>
    <row r="1031" spans="20:54" s="242" customFormat="1" x14ac:dyDescent="0.25">
      <c r="T1031" s="243"/>
      <c r="W1031" s="244"/>
      <c r="X1031" s="244"/>
      <c r="Y1031" s="244"/>
      <c r="Z1031" s="244"/>
      <c r="AA1031" s="244"/>
      <c r="AB1031" s="244"/>
      <c r="AC1031" s="244"/>
      <c r="AD1031" s="244"/>
      <c r="AE1031" s="244"/>
      <c r="AF1031" s="244"/>
      <c r="AG1031" s="244"/>
      <c r="AH1031" s="244"/>
      <c r="AI1031" s="244"/>
      <c r="AJ1031" s="244"/>
      <c r="AK1031" s="244"/>
      <c r="AL1031" s="244"/>
      <c r="AM1031" s="244"/>
      <c r="AN1031" s="244"/>
      <c r="AO1031" s="244"/>
      <c r="AP1031" s="244"/>
      <c r="AQ1031" s="243"/>
      <c r="AR1031" s="243"/>
      <c r="AS1031" s="243"/>
      <c r="AT1031" s="243"/>
      <c r="AU1031" s="243"/>
      <c r="AV1031" s="243"/>
      <c r="AW1031" s="243"/>
      <c r="AX1031" s="243"/>
      <c r="AY1031" s="243"/>
      <c r="AZ1031" s="243"/>
      <c r="BA1031" s="243"/>
      <c r="BB1031" s="243"/>
    </row>
    <row r="1032" spans="20:54" s="242" customFormat="1" x14ac:dyDescent="0.25">
      <c r="T1032" s="243"/>
      <c r="W1032" s="244"/>
      <c r="X1032" s="244"/>
      <c r="Y1032" s="244"/>
      <c r="Z1032" s="244"/>
      <c r="AA1032" s="244"/>
      <c r="AB1032" s="244"/>
      <c r="AC1032" s="244"/>
      <c r="AD1032" s="244"/>
      <c r="AE1032" s="244"/>
      <c r="AF1032" s="244"/>
      <c r="AG1032" s="244"/>
      <c r="AH1032" s="244"/>
      <c r="AI1032" s="244"/>
      <c r="AJ1032" s="244"/>
      <c r="AK1032" s="244"/>
      <c r="AL1032" s="244"/>
      <c r="AM1032" s="244"/>
      <c r="AN1032" s="244"/>
      <c r="AO1032" s="244"/>
      <c r="AP1032" s="244"/>
      <c r="AQ1032" s="243"/>
      <c r="AR1032" s="243"/>
      <c r="AS1032" s="243"/>
      <c r="AT1032" s="243"/>
      <c r="AU1032" s="243"/>
      <c r="AV1032" s="243"/>
      <c r="AW1032" s="243"/>
      <c r="AX1032" s="243"/>
      <c r="AY1032" s="243"/>
      <c r="AZ1032" s="243"/>
      <c r="BA1032" s="243"/>
      <c r="BB1032" s="243"/>
    </row>
    <row r="1033" spans="20:54" s="242" customFormat="1" x14ac:dyDescent="0.25">
      <c r="T1033" s="243"/>
      <c r="W1033" s="244"/>
      <c r="X1033" s="244"/>
      <c r="Y1033" s="244"/>
      <c r="Z1033" s="244"/>
      <c r="AA1033" s="244"/>
      <c r="AB1033" s="244"/>
      <c r="AC1033" s="244"/>
      <c r="AD1033" s="244"/>
      <c r="AE1033" s="244"/>
      <c r="AF1033" s="244"/>
      <c r="AG1033" s="244"/>
      <c r="AH1033" s="244"/>
      <c r="AI1033" s="244"/>
      <c r="AJ1033" s="244"/>
      <c r="AK1033" s="244"/>
      <c r="AL1033" s="244"/>
      <c r="AM1033" s="244"/>
      <c r="AN1033" s="244"/>
      <c r="AO1033" s="244"/>
      <c r="AP1033" s="244"/>
      <c r="AQ1033" s="243"/>
      <c r="AR1033" s="243"/>
      <c r="AS1033" s="243"/>
      <c r="AT1033" s="243"/>
      <c r="AU1033" s="243"/>
      <c r="AV1033" s="243"/>
      <c r="AW1033" s="243"/>
      <c r="AX1033" s="243"/>
      <c r="AY1033" s="243"/>
      <c r="AZ1033" s="243"/>
      <c r="BA1033" s="243"/>
      <c r="BB1033" s="243"/>
    </row>
    <row r="1034" spans="20:54" s="242" customFormat="1" x14ac:dyDescent="0.25">
      <c r="T1034" s="243"/>
      <c r="W1034" s="244"/>
      <c r="X1034" s="244"/>
      <c r="Y1034" s="244"/>
      <c r="Z1034" s="244"/>
      <c r="AA1034" s="244"/>
      <c r="AB1034" s="244"/>
      <c r="AC1034" s="244"/>
      <c r="AD1034" s="244"/>
      <c r="AE1034" s="244"/>
      <c r="AF1034" s="244"/>
      <c r="AG1034" s="244"/>
      <c r="AH1034" s="244"/>
      <c r="AI1034" s="244"/>
      <c r="AJ1034" s="244"/>
      <c r="AK1034" s="244"/>
      <c r="AL1034" s="244"/>
      <c r="AM1034" s="244"/>
      <c r="AN1034" s="244"/>
      <c r="AO1034" s="244"/>
      <c r="AP1034" s="244"/>
      <c r="AQ1034" s="243"/>
      <c r="AR1034" s="243"/>
      <c r="AS1034" s="243"/>
      <c r="AT1034" s="243"/>
      <c r="AU1034" s="243"/>
      <c r="AV1034" s="243"/>
      <c r="AW1034" s="243"/>
      <c r="AX1034" s="243"/>
      <c r="AY1034" s="243"/>
      <c r="AZ1034" s="243"/>
      <c r="BA1034" s="243"/>
      <c r="BB1034" s="243"/>
    </row>
    <row r="1035" spans="20:54" s="242" customFormat="1" x14ac:dyDescent="0.25">
      <c r="T1035" s="243"/>
      <c r="W1035" s="244"/>
      <c r="X1035" s="244"/>
      <c r="Y1035" s="244"/>
      <c r="Z1035" s="244"/>
      <c r="AA1035" s="244"/>
      <c r="AB1035" s="244"/>
      <c r="AC1035" s="244"/>
      <c r="AD1035" s="244"/>
      <c r="AE1035" s="244"/>
      <c r="AF1035" s="244"/>
      <c r="AG1035" s="244"/>
      <c r="AH1035" s="244"/>
      <c r="AI1035" s="244"/>
      <c r="AJ1035" s="244"/>
      <c r="AK1035" s="244"/>
      <c r="AL1035" s="244"/>
      <c r="AM1035" s="244"/>
      <c r="AN1035" s="244"/>
      <c r="AO1035" s="244"/>
      <c r="AP1035" s="244"/>
      <c r="AQ1035" s="243"/>
      <c r="AR1035" s="243"/>
      <c r="AS1035" s="243"/>
      <c r="AT1035" s="243"/>
      <c r="AU1035" s="243"/>
      <c r="AV1035" s="243"/>
      <c r="AW1035" s="243"/>
      <c r="AX1035" s="243"/>
      <c r="AY1035" s="243"/>
      <c r="AZ1035" s="243"/>
      <c r="BA1035" s="243"/>
      <c r="BB1035" s="243"/>
    </row>
    <row r="1036" spans="20:54" s="242" customFormat="1" x14ac:dyDescent="0.25">
      <c r="T1036" s="243"/>
      <c r="W1036" s="244"/>
      <c r="X1036" s="244"/>
      <c r="Y1036" s="244"/>
      <c r="Z1036" s="244"/>
      <c r="AA1036" s="244"/>
      <c r="AB1036" s="244"/>
      <c r="AC1036" s="244"/>
      <c r="AD1036" s="244"/>
      <c r="AE1036" s="244"/>
      <c r="AF1036" s="244"/>
      <c r="AG1036" s="244"/>
      <c r="AH1036" s="244"/>
      <c r="AI1036" s="244"/>
      <c r="AJ1036" s="244"/>
      <c r="AK1036" s="244"/>
      <c r="AL1036" s="244"/>
      <c r="AM1036" s="244"/>
      <c r="AN1036" s="244"/>
      <c r="AO1036" s="244"/>
      <c r="AP1036" s="244"/>
      <c r="AQ1036" s="243"/>
      <c r="AR1036" s="243"/>
      <c r="AS1036" s="243"/>
      <c r="AT1036" s="243"/>
      <c r="AU1036" s="243"/>
      <c r="AV1036" s="243"/>
      <c r="AW1036" s="243"/>
      <c r="AX1036" s="243"/>
      <c r="AY1036" s="243"/>
      <c r="AZ1036" s="243"/>
      <c r="BA1036" s="243"/>
      <c r="BB1036" s="243"/>
    </row>
    <row r="1037" spans="20:54" s="242" customFormat="1" x14ac:dyDescent="0.25">
      <c r="T1037" s="243"/>
      <c r="W1037" s="244"/>
      <c r="X1037" s="244"/>
      <c r="Y1037" s="244"/>
      <c r="Z1037" s="244"/>
      <c r="AA1037" s="244"/>
      <c r="AB1037" s="244"/>
      <c r="AC1037" s="244"/>
      <c r="AD1037" s="244"/>
      <c r="AE1037" s="244"/>
      <c r="AF1037" s="244"/>
      <c r="AG1037" s="244"/>
      <c r="AH1037" s="244"/>
      <c r="AI1037" s="244"/>
      <c r="AJ1037" s="244"/>
      <c r="AK1037" s="244"/>
      <c r="AL1037" s="244"/>
      <c r="AM1037" s="244"/>
      <c r="AN1037" s="244"/>
      <c r="AO1037" s="244"/>
      <c r="AP1037" s="244"/>
      <c r="AQ1037" s="243"/>
      <c r="AR1037" s="243"/>
      <c r="AS1037" s="243"/>
      <c r="AT1037" s="243"/>
      <c r="AU1037" s="243"/>
      <c r="AV1037" s="243"/>
      <c r="AW1037" s="243"/>
      <c r="AX1037" s="243"/>
      <c r="AY1037" s="243"/>
      <c r="AZ1037" s="243"/>
      <c r="BA1037" s="243"/>
      <c r="BB1037" s="243"/>
    </row>
    <row r="1038" spans="20:54" s="242" customFormat="1" x14ac:dyDescent="0.25">
      <c r="T1038" s="243"/>
      <c r="W1038" s="244"/>
      <c r="X1038" s="244"/>
      <c r="Y1038" s="244"/>
      <c r="Z1038" s="244"/>
      <c r="AA1038" s="244"/>
      <c r="AB1038" s="244"/>
      <c r="AC1038" s="244"/>
      <c r="AD1038" s="244"/>
      <c r="AE1038" s="244"/>
      <c r="AF1038" s="244"/>
      <c r="AG1038" s="244"/>
      <c r="AH1038" s="244"/>
      <c r="AI1038" s="244"/>
      <c r="AJ1038" s="244"/>
      <c r="AK1038" s="244"/>
      <c r="AL1038" s="244"/>
      <c r="AM1038" s="244"/>
      <c r="AN1038" s="244"/>
      <c r="AO1038" s="244"/>
      <c r="AP1038" s="244"/>
      <c r="AQ1038" s="243"/>
      <c r="AR1038" s="243"/>
      <c r="AS1038" s="243"/>
      <c r="AT1038" s="243"/>
      <c r="AU1038" s="243"/>
      <c r="AV1038" s="243"/>
      <c r="AW1038" s="243"/>
      <c r="AX1038" s="243"/>
      <c r="AY1038" s="243"/>
      <c r="AZ1038" s="243"/>
      <c r="BA1038" s="243"/>
      <c r="BB1038" s="243"/>
    </row>
    <row r="1039" spans="20:54" s="242" customFormat="1" x14ac:dyDescent="0.25">
      <c r="T1039" s="243"/>
      <c r="W1039" s="244"/>
      <c r="X1039" s="244"/>
      <c r="Y1039" s="244"/>
      <c r="Z1039" s="244"/>
      <c r="AA1039" s="244"/>
      <c r="AB1039" s="244"/>
      <c r="AC1039" s="244"/>
      <c r="AD1039" s="244"/>
      <c r="AE1039" s="244"/>
      <c r="AF1039" s="244"/>
      <c r="AG1039" s="244"/>
      <c r="AH1039" s="244"/>
      <c r="AI1039" s="244"/>
      <c r="AJ1039" s="244"/>
      <c r="AK1039" s="244"/>
      <c r="AL1039" s="244"/>
      <c r="AM1039" s="244"/>
      <c r="AN1039" s="244"/>
      <c r="AO1039" s="244"/>
      <c r="AP1039" s="244"/>
      <c r="AQ1039" s="243"/>
      <c r="AR1039" s="243"/>
      <c r="AS1039" s="243"/>
      <c r="AT1039" s="243"/>
      <c r="AU1039" s="243"/>
      <c r="AV1039" s="243"/>
      <c r="AW1039" s="243"/>
      <c r="AX1039" s="243"/>
      <c r="AY1039" s="243"/>
      <c r="AZ1039" s="243"/>
      <c r="BA1039" s="243"/>
      <c r="BB1039" s="243"/>
    </row>
    <row r="1040" spans="20:54" s="242" customFormat="1" x14ac:dyDescent="0.25">
      <c r="T1040" s="243"/>
      <c r="W1040" s="244"/>
      <c r="X1040" s="244"/>
      <c r="Y1040" s="244"/>
      <c r="Z1040" s="244"/>
      <c r="AA1040" s="244"/>
      <c r="AB1040" s="244"/>
      <c r="AC1040" s="244"/>
      <c r="AD1040" s="244"/>
      <c r="AE1040" s="244"/>
      <c r="AF1040" s="244"/>
      <c r="AG1040" s="244"/>
      <c r="AH1040" s="244"/>
      <c r="AI1040" s="244"/>
      <c r="AJ1040" s="244"/>
      <c r="AK1040" s="244"/>
      <c r="AL1040" s="244"/>
      <c r="AM1040" s="244"/>
      <c r="AN1040" s="244"/>
      <c r="AO1040" s="244"/>
      <c r="AP1040" s="244"/>
      <c r="AQ1040" s="243"/>
      <c r="AR1040" s="243"/>
      <c r="AS1040" s="243"/>
      <c r="AT1040" s="243"/>
      <c r="AU1040" s="243"/>
      <c r="AV1040" s="243"/>
      <c r="AW1040" s="243"/>
      <c r="AX1040" s="243"/>
      <c r="AY1040" s="243"/>
      <c r="AZ1040" s="243"/>
      <c r="BA1040" s="243"/>
      <c r="BB1040" s="243"/>
    </row>
    <row r="1041" spans="20:54" s="242" customFormat="1" x14ac:dyDescent="0.25">
      <c r="T1041" s="243"/>
      <c r="W1041" s="244"/>
      <c r="X1041" s="244"/>
      <c r="Y1041" s="244"/>
      <c r="Z1041" s="244"/>
      <c r="AA1041" s="244"/>
      <c r="AB1041" s="244"/>
      <c r="AC1041" s="244"/>
      <c r="AD1041" s="244"/>
      <c r="AE1041" s="244"/>
      <c r="AF1041" s="244"/>
      <c r="AG1041" s="244"/>
      <c r="AH1041" s="244"/>
      <c r="AI1041" s="244"/>
      <c r="AJ1041" s="244"/>
      <c r="AK1041" s="244"/>
      <c r="AL1041" s="244"/>
      <c r="AM1041" s="244"/>
      <c r="AN1041" s="244"/>
      <c r="AO1041" s="244"/>
      <c r="AP1041" s="244"/>
      <c r="AQ1041" s="243"/>
      <c r="AR1041" s="243"/>
      <c r="AS1041" s="243"/>
      <c r="AT1041" s="243"/>
      <c r="AU1041" s="243"/>
      <c r="AV1041" s="243"/>
      <c r="AW1041" s="243"/>
      <c r="AX1041" s="243"/>
      <c r="AY1041" s="243"/>
      <c r="AZ1041" s="243"/>
      <c r="BA1041" s="243"/>
      <c r="BB1041" s="243"/>
    </row>
    <row r="1042" spans="20:54" s="242" customFormat="1" x14ac:dyDescent="0.25">
      <c r="T1042" s="243"/>
      <c r="W1042" s="244"/>
      <c r="X1042" s="244"/>
      <c r="Y1042" s="244"/>
      <c r="Z1042" s="244"/>
      <c r="AA1042" s="244"/>
      <c r="AB1042" s="244"/>
      <c r="AC1042" s="244"/>
      <c r="AD1042" s="244"/>
      <c r="AE1042" s="244"/>
      <c r="AF1042" s="244"/>
      <c r="AG1042" s="244"/>
      <c r="AH1042" s="244"/>
      <c r="AI1042" s="244"/>
      <c r="AJ1042" s="244"/>
      <c r="AK1042" s="244"/>
      <c r="AL1042" s="244"/>
      <c r="AM1042" s="244"/>
      <c r="AN1042" s="244"/>
      <c r="AO1042" s="244"/>
      <c r="AP1042" s="244"/>
      <c r="AQ1042" s="243"/>
      <c r="AR1042" s="243"/>
      <c r="AS1042" s="243"/>
      <c r="AT1042" s="243"/>
      <c r="AU1042" s="243"/>
      <c r="AV1042" s="243"/>
      <c r="AW1042" s="243"/>
      <c r="AX1042" s="243"/>
      <c r="AY1042" s="243"/>
      <c r="AZ1042" s="243"/>
      <c r="BA1042" s="243"/>
      <c r="BB1042" s="243"/>
    </row>
    <row r="1043" spans="20:54" s="242" customFormat="1" x14ac:dyDescent="0.25">
      <c r="T1043" s="243"/>
      <c r="W1043" s="244"/>
      <c r="X1043" s="244"/>
      <c r="Y1043" s="244"/>
      <c r="Z1043" s="244"/>
      <c r="AA1043" s="244"/>
      <c r="AB1043" s="244"/>
      <c r="AC1043" s="244"/>
      <c r="AD1043" s="244"/>
      <c r="AE1043" s="244"/>
      <c r="AF1043" s="244"/>
      <c r="AG1043" s="244"/>
      <c r="AH1043" s="244"/>
      <c r="AI1043" s="244"/>
      <c r="AJ1043" s="244"/>
      <c r="AK1043" s="244"/>
      <c r="AL1043" s="244"/>
      <c r="AM1043" s="244"/>
      <c r="AN1043" s="244"/>
      <c r="AO1043" s="244"/>
      <c r="AP1043" s="244"/>
      <c r="AQ1043" s="243"/>
      <c r="AR1043" s="243"/>
      <c r="AS1043" s="243"/>
      <c r="AT1043" s="243"/>
      <c r="AU1043" s="243"/>
      <c r="AV1043" s="243"/>
      <c r="AW1043" s="243"/>
      <c r="AX1043" s="243"/>
      <c r="AY1043" s="243"/>
      <c r="AZ1043" s="243"/>
      <c r="BA1043" s="243"/>
      <c r="BB1043" s="243"/>
    </row>
    <row r="1044" spans="20:54" s="242" customFormat="1" x14ac:dyDescent="0.25">
      <c r="T1044" s="243"/>
      <c r="W1044" s="244"/>
      <c r="X1044" s="244"/>
      <c r="Y1044" s="244"/>
      <c r="Z1044" s="244"/>
      <c r="AA1044" s="244"/>
      <c r="AB1044" s="244"/>
      <c r="AC1044" s="244"/>
      <c r="AD1044" s="244"/>
      <c r="AE1044" s="244"/>
      <c r="AF1044" s="244"/>
      <c r="AG1044" s="244"/>
      <c r="AH1044" s="244"/>
      <c r="AI1044" s="244"/>
      <c r="AJ1044" s="244"/>
      <c r="AK1044" s="244"/>
      <c r="AL1044" s="244"/>
      <c r="AM1044" s="244"/>
      <c r="AN1044" s="244"/>
      <c r="AO1044" s="244"/>
      <c r="AP1044" s="244"/>
      <c r="AQ1044" s="243"/>
      <c r="AR1044" s="243"/>
      <c r="AS1044" s="243"/>
      <c r="AT1044" s="243"/>
      <c r="AU1044" s="243"/>
      <c r="AV1044" s="243"/>
      <c r="AW1044" s="243"/>
      <c r="AX1044" s="243"/>
      <c r="AY1044" s="243"/>
      <c r="AZ1044" s="243"/>
      <c r="BA1044" s="243"/>
      <c r="BB1044" s="243"/>
    </row>
    <row r="1045" spans="20:54" s="242" customFormat="1" x14ac:dyDescent="0.25">
      <c r="T1045" s="243"/>
      <c r="W1045" s="244"/>
      <c r="X1045" s="244"/>
      <c r="Y1045" s="244"/>
      <c r="Z1045" s="244"/>
      <c r="AA1045" s="244"/>
      <c r="AB1045" s="244"/>
      <c r="AC1045" s="244"/>
      <c r="AD1045" s="244"/>
      <c r="AE1045" s="244"/>
      <c r="AF1045" s="244"/>
      <c r="AG1045" s="244"/>
      <c r="AH1045" s="244"/>
      <c r="AI1045" s="244"/>
      <c r="AJ1045" s="244"/>
      <c r="AK1045" s="244"/>
      <c r="AL1045" s="244"/>
      <c r="AM1045" s="244"/>
      <c r="AN1045" s="244"/>
      <c r="AO1045" s="244"/>
      <c r="AP1045" s="244"/>
      <c r="AQ1045" s="243"/>
      <c r="AR1045" s="243"/>
      <c r="AS1045" s="243"/>
      <c r="AT1045" s="243"/>
      <c r="AU1045" s="243"/>
      <c r="AV1045" s="243"/>
      <c r="AW1045" s="243"/>
      <c r="AX1045" s="243"/>
      <c r="AY1045" s="243"/>
      <c r="AZ1045" s="243"/>
      <c r="BA1045" s="243"/>
      <c r="BB1045" s="243"/>
    </row>
    <row r="1046" spans="20:54" s="242" customFormat="1" x14ac:dyDescent="0.25">
      <c r="T1046" s="243"/>
      <c r="W1046" s="244"/>
      <c r="X1046" s="244"/>
      <c r="Y1046" s="244"/>
      <c r="Z1046" s="244"/>
      <c r="AA1046" s="244"/>
      <c r="AB1046" s="244"/>
      <c r="AC1046" s="244"/>
      <c r="AD1046" s="244"/>
      <c r="AE1046" s="244"/>
      <c r="AF1046" s="244"/>
      <c r="AG1046" s="244"/>
      <c r="AH1046" s="244"/>
      <c r="AI1046" s="244"/>
      <c r="AJ1046" s="244"/>
      <c r="AK1046" s="244"/>
      <c r="AL1046" s="244"/>
      <c r="AM1046" s="244"/>
      <c r="AN1046" s="244"/>
      <c r="AO1046" s="244"/>
      <c r="AP1046" s="244"/>
      <c r="AQ1046" s="243"/>
      <c r="AR1046" s="243"/>
      <c r="AS1046" s="243"/>
      <c r="AT1046" s="243"/>
      <c r="AU1046" s="243"/>
      <c r="AV1046" s="243"/>
      <c r="AW1046" s="243"/>
      <c r="AX1046" s="243"/>
      <c r="AY1046" s="243"/>
      <c r="AZ1046" s="243"/>
      <c r="BA1046" s="243"/>
      <c r="BB1046" s="243"/>
    </row>
    <row r="1047" spans="20:54" s="242" customFormat="1" x14ac:dyDescent="0.25">
      <c r="T1047" s="243"/>
      <c r="W1047" s="244"/>
      <c r="X1047" s="244"/>
      <c r="Y1047" s="244"/>
      <c r="Z1047" s="244"/>
      <c r="AA1047" s="244"/>
      <c r="AB1047" s="244"/>
      <c r="AC1047" s="244"/>
      <c r="AD1047" s="244"/>
      <c r="AE1047" s="244"/>
      <c r="AF1047" s="244"/>
      <c r="AG1047" s="244"/>
      <c r="AH1047" s="244"/>
      <c r="AI1047" s="244"/>
      <c r="AJ1047" s="244"/>
      <c r="AK1047" s="244"/>
      <c r="AL1047" s="244"/>
      <c r="AM1047" s="244"/>
      <c r="AN1047" s="244"/>
      <c r="AO1047" s="244"/>
      <c r="AP1047" s="244"/>
      <c r="AQ1047" s="243"/>
      <c r="AR1047" s="243"/>
      <c r="AS1047" s="243"/>
      <c r="AT1047" s="243"/>
      <c r="AU1047" s="243"/>
      <c r="AV1047" s="243"/>
      <c r="AW1047" s="243"/>
      <c r="AX1047" s="243"/>
      <c r="AY1047" s="243"/>
      <c r="AZ1047" s="243"/>
      <c r="BA1047" s="243"/>
      <c r="BB1047" s="243"/>
    </row>
    <row r="1048" spans="20:54" s="242" customFormat="1" x14ac:dyDescent="0.25">
      <c r="T1048" s="243"/>
      <c r="W1048" s="244"/>
      <c r="X1048" s="244"/>
      <c r="Y1048" s="244"/>
      <c r="Z1048" s="244"/>
      <c r="AA1048" s="244"/>
      <c r="AB1048" s="244"/>
      <c r="AC1048" s="244"/>
      <c r="AD1048" s="244"/>
      <c r="AE1048" s="244"/>
      <c r="AF1048" s="244"/>
      <c r="AG1048" s="244"/>
      <c r="AH1048" s="244"/>
      <c r="AI1048" s="244"/>
      <c r="AJ1048" s="244"/>
      <c r="AK1048" s="244"/>
      <c r="AL1048" s="244"/>
      <c r="AM1048" s="244"/>
      <c r="AN1048" s="244"/>
      <c r="AO1048" s="244"/>
      <c r="AP1048" s="244"/>
      <c r="AQ1048" s="243"/>
      <c r="AR1048" s="243"/>
      <c r="AS1048" s="243"/>
      <c r="AT1048" s="243"/>
      <c r="AU1048" s="243"/>
      <c r="AV1048" s="243"/>
      <c r="AW1048" s="243"/>
      <c r="AX1048" s="243"/>
      <c r="AY1048" s="243"/>
      <c r="AZ1048" s="243"/>
      <c r="BA1048" s="243"/>
      <c r="BB1048" s="243"/>
    </row>
    <row r="1049" spans="20:54" s="242" customFormat="1" x14ac:dyDescent="0.25">
      <c r="T1049" s="243"/>
      <c r="W1049" s="244"/>
      <c r="X1049" s="244"/>
      <c r="Y1049" s="244"/>
      <c r="Z1049" s="244"/>
      <c r="AA1049" s="244"/>
      <c r="AB1049" s="244"/>
      <c r="AC1049" s="244"/>
      <c r="AD1049" s="244"/>
      <c r="AE1049" s="244"/>
      <c r="AF1049" s="244"/>
      <c r="AG1049" s="244"/>
      <c r="AH1049" s="244"/>
      <c r="AI1049" s="244"/>
      <c r="AJ1049" s="244"/>
      <c r="AK1049" s="244"/>
      <c r="AL1049" s="244"/>
      <c r="AM1049" s="244"/>
      <c r="AN1049" s="244"/>
      <c r="AO1049" s="244"/>
      <c r="AP1049" s="244"/>
      <c r="AQ1049" s="243"/>
      <c r="AR1049" s="243"/>
      <c r="AS1049" s="243"/>
      <c r="AT1049" s="243"/>
      <c r="AU1049" s="243"/>
      <c r="AV1049" s="243"/>
      <c r="AW1049" s="243"/>
      <c r="AX1049" s="243"/>
      <c r="AY1049" s="243"/>
      <c r="AZ1049" s="243"/>
      <c r="BA1049" s="243"/>
      <c r="BB1049" s="243"/>
    </row>
    <row r="1050" spans="20:54" s="242" customFormat="1" x14ac:dyDescent="0.25">
      <c r="T1050" s="243"/>
      <c r="W1050" s="244"/>
      <c r="X1050" s="244"/>
      <c r="Y1050" s="244"/>
      <c r="Z1050" s="244"/>
      <c r="AA1050" s="244"/>
      <c r="AB1050" s="244"/>
      <c r="AC1050" s="244"/>
      <c r="AD1050" s="244"/>
      <c r="AE1050" s="244"/>
      <c r="AF1050" s="244"/>
      <c r="AG1050" s="244"/>
      <c r="AH1050" s="244"/>
      <c r="AI1050" s="244"/>
      <c r="AJ1050" s="244"/>
      <c r="AK1050" s="244"/>
      <c r="AL1050" s="244"/>
      <c r="AM1050" s="244"/>
      <c r="AN1050" s="244"/>
      <c r="AO1050" s="244"/>
      <c r="AP1050" s="244"/>
      <c r="AQ1050" s="243"/>
      <c r="AR1050" s="243"/>
      <c r="AS1050" s="243"/>
      <c r="AT1050" s="243"/>
      <c r="AU1050" s="243"/>
      <c r="AV1050" s="243"/>
      <c r="AW1050" s="243"/>
      <c r="AX1050" s="243"/>
      <c r="AY1050" s="243"/>
      <c r="AZ1050" s="243"/>
      <c r="BA1050" s="243"/>
      <c r="BB1050" s="243"/>
    </row>
    <row r="1051" spans="20:54" s="242" customFormat="1" x14ac:dyDescent="0.25">
      <c r="T1051" s="243"/>
      <c r="W1051" s="244"/>
      <c r="X1051" s="244"/>
      <c r="Y1051" s="244"/>
      <c r="Z1051" s="244"/>
      <c r="AA1051" s="244"/>
      <c r="AB1051" s="244"/>
      <c r="AC1051" s="244"/>
      <c r="AD1051" s="244"/>
      <c r="AE1051" s="244"/>
      <c r="AF1051" s="244"/>
      <c r="AG1051" s="244"/>
      <c r="AH1051" s="244"/>
      <c r="AI1051" s="244"/>
      <c r="AJ1051" s="244"/>
      <c r="AK1051" s="244"/>
      <c r="AL1051" s="244"/>
      <c r="AM1051" s="244"/>
      <c r="AN1051" s="244"/>
      <c r="AO1051" s="244"/>
      <c r="AP1051" s="244"/>
      <c r="AQ1051" s="243"/>
      <c r="AR1051" s="243"/>
      <c r="AS1051" s="243"/>
      <c r="AT1051" s="243"/>
      <c r="AU1051" s="243"/>
      <c r="AV1051" s="243"/>
      <c r="AW1051" s="243"/>
      <c r="AX1051" s="243"/>
      <c r="AY1051" s="243"/>
      <c r="AZ1051" s="243"/>
      <c r="BA1051" s="243"/>
      <c r="BB1051" s="243"/>
    </row>
    <row r="1052" spans="20:54" s="242" customFormat="1" x14ac:dyDescent="0.25">
      <c r="T1052" s="243"/>
      <c r="W1052" s="244"/>
      <c r="X1052" s="244"/>
      <c r="Y1052" s="244"/>
      <c r="Z1052" s="244"/>
      <c r="AA1052" s="244"/>
      <c r="AB1052" s="244"/>
      <c r="AC1052" s="244"/>
      <c r="AD1052" s="244"/>
      <c r="AE1052" s="244"/>
      <c r="AF1052" s="244"/>
      <c r="AG1052" s="244"/>
      <c r="AH1052" s="244"/>
      <c r="AI1052" s="244"/>
      <c r="AJ1052" s="244"/>
      <c r="AK1052" s="244"/>
      <c r="AL1052" s="244"/>
      <c r="AM1052" s="244"/>
      <c r="AN1052" s="244"/>
      <c r="AO1052" s="244"/>
      <c r="AP1052" s="244"/>
      <c r="AQ1052" s="243"/>
      <c r="AR1052" s="243"/>
      <c r="AS1052" s="243"/>
      <c r="AT1052" s="243"/>
      <c r="AU1052" s="243"/>
      <c r="AV1052" s="243"/>
      <c r="AW1052" s="243"/>
      <c r="AX1052" s="243"/>
      <c r="AY1052" s="243"/>
      <c r="AZ1052" s="243"/>
      <c r="BA1052" s="243"/>
      <c r="BB1052" s="243"/>
    </row>
    <row r="1053" spans="20:54" s="242" customFormat="1" x14ac:dyDescent="0.25">
      <c r="T1053" s="243"/>
      <c r="W1053" s="244"/>
      <c r="X1053" s="244"/>
      <c r="Y1053" s="244"/>
      <c r="Z1053" s="244"/>
      <c r="AA1053" s="244"/>
      <c r="AB1053" s="244"/>
      <c r="AC1053" s="244"/>
      <c r="AD1053" s="244"/>
      <c r="AE1053" s="244"/>
      <c r="AF1053" s="244"/>
      <c r="AG1053" s="244"/>
      <c r="AH1053" s="244"/>
      <c r="AI1053" s="244"/>
      <c r="AJ1053" s="244"/>
      <c r="AK1053" s="244"/>
      <c r="AL1053" s="244"/>
      <c r="AM1053" s="244"/>
      <c r="AN1053" s="244"/>
      <c r="AO1053" s="244"/>
      <c r="AP1053" s="244"/>
      <c r="AQ1053" s="243"/>
      <c r="AR1053" s="243"/>
      <c r="AS1053" s="243"/>
      <c r="AT1053" s="243"/>
      <c r="AU1053" s="243"/>
      <c r="AV1053" s="243"/>
      <c r="AW1053" s="243"/>
      <c r="AX1053" s="243"/>
      <c r="AY1053" s="243"/>
      <c r="AZ1053" s="243"/>
      <c r="BA1053" s="243"/>
      <c r="BB1053" s="243"/>
    </row>
    <row r="1054" spans="20:54" s="242" customFormat="1" x14ac:dyDescent="0.25">
      <c r="T1054" s="243"/>
      <c r="W1054" s="244"/>
      <c r="X1054" s="244"/>
      <c r="Y1054" s="244"/>
      <c r="Z1054" s="244"/>
      <c r="AA1054" s="244"/>
      <c r="AB1054" s="244"/>
      <c r="AC1054" s="244"/>
      <c r="AD1054" s="244"/>
      <c r="AE1054" s="244"/>
      <c r="AF1054" s="244"/>
      <c r="AG1054" s="244"/>
      <c r="AH1054" s="244"/>
      <c r="AI1054" s="244"/>
      <c r="AJ1054" s="244"/>
      <c r="AK1054" s="244"/>
      <c r="AL1054" s="244"/>
      <c r="AM1054" s="244"/>
      <c r="AN1054" s="244"/>
      <c r="AO1054" s="244"/>
      <c r="AP1054" s="244"/>
      <c r="AQ1054" s="243"/>
      <c r="AR1054" s="243"/>
      <c r="AS1054" s="243"/>
      <c r="AT1054" s="243"/>
      <c r="AU1054" s="243"/>
      <c r="AV1054" s="243"/>
      <c r="AW1054" s="243"/>
      <c r="AX1054" s="243"/>
      <c r="AY1054" s="243"/>
      <c r="AZ1054" s="243"/>
      <c r="BA1054" s="243"/>
      <c r="BB1054" s="243"/>
    </row>
    <row r="1055" spans="20:54" s="242" customFormat="1" x14ac:dyDescent="0.25">
      <c r="T1055" s="243"/>
      <c r="W1055" s="244"/>
      <c r="X1055" s="244"/>
      <c r="Y1055" s="244"/>
      <c r="Z1055" s="244"/>
      <c r="AA1055" s="244"/>
      <c r="AB1055" s="244"/>
      <c r="AC1055" s="244"/>
      <c r="AD1055" s="244"/>
      <c r="AE1055" s="244"/>
      <c r="AF1055" s="244"/>
      <c r="AG1055" s="244"/>
      <c r="AH1055" s="244"/>
      <c r="AI1055" s="244"/>
      <c r="AJ1055" s="244"/>
      <c r="AK1055" s="244"/>
      <c r="AL1055" s="244"/>
      <c r="AM1055" s="244"/>
      <c r="AN1055" s="244"/>
      <c r="AO1055" s="244"/>
      <c r="AP1055" s="244"/>
      <c r="AQ1055" s="243"/>
      <c r="AR1055" s="243"/>
      <c r="AS1055" s="243"/>
      <c r="AT1055" s="243"/>
      <c r="AU1055" s="243"/>
      <c r="AV1055" s="243"/>
      <c r="AW1055" s="243"/>
      <c r="AX1055" s="243"/>
      <c r="AY1055" s="243"/>
      <c r="AZ1055" s="243"/>
      <c r="BA1055" s="243"/>
      <c r="BB1055" s="243"/>
    </row>
    <row r="1056" spans="20:54" s="242" customFormat="1" x14ac:dyDescent="0.25">
      <c r="T1056" s="243"/>
      <c r="W1056" s="244"/>
      <c r="X1056" s="244"/>
      <c r="Y1056" s="244"/>
      <c r="Z1056" s="244"/>
      <c r="AA1056" s="244"/>
      <c r="AB1056" s="244"/>
      <c r="AC1056" s="244"/>
      <c r="AD1056" s="244"/>
      <c r="AE1056" s="244"/>
      <c r="AF1056" s="244"/>
      <c r="AG1056" s="244"/>
      <c r="AH1056" s="244"/>
      <c r="AI1056" s="244"/>
      <c r="AJ1056" s="244"/>
      <c r="AK1056" s="244"/>
      <c r="AL1056" s="244"/>
      <c r="AM1056" s="244"/>
      <c r="AN1056" s="244"/>
      <c r="AO1056" s="244"/>
      <c r="AP1056" s="244"/>
      <c r="AQ1056" s="243"/>
      <c r="AR1056" s="243"/>
      <c r="AS1056" s="243"/>
      <c r="AT1056" s="243"/>
      <c r="AU1056" s="243"/>
      <c r="AV1056" s="243"/>
      <c r="AW1056" s="243"/>
      <c r="AX1056" s="243"/>
      <c r="AY1056" s="243"/>
      <c r="AZ1056" s="243"/>
      <c r="BA1056" s="243"/>
      <c r="BB1056" s="243"/>
    </row>
    <row r="1057" spans="20:54" s="242" customFormat="1" x14ac:dyDescent="0.25">
      <c r="T1057" s="243"/>
      <c r="W1057" s="244"/>
      <c r="X1057" s="244"/>
      <c r="Y1057" s="244"/>
      <c r="Z1057" s="244"/>
      <c r="AA1057" s="244"/>
      <c r="AB1057" s="244"/>
      <c r="AC1057" s="244"/>
      <c r="AD1057" s="244"/>
      <c r="AE1057" s="244"/>
      <c r="AF1057" s="244"/>
      <c r="AG1057" s="244"/>
      <c r="AH1057" s="244"/>
      <c r="AI1057" s="244"/>
      <c r="AJ1057" s="244"/>
      <c r="AK1057" s="244"/>
      <c r="AL1057" s="244"/>
      <c r="AM1057" s="244"/>
      <c r="AN1057" s="244"/>
      <c r="AO1057" s="244"/>
      <c r="AP1057" s="244"/>
      <c r="AQ1057" s="243"/>
      <c r="AR1057" s="243"/>
      <c r="AS1057" s="243"/>
      <c r="AT1057" s="243"/>
      <c r="AU1057" s="243"/>
      <c r="AV1057" s="243"/>
      <c r="AW1057" s="243"/>
      <c r="AX1057" s="243"/>
      <c r="AY1057" s="243"/>
      <c r="AZ1057" s="243"/>
      <c r="BA1057" s="243"/>
      <c r="BB1057" s="243"/>
    </row>
    <row r="1058" spans="20:54" s="242" customFormat="1" x14ac:dyDescent="0.25">
      <c r="T1058" s="243"/>
      <c r="W1058" s="244"/>
      <c r="X1058" s="244"/>
      <c r="Y1058" s="244"/>
      <c r="Z1058" s="244"/>
      <c r="AA1058" s="244"/>
      <c r="AB1058" s="244"/>
      <c r="AC1058" s="244"/>
      <c r="AD1058" s="244"/>
      <c r="AE1058" s="244"/>
      <c r="AF1058" s="244"/>
      <c r="AG1058" s="244"/>
      <c r="AH1058" s="244"/>
      <c r="AI1058" s="244"/>
      <c r="AJ1058" s="244"/>
      <c r="AK1058" s="244"/>
      <c r="AL1058" s="244"/>
      <c r="AM1058" s="244"/>
      <c r="AN1058" s="244"/>
      <c r="AO1058" s="244"/>
      <c r="AP1058" s="244"/>
      <c r="AQ1058" s="243"/>
      <c r="AR1058" s="243"/>
      <c r="AS1058" s="243"/>
      <c r="AT1058" s="243"/>
      <c r="AU1058" s="243"/>
      <c r="AV1058" s="243"/>
      <c r="AW1058" s="243"/>
      <c r="AX1058" s="243"/>
      <c r="AY1058" s="243"/>
      <c r="AZ1058" s="243"/>
      <c r="BA1058" s="243"/>
      <c r="BB1058" s="243"/>
    </row>
    <row r="1059" spans="20:54" s="242" customFormat="1" x14ac:dyDescent="0.25">
      <c r="T1059" s="243"/>
      <c r="W1059" s="244"/>
      <c r="X1059" s="244"/>
      <c r="Y1059" s="244"/>
      <c r="Z1059" s="244"/>
      <c r="AA1059" s="244"/>
      <c r="AB1059" s="244"/>
      <c r="AC1059" s="244"/>
      <c r="AD1059" s="244"/>
      <c r="AE1059" s="244"/>
      <c r="AF1059" s="244"/>
      <c r="AG1059" s="244"/>
      <c r="AH1059" s="244"/>
      <c r="AI1059" s="244"/>
      <c r="AJ1059" s="244"/>
      <c r="AK1059" s="244"/>
      <c r="AL1059" s="244"/>
      <c r="AM1059" s="244"/>
      <c r="AN1059" s="244"/>
      <c r="AO1059" s="244"/>
      <c r="AP1059" s="244"/>
      <c r="AQ1059" s="243"/>
      <c r="AR1059" s="243"/>
      <c r="AS1059" s="243"/>
      <c r="AT1059" s="243"/>
      <c r="AU1059" s="243"/>
      <c r="AV1059" s="243"/>
      <c r="AW1059" s="243"/>
      <c r="AX1059" s="243"/>
      <c r="AY1059" s="243"/>
      <c r="AZ1059" s="243"/>
      <c r="BA1059" s="243"/>
      <c r="BB1059" s="243"/>
    </row>
    <row r="1060" spans="20:54" s="242" customFormat="1" x14ac:dyDescent="0.25">
      <c r="T1060" s="243"/>
      <c r="W1060" s="244"/>
      <c r="X1060" s="244"/>
      <c r="Y1060" s="244"/>
      <c r="Z1060" s="244"/>
      <c r="AA1060" s="244"/>
      <c r="AB1060" s="244"/>
      <c r="AC1060" s="244"/>
      <c r="AD1060" s="244"/>
      <c r="AE1060" s="244"/>
      <c r="AF1060" s="244"/>
      <c r="AG1060" s="244"/>
      <c r="AH1060" s="244"/>
      <c r="AI1060" s="244"/>
      <c r="AJ1060" s="244"/>
      <c r="AK1060" s="244"/>
      <c r="AL1060" s="244"/>
      <c r="AM1060" s="244"/>
      <c r="AN1060" s="244"/>
      <c r="AO1060" s="244"/>
      <c r="AP1060" s="244"/>
      <c r="AQ1060" s="243"/>
      <c r="AR1060" s="243"/>
      <c r="AS1060" s="243"/>
      <c r="AT1060" s="243"/>
      <c r="AU1060" s="243"/>
      <c r="AV1060" s="243"/>
      <c r="AW1060" s="243"/>
      <c r="AX1060" s="243"/>
      <c r="AY1060" s="243"/>
      <c r="AZ1060" s="243"/>
      <c r="BA1060" s="243"/>
      <c r="BB1060" s="243"/>
    </row>
    <row r="1061" spans="20:54" s="242" customFormat="1" x14ac:dyDescent="0.25">
      <c r="T1061" s="243"/>
      <c r="W1061" s="244"/>
      <c r="X1061" s="244"/>
      <c r="Y1061" s="244"/>
      <c r="Z1061" s="244"/>
      <c r="AA1061" s="244"/>
      <c r="AB1061" s="244"/>
      <c r="AC1061" s="244"/>
      <c r="AD1061" s="244"/>
      <c r="AE1061" s="244"/>
      <c r="AF1061" s="244"/>
      <c r="AG1061" s="244"/>
      <c r="AH1061" s="244"/>
      <c r="AI1061" s="244"/>
      <c r="AJ1061" s="244"/>
      <c r="AK1061" s="244"/>
      <c r="AL1061" s="244"/>
      <c r="AM1061" s="244"/>
      <c r="AN1061" s="244"/>
      <c r="AO1061" s="244"/>
      <c r="AP1061" s="244"/>
      <c r="AQ1061" s="243"/>
      <c r="AR1061" s="243"/>
      <c r="AS1061" s="243"/>
      <c r="AT1061" s="243"/>
      <c r="AU1061" s="243"/>
      <c r="AV1061" s="243"/>
      <c r="AW1061" s="243"/>
      <c r="AX1061" s="243"/>
      <c r="AY1061" s="243"/>
      <c r="AZ1061" s="243"/>
      <c r="BA1061" s="243"/>
      <c r="BB1061" s="243"/>
    </row>
    <row r="1062" spans="20:54" s="242" customFormat="1" x14ac:dyDescent="0.25">
      <c r="T1062" s="243"/>
      <c r="W1062" s="244"/>
      <c r="X1062" s="244"/>
      <c r="Y1062" s="244"/>
      <c r="Z1062" s="244"/>
      <c r="AA1062" s="244"/>
      <c r="AB1062" s="244"/>
      <c r="AC1062" s="244"/>
      <c r="AD1062" s="244"/>
      <c r="AE1062" s="244"/>
      <c r="AF1062" s="244"/>
      <c r="AG1062" s="244"/>
      <c r="AH1062" s="244"/>
      <c r="AI1062" s="244"/>
      <c r="AJ1062" s="244"/>
      <c r="AK1062" s="244"/>
      <c r="AL1062" s="244"/>
      <c r="AM1062" s="244"/>
      <c r="AN1062" s="244"/>
      <c r="AO1062" s="244"/>
      <c r="AP1062" s="244"/>
      <c r="AQ1062" s="243"/>
      <c r="AR1062" s="243"/>
      <c r="AS1062" s="243"/>
      <c r="AT1062" s="243"/>
      <c r="AU1062" s="243"/>
      <c r="AV1062" s="243"/>
      <c r="AW1062" s="243"/>
      <c r="AX1062" s="243"/>
      <c r="AY1062" s="243"/>
      <c r="AZ1062" s="243"/>
      <c r="BA1062" s="243"/>
      <c r="BB1062" s="243"/>
    </row>
    <row r="1063" spans="20:54" s="242" customFormat="1" x14ac:dyDescent="0.25">
      <c r="T1063" s="243"/>
      <c r="W1063" s="244"/>
      <c r="X1063" s="244"/>
      <c r="Y1063" s="244"/>
      <c r="Z1063" s="244"/>
      <c r="AA1063" s="244"/>
      <c r="AB1063" s="244"/>
      <c r="AC1063" s="244"/>
      <c r="AD1063" s="244"/>
      <c r="AE1063" s="244"/>
      <c r="AF1063" s="244"/>
      <c r="AG1063" s="244"/>
      <c r="AH1063" s="244"/>
      <c r="AI1063" s="244"/>
      <c r="AJ1063" s="244"/>
      <c r="AK1063" s="244"/>
      <c r="AL1063" s="244"/>
      <c r="AM1063" s="244"/>
      <c r="AN1063" s="244"/>
      <c r="AO1063" s="244"/>
      <c r="AP1063" s="244"/>
      <c r="AQ1063" s="243"/>
      <c r="AR1063" s="243"/>
      <c r="AS1063" s="243"/>
      <c r="AT1063" s="243"/>
      <c r="AU1063" s="243"/>
      <c r="AV1063" s="243"/>
      <c r="AW1063" s="243"/>
      <c r="AX1063" s="243"/>
      <c r="AY1063" s="243"/>
      <c r="AZ1063" s="243"/>
      <c r="BA1063" s="243"/>
      <c r="BB1063" s="243"/>
    </row>
    <row r="1064" spans="20:54" s="242" customFormat="1" x14ac:dyDescent="0.25">
      <c r="T1064" s="243"/>
      <c r="W1064" s="244"/>
      <c r="X1064" s="244"/>
      <c r="Y1064" s="244"/>
      <c r="Z1064" s="244"/>
      <c r="AA1064" s="244"/>
      <c r="AB1064" s="244"/>
      <c r="AC1064" s="244"/>
      <c r="AD1064" s="244"/>
      <c r="AE1064" s="244"/>
      <c r="AF1064" s="244"/>
      <c r="AG1064" s="244"/>
      <c r="AH1064" s="244"/>
      <c r="AI1064" s="244"/>
      <c r="AJ1064" s="244"/>
      <c r="AK1064" s="244"/>
      <c r="AL1064" s="244"/>
      <c r="AM1064" s="244"/>
      <c r="AN1064" s="244"/>
      <c r="AO1064" s="244"/>
      <c r="AP1064" s="244"/>
      <c r="AQ1064" s="243"/>
      <c r="AR1064" s="243"/>
      <c r="AS1064" s="243"/>
      <c r="AT1064" s="243"/>
      <c r="AU1064" s="243"/>
      <c r="AV1064" s="243"/>
      <c r="AW1064" s="243"/>
      <c r="AX1064" s="243"/>
      <c r="AY1064" s="243"/>
      <c r="AZ1064" s="243"/>
      <c r="BA1064" s="243"/>
      <c r="BB1064" s="243"/>
    </row>
    <row r="1065" spans="20:54" s="242" customFormat="1" x14ac:dyDescent="0.25">
      <c r="T1065" s="243"/>
      <c r="W1065" s="244"/>
      <c r="X1065" s="244"/>
      <c r="Y1065" s="244"/>
      <c r="Z1065" s="244"/>
      <c r="AA1065" s="244"/>
      <c r="AB1065" s="244"/>
      <c r="AC1065" s="244"/>
      <c r="AD1065" s="244"/>
      <c r="AE1065" s="244"/>
      <c r="AF1065" s="244"/>
      <c r="AG1065" s="244"/>
      <c r="AH1065" s="244"/>
      <c r="AI1065" s="244"/>
      <c r="AJ1065" s="244"/>
      <c r="AK1065" s="244"/>
      <c r="AL1065" s="244"/>
      <c r="AM1065" s="244"/>
      <c r="AN1065" s="244"/>
      <c r="AO1065" s="244"/>
      <c r="AP1065" s="244"/>
      <c r="AQ1065" s="243"/>
      <c r="AR1065" s="243"/>
      <c r="AS1065" s="243"/>
      <c r="AT1065" s="243"/>
      <c r="AU1065" s="243"/>
      <c r="AV1065" s="243"/>
      <c r="AW1065" s="243"/>
      <c r="AX1065" s="243"/>
      <c r="AY1065" s="243"/>
      <c r="AZ1065" s="243"/>
      <c r="BA1065" s="243"/>
      <c r="BB1065" s="243"/>
    </row>
    <row r="1066" spans="20:54" s="242" customFormat="1" x14ac:dyDescent="0.25">
      <c r="T1066" s="243"/>
      <c r="W1066" s="244"/>
      <c r="X1066" s="244"/>
      <c r="Y1066" s="244"/>
      <c r="Z1066" s="244"/>
      <c r="AA1066" s="244"/>
      <c r="AB1066" s="244"/>
      <c r="AC1066" s="244"/>
      <c r="AD1066" s="244"/>
      <c r="AE1066" s="244"/>
      <c r="AF1066" s="244"/>
      <c r="AG1066" s="244"/>
      <c r="AH1066" s="244"/>
      <c r="AI1066" s="244"/>
      <c r="AJ1066" s="244"/>
      <c r="AK1066" s="244"/>
      <c r="AL1066" s="244"/>
      <c r="AM1066" s="244"/>
      <c r="AN1066" s="244"/>
      <c r="AO1066" s="244"/>
      <c r="AP1066" s="244"/>
      <c r="AQ1066" s="243"/>
      <c r="AR1066" s="243"/>
      <c r="AS1066" s="243"/>
      <c r="AT1066" s="243"/>
      <c r="AU1066" s="243"/>
      <c r="AV1066" s="243"/>
      <c r="AW1066" s="243"/>
      <c r="AX1066" s="243"/>
      <c r="AY1066" s="243"/>
      <c r="AZ1066" s="243"/>
      <c r="BA1066" s="243"/>
      <c r="BB1066" s="243"/>
    </row>
    <row r="1067" spans="20:54" s="242" customFormat="1" x14ac:dyDescent="0.25">
      <c r="T1067" s="243"/>
      <c r="W1067" s="244"/>
      <c r="X1067" s="244"/>
      <c r="Y1067" s="244"/>
      <c r="Z1067" s="244"/>
      <c r="AA1067" s="244"/>
      <c r="AB1067" s="244"/>
      <c r="AC1067" s="244"/>
      <c r="AD1067" s="244"/>
      <c r="AE1067" s="244"/>
      <c r="AF1067" s="244"/>
      <c r="AG1067" s="244"/>
      <c r="AH1067" s="244"/>
      <c r="AI1067" s="244"/>
      <c r="AJ1067" s="244"/>
      <c r="AK1067" s="244"/>
      <c r="AL1067" s="244"/>
      <c r="AM1067" s="244"/>
      <c r="AN1067" s="244"/>
      <c r="AO1067" s="244"/>
      <c r="AP1067" s="244"/>
      <c r="AQ1067" s="243"/>
      <c r="AR1067" s="243"/>
      <c r="AS1067" s="243"/>
      <c r="AT1067" s="243"/>
      <c r="AU1067" s="243"/>
      <c r="AV1067" s="243"/>
      <c r="AW1067" s="243"/>
      <c r="AX1067" s="243"/>
      <c r="AY1067" s="243"/>
      <c r="AZ1067" s="243"/>
      <c r="BA1067" s="243"/>
      <c r="BB1067" s="243"/>
    </row>
    <row r="1068" spans="20:54" s="242" customFormat="1" x14ac:dyDescent="0.25">
      <c r="T1068" s="243"/>
      <c r="W1068" s="244"/>
      <c r="X1068" s="244"/>
      <c r="Y1068" s="244"/>
      <c r="Z1068" s="244"/>
      <c r="AA1068" s="244"/>
      <c r="AB1068" s="244"/>
      <c r="AC1068" s="244"/>
      <c r="AD1068" s="244"/>
      <c r="AE1068" s="244"/>
      <c r="AF1068" s="244"/>
      <c r="AG1068" s="244"/>
      <c r="AH1068" s="244"/>
      <c r="AI1068" s="244"/>
      <c r="AJ1068" s="244"/>
      <c r="AK1068" s="244"/>
      <c r="AL1068" s="244"/>
      <c r="AM1068" s="244"/>
      <c r="AN1068" s="244"/>
      <c r="AO1068" s="244"/>
      <c r="AP1068" s="244"/>
      <c r="AQ1068" s="243"/>
      <c r="AR1068" s="243"/>
      <c r="AS1068" s="243"/>
      <c r="AT1068" s="243"/>
      <c r="AU1068" s="243"/>
      <c r="AV1068" s="243"/>
      <c r="AW1068" s="243"/>
      <c r="AX1068" s="243"/>
      <c r="AY1068" s="243"/>
      <c r="AZ1068" s="243"/>
      <c r="BA1068" s="243"/>
      <c r="BB1068" s="243"/>
    </row>
    <row r="1069" spans="20:54" s="242" customFormat="1" x14ac:dyDescent="0.25">
      <c r="T1069" s="243"/>
      <c r="W1069" s="244"/>
      <c r="X1069" s="244"/>
      <c r="Y1069" s="244"/>
      <c r="Z1069" s="244"/>
      <c r="AA1069" s="244"/>
      <c r="AB1069" s="244"/>
      <c r="AC1069" s="244"/>
      <c r="AD1069" s="244"/>
      <c r="AE1069" s="244"/>
      <c r="AF1069" s="244"/>
      <c r="AG1069" s="244"/>
      <c r="AH1069" s="244"/>
      <c r="AI1069" s="244"/>
      <c r="AJ1069" s="244"/>
      <c r="AK1069" s="244"/>
      <c r="AL1069" s="244"/>
      <c r="AM1069" s="244"/>
      <c r="AN1069" s="244"/>
      <c r="AO1069" s="244"/>
      <c r="AP1069" s="244"/>
      <c r="AQ1069" s="243"/>
      <c r="AR1069" s="243"/>
      <c r="AS1069" s="243"/>
      <c r="AT1069" s="243"/>
      <c r="AU1069" s="243"/>
      <c r="AV1069" s="243"/>
      <c r="AW1069" s="243"/>
      <c r="AX1069" s="243"/>
      <c r="AY1069" s="243"/>
      <c r="AZ1069" s="243"/>
      <c r="BA1069" s="243"/>
      <c r="BB1069" s="243"/>
    </row>
    <row r="1070" spans="20:54" s="242" customFormat="1" x14ac:dyDescent="0.25">
      <c r="T1070" s="243"/>
      <c r="W1070" s="244"/>
      <c r="X1070" s="244"/>
      <c r="Y1070" s="244"/>
      <c r="Z1070" s="244"/>
      <c r="AA1070" s="244"/>
      <c r="AB1070" s="244"/>
      <c r="AC1070" s="244"/>
      <c r="AD1070" s="244"/>
      <c r="AE1070" s="244"/>
      <c r="AF1070" s="244"/>
      <c r="AG1070" s="244"/>
      <c r="AH1070" s="244"/>
      <c r="AI1070" s="244"/>
      <c r="AJ1070" s="244"/>
      <c r="AK1070" s="244"/>
      <c r="AL1070" s="244"/>
      <c r="AM1070" s="244"/>
      <c r="AN1070" s="244"/>
      <c r="AO1070" s="244"/>
      <c r="AP1070" s="244"/>
      <c r="AQ1070" s="243"/>
      <c r="AR1070" s="243"/>
      <c r="AS1070" s="243"/>
      <c r="AT1070" s="243"/>
      <c r="AU1070" s="243"/>
      <c r="AV1070" s="243"/>
      <c r="AW1070" s="243"/>
      <c r="AX1070" s="243"/>
      <c r="AY1070" s="243"/>
      <c r="AZ1070" s="243"/>
      <c r="BA1070" s="243"/>
      <c r="BB1070" s="243"/>
    </row>
    <row r="1071" spans="20:54" s="242" customFormat="1" x14ac:dyDescent="0.25">
      <c r="T1071" s="243"/>
      <c r="W1071" s="244"/>
      <c r="X1071" s="244"/>
      <c r="Y1071" s="244"/>
      <c r="Z1071" s="244"/>
      <c r="AA1071" s="244"/>
      <c r="AB1071" s="244"/>
      <c r="AC1071" s="244"/>
      <c r="AD1071" s="244"/>
      <c r="AE1071" s="244"/>
      <c r="AF1071" s="244"/>
      <c r="AG1071" s="244"/>
      <c r="AH1071" s="244"/>
      <c r="AI1071" s="244"/>
      <c r="AJ1071" s="244"/>
      <c r="AK1071" s="244"/>
      <c r="AL1071" s="244"/>
      <c r="AM1071" s="244"/>
      <c r="AN1071" s="244"/>
      <c r="AO1071" s="244"/>
      <c r="AP1071" s="244"/>
      <c r="AQ1071" s="243"/>
      <c r="AR1071" s="243"/>
      <c r="AS1071" s="243"/>
      <c r="AT1071" s="243"/>
      <c r="AU1071" s="243"/>
      <c r="AV1071" s="243"/>
      <c r="AW1071" s="243"/>
      <c r="AX1071" s="243"/>
      <c r="AY1071" s="243"/>
      <c r="AZ1071" s="243"/>
      <c r="BA1071" s="243"/>
      <c r="BB1071" s="243"/>
    </row>
    <row r="1072" spans="20:54" s="242" customFormat="1" x14ac:dyDescent="0.25">
      <c r="T1072" s="243"/>
      <c r="W1072" s="244"/>
      <c r="X1072" s="244"/>
      <c r="Y1072" s="244"/>
      <c r="Z1072" s="244"/>
      <c r="AA1072" s="244"/>
      <c r="AB1072" s="244"/>
      <c r="AC1072" s="244"/>
      <c r="AD1072" s="244"/>
      <c r="AE1072" s="244"/>
      <c r="AF1072" s="244"/>
      <c r="AG1072" s="244"/>
      <c r="AH1072" s="244"/>
      <c r="AI1072" s="244"/>
      <c r="AJ1072" s="244"/>
      <c r="AK1072" s="244"/>
      <c r="AL1072" s="244"/>
      <c r="AM1072" s="244"/>
      <c r="AN1072" s="244"/>
      <c r="AO1072" s="244"/>
      <c r="AP1072" s="244"/>
      <c r="AQ1072" s="243"/>
      <c r="AR1072" s="243"/>
      <c r="AS1072" s="243"/>
      <c r="AT1072" s="243"/>
      <c r="AU1072" s="243"/>
      <c r="AV1072" s="243"/>
      <c r="AW1072" s="243"/>
      <c r="AX1072" s="243"/>
      <c r="AY1072" s="243"/>
      <c r="AZ1072" s="243"/>
      <c r="BA1072" s="243"/>
      <c r="BB1072" s="243"/>
    </row>
    <row r="1073" spans="20:54" s="242" customFormat="1" x14ac:dyDescent="0.25">
      <c r="T1073" s="243"/>
      <c r="W1073" s="244"/>
      <c r="X1073" s="244"/>
      <c r="Y1073" s="244"/>
      <c r="Z1073" s="244"/>
      <c r="AA1073" s="244"/>
      <c r="AB1073" s="244"/>
      <c r="AC1073" s="244"/>
      <c r="AD1073" s="244"/>
      <c r="AE1073" s="244"/>
      <c r="AF1073" s="244"/>
      <c r="AG1073" s="244"/>
      <c r="AH1073" s="244"/>
      <c r="AI1073" s="244"/>
      <c r="AJ1073" s="244"/>
      <c r="AK1073" s="244"/>
      <c r="AL1073" s="244"/>
      <c r="AM1073" s="244"/>
      <c r="AN1073" s="244"/>
      <c r="AO1073" s="244"/>
      <c r="AP1073" s="244"/>
      <c r="AQ1073" s="243"/>
      <c r="AR1073" s="243"/>
      <c r="AS1073" s="243"/>
      <c r="AT1073" s="243"/>
      <c r="AU1073" s="243"/>
      <c r="AV1073" s="243"/>
      <c r="AW1073" s="243"/>
      <c r="AX1073" s="243"/>
      <c r="AY1073" s="243"/>
      <c r="AZ1073" s="243"/>
      <c r="BA1073" s="243"/>
      <c r="BB1073" s="243"/>
    </row>
    <row r="1074" spans="20:54" s="242" customFormat="1" x14ac:dyDescent="0.25">
      <c r="T1074" s="243"/>
      <c r="W1074" s="244"/>
      <c r="X1074" s="244"/>
      <c r="Y1074" s="244"/>
      <c r="Z1074" s="244"/>
      <c r="AA1074" s="244"/>
      <c r="AB1074" s="244"/>
      <c r="AC1074" s="244"/>
      <c r="AD1074" s="244"/>
      <c r="AE1074" s="244"/>
      <c r="AF1074" s="244"/>
      <c r="AG1074" s="244"/>
      <c r="AH1074" s="244"/>
      <c r="AI1074" s="244"/>
      <c r="AJ1074" s="244"/>
      <c r="AK1074" s="244"/>
      <c r="AL1074" s="244"/>
      <c r="AM1074" s="244"/>
      <c r="AN1074" s="244"/>
      <c r="AO1074" s="244"/>
      <c r="AP1074" s="244"/>
      <c r="AQ1074" s="243"/>
      <c r="AR1074" s="243"/>
      <c r="AS1074" s="243"/>
      <c r="AT1074" s="243"/>
      <c r="AU1074" s="243"/>
      <c r="AV1074" s="243"/>
      <c r="AW1074" s="243"/>
      <c r="AX1074" s="243"/>
      <c r="AY1074" s="243"/>
      <c r="AZ1074" s="243"/>
      <c r="BA1074" s="243"/>
      <c r="BB1074" s="243"/>
    </row>
    <row r="1075" spans="20:54" s="242" customFormat="1" x14ac:dyDescent="0.25">
      <c r="T1075" s="243"/>
      <c r="W1075" s="244"/>
      <c r="X1075" s="244"/>
      <c r="Y1075" s="244"/>
      <c r="Z1075" s="244"/>
      <c r="AA1075" s="244"/>
      <c r="AB1075" s="244"/>
      <c r="AC1075" s="244"/>
      <c r="AD1075" s="244"/>
      <c r="AE1075" s="244"/>
      <c r="AF1075" s="244"/>
      <c r="AG1075" s="244"/>
      <c r="AH1075" s="244"/>
      <c r="AI1075" s="244"/>
      <c r="AJ1075" s="244"/>
      <c r="AK1075" s="244"/>
      <c r="AL1075" s="244"/>
      <c r="AM1075" s="244"/>
      <c r="AN1075" s="244"/>
      <c r="AO1075" s="244"/>
      <c r="AP1075" s="244"/>
      <c r="AQ1075" s="243"/>
      <c r="AR1075" s="243"/>
      <c r="AS1075" s="243"/>
      <c r="AT1075" s="243"/>
      <c r="AU1075" s="243"/>
      <c r="AV1075" s="243"/>
      <c r="AW1075" s="243"/>
      <c r="AX1075" s="243"/>
      <c r="AY1075" s="243"/>
      <c r="AZ1075" s="243"/>
      <c r="BA1075" s="243"/>
      <c r="BB1075" s="243"/>
    </row>
    <row r="1076" spans="20:54" s="242" customFormat="1" x14ac:dyDescent="0.25">
      <c r="T1076" s="243"/>
      <c r="W1076" s="244"/>
      <c r="X1076" s="244"/>
      <c r="Y1076" s="244"/>
      <c r="Z1076" s="244"/>
      <c r="AA1076" s="244"/>
      <c r="AB1076" s="244"/>
      <c r="AC1076" s="244"/>
      <c r="AD1076" s="244"/>
      <c r="AE1076" s="244"/>
      <c r="AF1076" s="244"/>
      <c r="AG1076" s="244"/>
      <c r="AH1076" s="244"/>
      <c r="AI1076" s="244"/>
      <c r="AJ1076" s="244"/>
      <c r="AK1076" s="244"/>
      <c r="AL1076" s="244"/>
      <c r="AM1076" s="244"/>
      <c r="AN1076" s="244"/>
      <c r="AO1076" s="244"/>
      <c r="AP1076" s="244"/>
      <c r="AQ1076" s="243"/>
      <c r="AR1076" s="243"/>
      <c r="AS1076" s="243"/>
      <c r="AT1076" s="243"/>
      <c r="AU1076" s="243"/>
      <c r="AV1076" s="243"/>
      <c r="AW1076" s="243"/>
      <c r="AX1076" s="243"/>
      <c r="AY1076" s="243"/>
      <c r="AZ1076" s="243"/>
      <c r="BA1076" s="243"/>
      <c r="BB1076" s="243"/>
    </row>
    <row r="1077" spans="20:54" s="242" customFormat="1" x14ac:dyDescent="0.25">
      <c r="T1077" s="243"/>
      <c r="W1077" s="244"/>
      <c r="X1077" s="244"/>
      <c r="Y1077" s="244"/>
      <c r="Z1077" s="244"/>
      <c r="AA1077" s="244"/>
      <c r="AB1077" s="244"/>
      <c r="AC1077" s="244"/>
      <c r="AD1077" s="244"/>
      <c r="AE1077" s="244"/>
      <c r="AF1077" s="244"/>
      <c r="AG1077" s="244"/>
      <c r="AH1077" s="244"/>
      <c r="AI1077" s="244"/>
      <c r="AJ1077" s="244"/>
      <c r="AK1077" s="244"/>
      <c r="AL1077" s="244"/>
      <c r="AM1077" s="244"/>
      <c r="AN1077" s="244"/>
      <c r="AO1077" s="244"/>
      <c r="AP1077" s="244"/>
      <c r="AQ1077" s="243"/>
      <c r="AR1077" s="243"/>
      <c r="AS1077" s="243"/>
      <c r="AT1077" s="243"/>
      <c r="AU1077" s="243"/>
      <c r="AV1077" s="243"/>
      <c r="AW1077" s="243"/>
      <c r="AX1077" s="243"/>
      <c r="AY1077" s="243"/>
      <c r="AZ1077" s="243"/>
      <c r="BA1077" s="243"/>
      <c r="BB1077" s="243"/>
    </row>
    <row r="1078" spans="20:54" s="242" customFormat="1" x14ac:dyDescent="0.25">
      <c r="T1078" s="243"/>
      <c r="W1078" s="244"/>
      <c r="X1078" s="244"/>
      <c r="Y1078" s="244"/>
      <c r="Z1078" s="244"/>
      <c r="AA1078" s="244"/>
      <c r="AB1078" s="244"/>
      <c r="AC1078" s="244"/>
      <c r="AD1078" s="244"/>
      <c r="AE1078" s="244"/>
      <c r="AF1078" s="244"/>
      <c r="AG1078" s="244"/>
      <c r="AH1078" s="244"/>
      <c r="AI1078" s="244"/>
      <c r="AJ1078" s="244"/>
      <c r="AK1078" s="244"/>
      <c r="AL1078" s="244"/>
      <c r="AM1078" s="244"/>
      <c r="AN1078" s="244"/>
      <c r="AO1078" s="244"/>
      <c r="AP1078" s="244"/>
      <c r="AQ1078" s="243"/>
      <c r="AR1078" s="243"/>
      <c r="AS1078" s="243"/>
      <c r="AT1078" s="243"/>
      <c r="AU1078" s="243"/>
      <c r="AV1078" s="243"/>
      <c r="AW1078" s="243"/>
      <c r="AX1078" s="243"/>
      <c r="AY1078" s="243"/>
      <c r="AZ1078" s="243"/>
      <c r="BA1078" s="243"/>
      <c r="BB1078" s="243"/>
    </row>
    <row r="1079" spans="20:54" s="242" customFormat="1" x14ac:dyDescent="0.25">
      <c r="T1079" s="243"/>
      <c r="W1079" s="244"/>
      <c r="X1079" s="244"/>
      <c r="Y1079" s="244"/>
      <c r="Z1079" s="244"/>
      <c r="AA1079" s="244"/>
      <c r="AB1079" s="244"/>
      <c r="AC1079" s="244"/>
      <c r="AD1079" s="244"/>
      <c r="AE1079" s="244"/>
      <c r="AF1079" s="244"/>
      <c r="AG1079" s="244"/>
      <c r="AH1079" s="244"/>
      <c r="AI1079" s="244"/>
      <c r="AJ1079" s="244"/>
      <c r="AK1079" s="244"/>
      <c r="AL1079" s="244"/>
      <c r="AM1079" s="244"/>
      <c r="AN1079" s="244"/>
      <c r="AO1079" s="244"/>
      <c r="AP1079" s="244"/>
      <c r="AQ1079" s="243"/>
      <c r="AR1079" s="243"/>
      <c r="AS1079" s="243"/>
      <c r="AT1079" s="243"/>
      <c r="AU1079" s="243"/>
      <c r="AV1079" s="243"/>
      <c r="AW1079" s="243"/>
      <c r="AX1079" s="243"/>
      <c r="AY1079" s="243"/>
      <c r="AZ1079" s="243"/>
      <c r="BA1079" s="243"/>
      <c r="BB1079" s="243"/>
    </row>
    <row r="1080" spans="20:54" s="242" customFormat="1" x14ac:dyDescent="0.25">
      <c r="T1080" s="243"/>
      <c r="W1080" s="244"/>
      <c r="X1080" s="244"/>
      <c r="Y1080" s="244"/>
      <c r="Z1080" s="244"/>
      <c r="AA1080" s="244"/>
      <c r="AB1080" s="244"/>
      <c r="AC1080" s="244"/>
      <c r="AD1080" s="244"/>
      <c r="AE1080" s="244"/>
      <c r="AF1080" s="244"/>
      <c r="AG1080" s="244"/>
      <c r="AH1080" s="244"/>
      <c r="AI1080" s="244"/>
      <c r="AJ1080" s="244"/>
      <c r="AK1080" s="244"/>
      <c r="AL1080" s="244"/>
      <c r="AM1080" s="244"/>
      <c r="AN1080" s="244"/>
      <c r="AO1080" s="244"/>
      <c r="AP1080" s="244"/>
      <c r="AQ1080" s="243"/>
      <c r="AR1080" s="243"/>
      <c r="AS1080" s="243"/>
      <c r="AT1080" s="243"/>
      <c r="AU1080" s="243"/>
      <c r="AV1080" s="243"/>
      <c r="AW1080" s="243"/>
      <c r="AX1080" s="243"/>
      <c r="AY1080" s="243"/>
      <c r="AZ1080" s="243"/>
      <c r="BA1080" s="243"/>
      <c r="BB1080" s="243"/>
    </row>
    <row r="1081" spans="20:54" s="242" customFormat="1" x14ac:dyDescent="0.25">
      <c r="T1081" s="243"/>
      <c r="W1081" s="244"/>
      <c r="X1081" s="244"/>
      <c r="Y1081" s="244"/>
      <c r="Z1081" s="244"/>
      <c r="AA1081" s="244"/>
      <c r="AB1081" s="244"/>
      <c r="AC1081" s="244"/>
      <c r="AD1081" s="244"/>
      <c r="AE1081" s="244"/>
      <c r="AF1081" s="244"/>
      <c r="AG1081" s="244"/>
      <c r="AH1081" s="244"/>
      <c r="AI1081" s="244"/>
      <c r="AJ1081" s="244"/>
      <c r="AK1081" s="244"/>
      <c r="AL1081" s="244"/>
      <c r="AM1081" s="244"/>
      <c r="AN1081" s="244"/>
      <c r="AO1081" s="244"/>
      <c r="AP1081" s="244"/>
      <c r="AQ1081" s="243"/>
      <c r="AR1081" s="243"/>
      <c r="AS1081" s="243"/>
      <c r="AT1081" s="243"/>
      <c r="AU1081" s="243"/>
      <c r="AV1081" s="243"/>
      <c r="AW1081" s="243"/>
      <c r="AX1081" s="243"/>
      <c r="AY1081" s="243"/>
      <c r="AZ1081" s="243"/>
      <c r="BA1081" s="243"/>
      <c r="BB1081" s="243"/>
    </row>
    <row r="1082" spans="20:54" s="242" customFormat="1" x14ac:dyDescent="0.25">
      <c r="T1082" s="243"/>
      <c r="W1082" s="244"/>
      <c r="X1082" s="244"/>
      <c r="Y1082" s="244"/>
      <c r="Z1082" s="244"/>
      <c r="AA1082" s="244"/>
      <c r="AB1082" s="244"/>
      <c r="AC1082" s="244"/>
      <c r="AD1082" s="244"/>
      <c r="AE1082" s="244"/>
      <c r="AF1082" s="244"/>
      <c r="AG1082" s="244"/>
      <c r="AH1082" s="244"/>
      <c r="AI1082" s="244"/>
      <c r="AJ1082" s="244"/>
      <c r="AK1082" s="244"/>
      <c r="AL1082" s="244"/>
      <c r="AM1082" s="244"/>
      <c r="AN1082" s="244"/>
      <c r="AO1082" s="244"/>
      <c r="AP1082" s="244"/>
      <c r="AQ1082" s="243"/>
      <c r="AR1082" s="243"/>
      <c r="AS1082" s="243"/>
      <c r="AT1082" s="243"/>
      <c r="AU1082" s="243"/>
      <c r="AV1082" s="243"/>
      <c r="AW1082" s="243"/>
      <c r="AX1082" s="243"/>
      <c r="AY1082" s="243"/>
      <c r="AZ1082" s="243"/>
      <c r="BA1082" s="243"/>
      <c r="BB1082" s="243"/>
    </row>
    <row r="1083" spans="20:54" s="242" customFormat="1" x14ac:dyDescent="0.25">
      <c r="T1083" s="243"/>
      <c r="W1083" s="244"/>
      <c r="X1083" s="244"/>
      <c r="Y1083" s="244"/>
      <c r="Z1083" s="244"/>
      <c r="AA1083" s="244"/>
      <c r="AB1083" s="244"/>
      <c r="AC1083" s="244"/>
      <c r="AD1083" s="244"/>
      <c r="AE1083" s="244"/>
      <c r="AF1083" s="244"/>
      <c r="AG1083" s="244"/>
      <c r="AH1083" s="244"/>
      <c r="AI1083" s="244"/>
      <c r="AJ1083" s="244"/>
      <c r="AK1083" s="244"/>
      <c r="AL1083" s="244"/>
      <c r="AM1083" s="244"/>
      <c r="AN1083" s="244"/>
      <c r="AO1083" s="244"/>
      <c r="AP1083" s="244"/>
      <c r="AQ1083" s="243"/>
      <c r="AR1083" s="243"/>
      <c r="AS1083" s="243"/>
      <c r="AT1083" s="243"/>
      <c r="AU1083" s="243"/>
      <c r="AV1083" s="243"/>
      <c r="AW1083" s="243"/>
      <c r="AX1083" s="243"/>
      <c r="AY1083" s="243"/>
      <c r="AZ1083" s="243"/>
      <c r="BA1083" s="243"/>
      <c r="BB1083" s="243"/>
    </row>
    <row r="1084" spans="20:54" s="242" customFormat="1" x14ac:dyDescent="0.25">
      <c r="T1084" s="243"/>
      <c r="W1084" s="244"/>
      <c r="X1084" s="244"/>
      <c r="Y1084" s="244"/>
      <c r="Z1084" s="244"/>
      <c r="AA1084" s="244"/>
      <c r="AB1084" s="244"/>
      <c r="AC1084" s="244"/>
      <c r="AD1084" s="244"/>
      <c r="AE1084" s="244"/>
      <c r="AF1084" s="244"/>
      <c r="AG1084" s="244"/>
      <c r="AH1084" s="244"/>
      <c r="AI1084" s="244"/>
      <c r="AJ1084" s="244"/>
      <c r="AK1084" s="244"/>
      <c r="AL1084" s="244"/>
      <c r="AM1084" s="244"/>
      <c r="AN1084" s="244"/>
      <c r="AO1084" s="244"/>
      <c r="AP1084" s="244"/>
      <c r="AQ1084" s="243"/>
      <c r="AR1084" s="243"/>
      <c r="AS1084" s="243"/>
      <c r="AT1084" s="243"/>
      <c r="AU1084" s="243"/>
      <c r="AV1084" s="243"/>
      <c r="AW1084" s="243"/>
      <c r="AX1084" s="243"/>
      <c r="AY1084" s="243"/>
      <c r="AZ1084" s="243"/>
      <c r="BA1084" s="243"/>
      <c r="BB1084" s="243"/>
    </row>
    <row r="1085" spans="20:54" s="242" customFormat="1" x14ac:dyDescent="0.25">
      <c r="T1085" s="243"/>
      <c r="W1085" s="244"/>
      <c r="X1085" s="244"/>
      <c r="Y1085" s="244"/>
      <c r="Z1085" s="244"/>
      <c r="AA1085" s="244"/>
      <c r="AB1085" s="244"/>
      <c r="AC1085" s="244"/>
      <c r="AD1085" s="244"/>
      <c r="AE1085" s="244"/>
      <c r="AF1085" s="244"/>
      <c r="AG1085" s="244"/>
      <c r="AH1085" s="244"/>
      <c r="AI1085" s="244"/>
      <c r="AJ1085" s="244"/>
      <c r="AK1085" s="244"/>
      <c r="AL1085" s="244"/>
      <c r="AM1085" s="244"/>
      <c r="AN1085" s="244"/>
      <c r="AO1085" s="244"/>
      <c r="AP1085" s="244"/>
      <c r="AQ1085" s="243"/>
      <c r="AR1085" s="243"/>
      <c r="AS1085" s="243"/>
      <c r="AT1085" s="243"/>
      <c r="AU1085" s="243"/>
      <c r="AV1085" s="243"/>
      <c r="AW1085" s="243"/>
      <c r="AX1085" s="243"/>
      <c r="AY1085" s="243"/>
      <c r="AZ1085" s="243"/>
      <c r="BA1085" s="243"/>
      <c r="BB1085" s="243"/>
    </row>
    <row r="1086" spans="20:54" s="242" customFormat="1" x14ac:dyDescent="0.25">
      <c r="T1086" s="243"/>
      <c r="W1086" s="244"/>
      <c r="X1086" s="244"/>
      <c r="Y1086" s="244"/>
      <c r="Z1086" s="244"/>
      <c r="AA1086" s="244"/>
      <c r="AB1086" s="244"/>
      <c r="AC1086" s="244"/>
      <c r="AD1086" s="244"/>
      <c r="AE1086" s="244"/>
      <c r="AF1086" s="244"/>
      <c r="AG1086" s="244"/>
      <c r="AH1086" s="244"/>
      <c r="AI1086" s="244"/>
      <c r="AJ1086" s="244"/>
      <c r="AK1086" s="244"/>
      <c r="AL1086" s="244"/>
      <c r="AM1086" s="244"/>
      <c r="AN1086" s="244"/>
      <c r="AO1086" s="244"/>
      <c r="AP1086" s="244"/>
      <c r="AQ1086" s="243"/>
      <c r="AR1086" s="243"/>
      <c r="AS1086" s="243"/>
      <c r="AT1086" s="243"/>
      <c r="AU1086" s="243"/>
      <c r="AV1086" s="243"/>
      <c r="AW1086" s="243"/>
      <c r="AX1086" s="243"/>
      <c r="AY1086" s="243"/>
      <c r="AZ1086" s="243"/>
      <c r="BA1086" s="243"/>
      <c r="BB1086" s="243"/>
    </row>
    <row r="1087" spans="20:54" s="242" customFormat="1" x14ac:dyDescent="0.25">
      <c r="T1087" s="243"/>
      <c r="W1087" s="244"/>
      <c r="X1087" s="244"/>
      <c r="Y1087" s="244"/>
      <c r="Z1087" s="244"/>
      <c r="AA1087" s="244"/>
      <c r="AB1087" s="244"/>
      <c r="AC1087" s="244"/>
      <c r="AD1087" s="244"/>
      <c r="AE1087" s="244"/>
      <c r="AF1087" s="244"/>
      <c r="AG1087" s="244"/>
      <c r="AH1087" s="244"/>
      <c r="AI1087" s="244"/>
      <c r="AJ1087" s="244"/>
      <c r="AK1087" s="244"/>
      <c r="AL1087" s="244"/>
      <c r="AM1087" s="244"/>
      <c r="AN1087" s="244"/>
      <c r="AO1087" s="244"/>
      <c r="AP1087" s="244"/>
      <c r="AQ1087" s="243"/>
      <c r="AR1087" s="243"/>
      <c r="AS1087" s="243"/>
      <c r="AT1087" s="243"/>
      <c r="AU1087" s="243"/>
      <c r="AV1087" s="243"/>
      <c r="AW1087" s="243"/>
      <c r="AX1087" s="243"/>
      <c r="AY1087" s="243"/>
      <c r="AZ1087" s="243"/>
      <c r="BA1087" s="243"/>
      <c r="BB1087" s="243"/>
    </row>
    <row r="1088" spans="20:54" s="242" customFormat="1" x14ac:dyDescent="0.25">
      <c r="T1088" s="243"/>
      <c r="W1088" s="244"/>
      <c r="X1088" s="244"/>
      <c r="Y1088" s="244"/>
      <c r="Z1088" s="244"/>
      <c r="AA1088" s="244"/>
      <c r="AB1088" s="244"/>
      <c r="AC1088" s="244"/>
      <c r="AD1088" s="244"/>
      <c r="AE1088" s="244"/>
      <c r="AF1088" s="244"/>
      <c r="AG1088" s="244"/>
      <c r="AH1088" s="244"/>
      <c r="AI1088" s="244"/>
      <c r="AJ1088" s="244"/>
      <c r="AK1088" s="244"/>
      <c r="AL1088" s="244"/>
      <c r="AM1088" s="244"/>
      <c r="AN1088" s="244"/>
      <c r="AO1088" s="244"/>
      <c r="AP1088" s="244"/>
      <c r="AQ1088" s="243"/>
      <c r="AR1088" s="243"/>
      <c r="AS1088" s="243"/>
      <c r="AT1088" s="243"/>
      <c r="AU1088" s="243"/>
      <c r="AV1088" s="243"/>
      <c r="AW1088" s="243"/>
      <c r="AX1088" s="243"/>
      <c r="AY1088" s="243"/>
      <c r="AZ1088" s="243"/>
      <c r="BA1088" s="243"/>
      <c r="BB1088" s="243"/>
    </row>
    <row r="1089" spans="20:54" s="242" customFormat="1" x14ac:dyDescent="0.25">
      <c r="T1089" s="243"/>
      <c r="W1089" s="244"/>
      <c r="X1089" s="244"/>
      <c r="Y1089" s="244"/>
      <c r="Z1089" s="244"/>
      <c r="AA1089" s="244"/>
      <c r="AB1089" s="244"/>
      <c r="AC1089" s="244"/>
      <c r="AD1089" s="244"/>
      <c r="AE1089" s="244"/>
      <c r="AF1089" s="244"/>
      <c r="AG1089" s="244"/>
      <c r="AH1089" s="244"/>
      <c r="AI1089" s="244"/>
      <c r="AJ1089" s="244"/>
      <c r="AK1089" s="244"/>
      <c r="AL1089" s="244"/>
      <c r="AM1089" s="244"/>
      <c r="AN1089" s="244"/>
      <c r="AO1089" s="244"/>
      <c r="AP1089" s="244"/>
      <c r="AQ1089" s="243"/>
      <c r="AR1089" s="243"/>
      <c r="AS1089" s="243"/>
      <c r="AT1089" s="243"/>
      <c r="AU1089" s="243"/>
      <c r="AV1089" s="243"/>
      <c r="AW1089" s="243"/>
      <c r="AX1089" s="243"/>
      <c r="AY1089" s="243"/>
      <c r="AZ1089" s="243"/>
      <c r="BA1089" s="243"/>
      <c r="BB1089" s="243"/>
    </row>
    <row r="1090" spans="20:54" s="242" customFormat="1" x14ac:dyDescent="0.25">
      <c r="T1090" s="243"/>
      <c r="W1090" s="244"/>
      <c r="X1090" s="244"/>
      <c r="Y1090" s="244"/>
      <c r="Z1090" s="244"/>
      <c r="AA1090" s="244"/>
      <c r="AB1090" s="244"/>
      <c r="AC1090" s="244"/>
      <c r="AD1090" s="244"/>
      <c r="AE1090" s="244"/>
      <c r="AF1090" s="244"/>
      <c r="AG1090" s="244"/>
      <c r="AH1090" s="244"/>
      <c r="AI1090" s="244"/>
      <c r="AJ1090" s="244"/>
      <c r="AK1090" s="244"/>
      <c r="AL1090" s="244"/>
      <c r="AM1090" s="244"/>
      <c r="AN1090" s="244"/>
      <c r="AO1090" s="244"/>
      <c r="AP1090" s="244"/>
      <c r="AQ1090" s="243"/>
      <c r="AR1090" s="243"/>
      <c r="AS1090" s="243"/>
      <c r="AT1090" s="243"/>
      <c r="AU1090" s="243"/>
      <c r="AV1090" s="243"/>
      <c r="AW1090" s="243"/>
      <c r="AX1090" s="243"/>
      <c r="AY1090" s="243"/>
      <c r="AZ1090" s="243"/>
      <c r="BA1090" s="243"/>
      <c r="BB1090" s="243"/>
    </row>
    <row r="1091" spans="20:54" s="242" customFormat="1" x14ac:dyDescent="0.25">
      <c r="T1091" s="243"/>
      <c r="W1091" s="244"/>
      <c r="X1091" s="244"/>
      <c r="Y1091" s="244"/>
      <c r="Z1091" s="244"/>
      <c r="AA1091" s="244"/>
      <c r="AB1091" s="244"/>
      <c r="AC1091" s="244"/>
      <c r="AD1091" s="244"/>
      <c r="AE1091" s="244"/>
      <c r="AF1091" s="244"/>
      <c r="AG1091" s="244"/>
      <c r="AH1091" s="244"/>
      <c r="AI1091" s="244"/>
      <c r="AJ1091" s="244"/>
      <c r="AK1091" s="244"/>
      <c r="AL1091" s="244"/>
      <c r="AM1091" s="244"/>
      <c r="AN1091" s="244"/>
      <c r="AO1091" s="244"/>
      <c r="AP1091" s="244"/>
      <c r="AQ1091" s="243"/>
      <c r="AR1091" s="243"/>
      <c r="AS1091" s="243"/>
      <c r="AT1091" s="243"/>
      <c r="AU1091" s="243"/>
      <c r="AV1091" s="243"/>
      <c r="AW1091" s="243"/>
      <c r="AX1091" s="243"/>
      <c r="AY1091" s="243"/>
      <c r="AZ1091" s="243"/>
      <c r="BA1091" s="243"/>
      <c r="BB1091" s="243"/>
    </row>
    <row r="1092" spans="20:54" s="242" customFormat="1" x14ac:dyDescent="0.25">
      <c r="T1092" s="243"/>
      <c r="W1092" s="244"/>
      <c r="X1092" s="244"/>
      <c r="Y1092" s="244"/>
      <c r="Z1092" s="244"/>
      <c r="AA1092" s="244"/>
      <c r="AB1092" s="244"/>
      <c r="AC1092" s="244"/>
      <c r="AD1092" s="244"/>
      <c r="AE1092" s="244"/>
      <c r="AF1092" s="244"/>
      <c r="AG1092" s="244"/>
      <c r="AH1092" s="244"/>
      <c r="AI1092" s="244"/>
      <c r="AJ1092" s="244"/>
      <c r="AK1092" s="244"/>
      <c r="AL1092" s="244"/>
      <c r="AM1092" s="244"/>
      <c r="AN1092" s="244"/>
      <c r="AO1092" s="244"/>
      <c r="AP1092" s="244"/>
      <c r="AQ1092" s="243"/>
      <c r="AR1092" s="243"/>
      <c r="AS1092" s="243"/>
      <c r="AT1092" s="243"/>
      <c r="AU1092" s="243"/>
      <c r="AV1092" s="243"/>
      <c r="AW1092" s="243"/>
      <c r="AX1092" s="243"/>
      <c r="AY1092" s="243"/>
      <c r="AZ1092" s="243"/>
      <c r="BA1092" s="243"/>
      <c r="BB1092" s="243"/>
    </row>
    <row r="1093" spans="20:54" s="242" customFormat="1" x14ac:dyDescent="0.25">
      <c r="T1093" s="243"/>
      <c r="W1093" s="244"/>
      <c r="X1093" s="244"/>
      <c r="Y1093" s="244"/>
      <c r="Z1093" s="244"/>
      <c r="AA1093" s="244"/>
      <c r="AB1093" s="244"/>
      <c r="AC1093" s="244"/>
      <c r="AD1093" s="244"/>
      <c r="AE1093" s="244"/>
      <c r="AF1093" s="244"/>
      <c r="AG1093" s="244"/>
      <c r="AH1093" s="244"/>
      <c r="AI1093" s="244"/>
      <c r="AJ1093" s="244"/>
      <c r="AK1093" s="244"/>
      <c r="AL1093" s="244"/>
      <c r="AM1093" s="244"/>
      <c r="AN1093" s="244"/>
      <c r="AO1093" s="244"/>
      <c r="AP1093" s="244"/>
      <c r="AQ1093" s="243"/>
      <c r="AR1093" s="243"/>
      <c r="AS1093" s="243"/>
      <c r="AT1093" s="243"/>
      <c r="AU1093" s="243"/>
      <c r="AV1093" s="243"/>
      <c r="AW1093" s="243"/>
      <c r="AX1093" s="243"/>
      <c r="AY1093" s="243"/>
      <c r="AZ1093" s="243"/>
      <c r="BA1093" s="243"/>
      <c r="BB1093" s="243"/>
    </row>
    <row r="1094" spans="20:54" s="242" customFormat="1" x14ac:dyDescent="0.25">
      <c r="T1094" s="243"/>
      <c r="W1094" s="244"/>
      <c r="X1094" s="244"/>
      <c r="Y1094" s="244"/>
      <c r="Z1094" s="244"/>
      <c r="AA1094" s="244"/>
      <c r="AB1094" s="244"/>
      <c r="AC1094" s="244"/>
      <c r="AD1094" s="244"/>
      <c r="AE1094" s="244"/>
      <c r="AF1094" s="244"/>
      <c r="AG1094" s="244"/>
      <c r="AH1094" s="244"/>
      <c r="AI1094" s="244"/>
      <c r="AJ1094" s="244"/>
      <c r="AK1094" s="244"/>
      <c r="AL1094" s="244"/>
      <c r="AM1094" s="244"/>
      <c r="AN1094" s="244"/>
      <c r="AO1094" s="244"/>
      <c r="AP1094" s="244"/>
      <c r="AQ1094" s="243"/>
      <c r="AR1094" s="243"/>
      <c r="AS1094" s="243"/>
      <c r="AT1094" s="243"/>
      <c r="AU1094" s="243"/>
      <c r="AV1094" s="243"/>
      <c r="AW1094" s="243"/>
      <c r="AX1094" s="243"/>
      <c r="AY1094" s="243"/>
      <c r="AZ1094" s="243"/>
      <c r="BA1094" s="243"/>
      <c r="BB1094" s="243"/>
    </row>
    <row r="1095" spans="20:54" s="242" customFormat="1" x14ac:dyDescent="0.25">
      <c r="T1095" s="243"/>
      <c r="W1095" s="244"/>
      <c r="X1095" s="244"/>
      <c r="Y1095" s="244"/>
      <c r="Z1095" s="244"/>
      <c r="AA1095" s="244"/>
      <c r="AB1095" s="244"/>
      <c r="AC1095" s="244"/>
      <c r="AD1095" s="244"/>
      <c r="AE1095" s="244"/>
      <c r="AF1095" s="244"/>
      <c r="AG1095" s="244"/>
      <c r="AH1095" s="244"/>
      <c r="AI1095" s="244"/>
      <c r="AJ1095" s="244"/>
      <c r="AK1095" s="244"/>
      <c r="AL1095" s="244"/>
      <c r="AM1095" s="244"/>
      <c r="AN1095" s="244"/>
      <c r="AO1095" s="244"/>
      <c r="AP1095" s="244"/>
      <c r="AQ1095" s="243"/>
      <c r="AR1095" s="243"/>
      <c r="AS1095" s="243"/>
      <c r="AT1095" s="243"/>
      <c r="AU1095" s="243"/>
      <c r="AV1095" s="243"/>
      <c r="AW1095" s="243"/>
      <c r="AX1095" s="243"/>
      <c r="AY1095" s="243"/>
      <c r="AZ1095" s="243"/>
      <c r="BA1095" s="243"/>
      <c r="BB1095" s="243"/>
    </row>
    <row r="1096" spans="20:54" s="242" customFormat="1" x14ac:dyDescent="0.25">
      <c r="T1096" s="243"/>
      <c r="W1096" s="244"/>
      <c r="X1096" s="244"/>
      <c r="Y1096" s="244"/>
      <c r="Z1096" s="244"/>
      <c r="AA1096" s="244"/>
      <c r="AB1096" s="244"/>
      <c r="AC1096" s="244"/>
      <c r="AD1096" s="244"/>
      <c r="AE1096" s="244"/>
      <c r="AF1096" s="244"/>
      <c r="AG1096" s="244"/>
      <c r="AH1096" s="244"/>
      <c r="AI1096" s="244"/>
      <c r="AJ1096" s="244"/>
      <c r="AK1096" s="244"/>
      <c r="AL1096" s="244"/>
      <c r="AM1096" s="244"/>
      <c r="AN1096" s="244"/>
      <c r="AO1096" s="244"/>
      <c r="AP1096" s="244"/>
      <c r="AQ1096" s="243"/>
      <c r="AR1096" s="243"/>
      <c r="AS1096" s="243"/>
      <c r="AT1096" s="243"/>
      <c r="AU1096" s="243"/>
      <c r="AV1096" s="243"/>
      <c r="AW1096" s="243"/>
      <c r="AX1096" s="243"/>
      <c r="AY1096" s="243"/>
      <c r="AZ1096" s="243"/>
      <c r="BA1096" s="243"/>
      <c r="BB1096" s="243"/>
    </row>
    <row r="1097" spans="20:54" s="242" customFormat="1" x14ac:dyDescent="0.25">
      <c r="T1097" s="243"/>
      <c r="W1097" s="244"/>
      <c r="X1097" s="244"/>
      <c r="Y1097" s="244"/>
      <c r="Z1097" s="244"/>
      <c r="AA1097" s="244"/>
      <c r="AB1097" s="244"/>
      <c r="AC1097" s="244"/>
      <c r="AD1097" s="244"/>
      <c r="AE1097" s="244"/>
      <c r="AF1097" s="244"/>
      <c r="AG1097" s="244"/>
      <c r="AH1097" s="244"/>
      <c r="AI1097" s="244"/>
      <c r="AJ1097" s="244"/>
      <c r="AK1097" s="244"/>
      <c r="AL1097" s="244"/>
      <c r="AM1097" s="244"/>
      <c r="AN1097" s="244"/>
      <c r="AO1097" s="244"/>
      <c r="AP1097" s="244"/>
      <c r="AQ1097" s="243"/>
      <c r="AR1097" s="243"/>
      <c r="AS1097" s="243"/>
      <c r="AT1097" s="243"/>
      <c r="AU1097" s="243"/>
      <c r="AV1097" s="243"/>
      <c r="AW1097" s="243"/>
      <c r="AX1097" s="243"/>
      <c r="AY1097" s="243"/>
      <c r="AZ1097" s="243"/>
      <c r="BA1097" s="243"/>
      <c r="BB1097" s="243"/>
    </row>
    <row r="1098" spans="20:54" s="242" customFormat="1" x14ac:dyDescent="0.25">
      <c r="T1098" s="243"/>
      <c r="W1098" s="244"/>
      <c r="X1098" s="244"/>
      <c r="Y1098" s="244"/>
      <c r="Z1098" s="244"/>
      <c r="AA1098" s="244"/>
      <c r="AB1098" s="244"/>
      <c r="AC1098" s="244"/>
      <c r="AD1098" s="244"/>
      <c r="AE1098" s="244"/>
      <c r="AF1098" s="244"/>
      <c r="AG1098" s="244"/>
      <c r="AH1098" s="244"/>
      <c r="AI1098" s="244"/>
      <c r="AJ1098" s="244"/>
      <c r="AK1098" s="244"/>
      <c r="AL1098" s="244"/>
      <c r="AM1098" s="244"/>
      <c r="AN1098" s="244"/>
      <c r="AO1098" s="244"/>
      <c r="AP1098" s="244"/>
      <c r="AQ1098" s="243"/>
      <c r="AR1098" s="243"/>
      <c r="AS1098" s="243"/>
      <c r="AT1098" s="243"/>
      <c r="AU1098" s="243"/>
      <c r="AV1098" s="243"/>
      <c r="AW1098" s="243"/>
      <c r="AX1098" s="243"/>
      <c r="AY1098" s="243"/>
      <c r="AZ1098" s="243"/>
      <c r="BA1098" s="243"/>
      <c r="BB1098" s="243"/>
    </row>
    <row r="1099" spans="20:54" s="254" customFormat="1" x14ac:dyDescent="0.25">
      <c r="T1099" s="255"/>
      <c r="W1099" s="256"/>
      <c r="X1099" s="256"/>
      <c r="Y1099" s="256"/>
      <c r="Z1099" s="256"/>
      <c r="AA1099" s="256"/>
      <c r="AB1099" s="256"/>
      <c r="AC1099" s="256"/>
      <c r="AD1099" s="256"/>
      <c r="AE1099" s="256"/>
      <c r="AF1099" s="256"/>
      <c r="AG1099" s="256"/>
      <c r="AH1099" s="256"/>
      <c r="AI1099" s="256"/>
      <c r="AJ1099" s="256"/>
      <c r="AK1099" s="256"/>
      <c r="AL1099" s="256"/>
      <c r="AM1099" s="256"/>
      <c r="AN1099" s="256"/>
      <c r="AO1099" s="256"/>
      <c r="AP1099" s="256"/>
      <c r="AQ1099" s="255"/>
      <c r="AR1099" s="255"/>
      <c r="AS1099" s="255"/>
      <c r="AT1099" s="255"/>
      <c r="AU1099" s="255"/>
      <c r="AV1099" s="255"/>
      <c r="AW1099" s="255"/>
      <c r="AX1099" s="255"/>
      <c r="AY1099" s="255"/>
      <c r="AZ1099" s="255"/>
      <c r="BA1099" s="255"/>
      <c r="BB1099" s="255"/>
    </row>
    <row r="1100" spans="20:54" s="254" customFormat="1" x14ac:dyDescent="0.25">
      <c r="T1100" s="255"/>
      <c r="W1100" s="256"/>
      <c r="X1100" s="256"/>
      <c r="Y1100" s="256"/>
      <c r="Z1100" s="256"/>
      <c r="AA1100" s="256"/>
      <c r="AB1100" s="256"/>
      <c r="AC1100" s="256"/>
      <c r="AD1100" s="256"/>
      <c r="AE1100" s="256"/>
      <c r="AF1100" s="256"/>
      <c r="AG1100" s="256"/>
      <c r="AH1100" s="256"/>
      <c r="AI1100" s="256"/>
      <c r="AJ1100" s="256"/>
      <c r="AK1100" s="256"/>
      <c r="AL1100" s="256"/>
      <c r="AM1100" s="256"/>
      <c r="AN1100" s="256"/>
      <c r="AO1100" s="256"/>
      <c r="AP1100" s="256"/>
      <c r="AQ1100" s="255"/>
      <c r="AR1100" s="255"/>
      <c r="AS1100" s="255"/>
      <c r="AT1100" s="255"/>
      <c r="AU1100" s="255"/>
      <c r="AV1100" s="255"/>
      <c r="AW1100" s="255"/>
      <c r="AX1100" s="255"/>
      <c r="AY1100" s="255"/>
      <c r="AZ1100" s="255"/>
      <c r="BA1100" s="255"/>
      <c r="BB1100" s="255"/>
    </row>
    <row r="1101" spans="20:54" s="254" customFormat="1" x14ac:dyDescent="0.25">
      <c r="T1101" s="255"/>
      <c r="W1101" s="256"/>
      <c r="X1101" s="256"/>
      <c r="Y1101" s="256"/>
      <c r="Z1101" s="256"/>
      <c r="AA1101" s="256"/>
      <c r="AB1101" s="256"/>
      <c r="AC1101" s="256"/>
      <c r="AD1101" s="256"/>
      <c r="AE1101" s="256"/>
      <c r="AF1101" s="256"/>
      <c r="AG1101" s="256"/>
      <c r="AH1101" s="256"/>
      <c r="AI1101" s="256"/>
      <c r="AJ1101" s="256"/>
      <c r="AK1101" s="256"/>
      <c r="AL1101" s="256"/>
      <c r="AM1101" s="256"/>
      <c r="AN1101" s="256"/>
      <c r="AO1101" s="256"/>
      <c r="AP1101" s="256"/>
      <c r="AQ1101" s="255"/>
      <c r="AR1101" s="255"/>
      <c r="AS1101" s="255"/>
      <c r="AT1101" s="255"/>
      <c r="AU1101" s="255"/>
      <c r="AV1101" s="255"/>
      <c r="AW1101" s="255"/>
      <c r="AX1101" s="255"/>
      <c r="AY1101" s="255"/>
      <c r="AZ1101" s="255"/>
      <c r="BA1101" s="255"/>
      <c r="BB1101" s="255"/>
    </row>
    <row r="1102" spans="20:54" s="254" customFormat="1" x14ac:dyDescent="0.25">
      <c r="T1102" s="255"/>
      <c r="W1102" s="256"/>
      <c r="X1102" s="256"/>
      <c r="Y1102" s="256"/>
      <c r="Z1102" s="256"/>
      <c r="AA1102" s="256"/>
      <c r="AB1102" s="256"/>
      <c r="AC1102" s="256"/>
      <c r="AD1102" s="256"/>
      <c r="AE1102" s="256"/>
      <c r="AF1102" s="256"/>
      <c r="AG1102" s="256"/>
      <c r="AH1102" s="256"/>
      <c r="AI1102" s="256"/>
      <c r="AJ1102" s="256"/>
      <c r="AK1102" s="256"/>
      <c r="AL1102" s="256"/>
      <c r="AM1102" s="256"/>
      <c r="AN1102" s="256"/>
      <c r="AO1102" s="256"/>
      <c r="AP1102" s="256"/>
      <c r="AQ1102" s="255"/>
      <c r="AR1102" s="255"/>
      <c r="AS1102" s="255"/>
      <c r="AT1102" s="255"/>
      <c r="AU1102" s="255"/>
      <c r="AV1102" s="255"/>
      <c r="AW1102" s="255"/>
      <c r="AX1102" s="255"/>
      <c r="AY1102" s="255"/>
      <c r="AZ1102" s="255"/>
      <c r="BA1102" s="255"/>
      <c r="BB1102" s="255"/>
    </row>
    <row r="1103" spans="20:54" s="254" customFormat="1" x14ac:dyDescent="0.25">
      <c r="T1103" s="255"/>
      <c r="W1103" s="256"/>
      <c r="X1103" s="256"/>
      <c r="Y1103" s="256"/>
      <c r="Z1103" s="256"/>
      <c r="AA1103" s="256"/>
      <c r="AB1103" s="256"/>
      <c r="AC1103" s="256"/>
      <c r="AD1103" s="256"/>
      <c r="AE1103" s="256"/>
      <c r="AF1103" s="256"/>
      <c r="AG1103" s="256"/>
      <c r="AH1103" s="256"/>
      <c r="AI1103" s="256"/>
      <c r="AJ1103" s="256"/>
      <c r="AK1103" s="256"/>
      <c r="AL1103" s="256"/>
      <c r="AM1103" s="256"/>
      <c r="AN1103" s="256"/>
      <c r="AO1103" s="256"/>
      <c r="AP1103" s="256"/>
      <c r="AQ1103" s="255"/>
      <c r="AR1103" s="255"/>
      <c r="AS1103" s="255"/>
      <c r="AT1103" s="255"/>
      <c r="AU1103" s="255"/>
      <c r="AV1103" s="255"/>
      <c r="AW1103" s="255"/>
      <c r="AX1103" s="255"/>
      <c r="AY1103" s="255"/>
      <c r="AZ1103" s="255"/>
      <c r="BA1103" s="255"/>
      <c r="BB1103" s="255"/>
    </row>
    <row r="1104" spans="20:54" s="254" customFormat="1" x14ac:dyDescent="0.25">
      <c r="T1104" s="255"/>
      <c r="W1104" s="256"/>
      <c r="X1104" s="256"/>
      <c r="Y1104" s="256"/>
      <c r="Z1104" s="256"/>
      <c r="AA1104" s="256"/>
      <c r="AB1104" s="256"/>
      <c r="AC1104" s="256"/>
      <c r="AD1104" s="256"/>
      <c r="AE1104" s="256"/>
      <c r="AF1104" s="256"/>
      <c r="AG1104" s="256"/>
      <c r="AH1104" s="256"/>
      <c r="AI1104" s="256"/>
      <c r="AJ1104" s="256"/>
      <c r="AK1104" s="256"/>
      <c r="AL1104" s="256"/>
      <c r="AM1104" s="256"/>
      <c r="AN1104" s="256"/>
      <c r="AO1104" s="256"/>
      <c r="AP1104" s="256"/>
      <c r="AQ1104" s="255"/>
      <c r="AR1104" s="255"/>
      <c r="AS1104" s="255"/>
      <c r="AT1104" s="255"/>
      <c r="AU1104" s="255"/>
      <c r="AV1104" s="255"/>
      <c r="AW1104" s="255"/>
      <c r="AX1104" s="255"/>
      <c r="AY1104" s="255"/>
      <c r="AZ1104" s="255"/>
      <c r="BA1104" s="255"/>
      <c r="BB1104" s="255"/>
    </row>
    <row r="1105" spans="20:54" s="254" customFormat="1" x14ac:dyDescent="0.25">
      <c r="T1105" s="255"/>
      <c r="W1105" s="256"/>
      <c r="X1105" s="256"/>
      <c r="Y1105" s="256"/>
      <c r="Z1105" s="256"/>
      <c r="AA1105" s="256"/>
      <c r="AB1105" s="256"/>
      <c r="AC1105" s="256"/>
      <c r="AD1105" s="256"/>
      <c r="AE1105" s="256"/>
      <c r="AF1105" s="256"/>
      <c r="AG1105" s="256"/>
      <c r="AH1105" s="256"/>
      <c r="AI1105" s="256"/>
      <c r="AJ1105" s="256"/>
      <c r="AK1105" s="256"/>
      <c r="AL1105" s="256"/>
      <c r="AM1105" s="256"/>
      <c r="AN1105" s="256"/>
      <c r="AO1105" s="256"/>
      <c r="AP1105" s="256"/>
      <c r="AQ1105" s="255"/>
      <c r="AR1105" s="255"/>
      <c r="AS1105" s="255"/>
      <c r="AT1105" s="255"/>
      <c r="AU1105" s="255"/>
      <c r="AV1105" s="255"/>
      <c r="AW1105" s="255"/>
      <c r="AX1105" s="255"/>
      <c r="AY1105" s="255"/>
      <c r="AZ1105" s="255"/>
      <c r="BA1105" s="255"/>
      <c r="BB1105" s="255"/>
    </row>
    <row r="1106" spans="20:54" s="254" customFormat="1" x14ac:dyDescent="0.25">
      <c r="T1106" s="255"/>
      <c r="W1106" s="256"/>
      <c r="X1106" s="256"/>
      <c r="Y1106" s="256"/>
      <c r="Z1106" s="256"/>
      <c r="AA1106" s="256"/>
      <c r="AB1106" s="256"/>
      <c r="AC1106" s="256"/>
      <c r="AD1106" s="256"/>
      <c r="AE1106" s="256"/>
      <c r="AF1106" s="256"/>
      <c r="AG1106" s="256"/>
      <c r="AH1106" s="256"/>
      <c r="AI1106" s="256"/>
      <c r="AJ1106" s="256"/>
      <c r="AK1106" s="256"/>
      <c r="AL1106" s="256"/>
      <c r="AM1106" s="256"/>
      <c r="AN1106" s="256"/>
      <c r="AO1106" s="256"/>
      <c r="AP1106" s="256"/>
      <c r="AQ1106" s="255"/>
      <c r="AR1106" s="255"/>
      <c r="AS1106" s="255"/>
      <c r="AT1106" s="255"/>
      <c r="AU1106" s="255"/>
      <c r="AV1106" s="255"/>
      <c r="AW1106" s="255"/>
      <c r="AX1106" s="255"/>
      <c r="AY1106" s="255"/>
      <c r="AZ1106" s="255"/>
      <c r="BA1106" s="255"/>
      <c r="BB1106" s="255"/>
    </row>
    <row r="1107" spans="20:54" s="254" customFormat="1" x14ac:dyDescent="0.25">
      <c r="T1107" s="255"/>
      <c r="W1107" s="256"/>
      <c r="X1107" s="256"/>
      <c r="Y1107" s="256"/>
      <c r="Z1107" s="256"/>
      <c r="AA1107" s="256"/>
      <c r="AB1107" s="256"/>
      <c r="AC1107" s="256"/>
      <c r="AD1107" s="256"/>
      <c r="AE1107" s="256"/>
      <c r="AF1107" s="256"/>
      <c r="AG1107" s="256"/>
      <c r="AH1107" s="256"/>
      <c r="AI1107" s="256"/>
      <c r="AJ1107" s="256"/>
      <c r="AK1107" s="256"/>
      <c r="AL1107" s="256"/>
      <c r="AM1107" s="256"/>
      <c r="AN1107" s="256"/>
      <c r="AO1107" s="256"/>
      <c r="AP1107" s="256"/>
      <c r="AQ1107" s="255"/>
      <c r="AR1107" s="255"/>
      <c r="AS1107" s="255"/>
      <c r="AT1107" s="255"/>
      <c r="AU1107" s="255"/>
      <c r="AV1107" s="255"/>
      <c r="AW1107" s="255"/>
      <c r="AX1107" s="255"/>
      <c r="AY1107" s="255"/>
      <c r="AZ1107" s="255"/>
      <c r="BA1107" s="255"/>
      <c r="BB1107" s="255"/>
    </row>
    <row r="1108" spans="20:54" s="254" customFormat="1" x14ac:dyDescent="0.25">
      <c r="T1108" s="255"/>
      <c r="W1108" s="256"/>
      <c r="X1108" s="256"/>
      <c r="Y1108" s="256"/>
      <c r="Z1108" s="256"/>
      <c r="AA1108" s="256"/>
      <c r="AB1108" s="256"/>
      <c r="AC1108" s="256"/>
      <c r="AD1108" s="256"/>
      <c r="AE1108" s="256"/>
      <c r="AF1108" s="256"/>
      <c r="AG1108" s="256"/>
      <c r="AH1108" s="256"/>
      <c r="AI1108" s="256"/>
      <c r="AJ1108" s="256"/>
      <c r="AK1108" s="256"/>
      <c r="AL1108" s="256"/>
      <c r="AM1108" s="256"/>
      <c r="AN1108" s="256"/>
      <c r="AO1108" s="256"/>
      <c r="AP1108" s="256"/>
      <c r="AQ1108" s="255"/>
      <c r="AR1108" s="255"/>
      <c r="AS1108" s="255"/>
      <c r="AT1108" s="255"/>
      <c r="AU1108" s="255"/>
      <c r="AV1108" s="255"/>
      <c r="AW1108" s="255"/>
      <c r="AX1108" s="255"/>
      <c r="AY1108" s="255"/>
      <c r="AZ1108" s="255"/>
      <c r="BA1108" s="255"/>
      <c r="BB1108" s="255"/>
    </row>
    <row r="1109" spans="20:54" s="254" customFormat="1" x14ac:dyDescent="0.25">
      <c r="T1109" s="255"/>
      <c r="W1109" s="256"/>
      <c r="X1109" s="256"/>
      <c r="Y1109" s="256"/>
      <c r="Z1109" s="256"/>
      <c r="AA1109" s="256"/>
      <c r="AB1109" s="256"/>
      <c r="AC1109" s="256"/>
      <c r="AD1109" s="256"/>
      <c r="AE1109" s="256"/>
      <c r="AF1109" s="256"/>
      <c r="AG1109" s="256"/>
      <c r="AH1109" s="256"/>
      <c r="AI1109" s="256"/>
      <c r="AJ1109" s="256"/>
      <c r="AK1109" s="256"/>
      <c r="AL1109" s="256"/>
      <c r="AM1109" s="256"/>
      <c r="AN1109" s="256"/>
      <c r="AO1109" s="256"/>
      <c r="AP1109" s="256"/>
      <c r="AQ1109" s="255"/>
      <c r="AR1109" s="255"/>
      <c r="AS1109" s="255"/>
      <c r="AT1109" s="255"/>
      <c r="AU1109" s="255"/>
      <c r="AV1109" s="255"/>
      <c r="AW1109" s="255"/>
      <c r="AX1109" s="255"/>
      <c r="AY1109" s="255"/>
      <c r="AZ1109" s="255"/>
      <c r="BA1109" s="255"/>
      <c r="BB1109" s="255"/>
    </row>
    <row r="1110" spans="20:54" s="254" customFormat="1" x14ac:dyDescent="0.25">
      <c r="T1110" s="255"/>
      <c r="W1110" s="256"/>
      <c r="X1110" s="256"/>
      <c r="Y1110" s="256"/>
      <c r="Z1110" s="256"/>
      <c r="AA1110" s="256"/>
      <c r="AB1110" s="256"/>
      <c r="AC1110" s="256"/>
      <c r="AD1110" s="256"/>
      <c r="AE1110" s="256"/>
      <c r="AF1110" s="256"/>
      <c r="AG1110" s="256"/>
      <c r="AH1110" s="256"/>
      <c r="AI1110" s="256"/>
      <c r="AJ1110" s="256"/>
      <c r="AK1110" s="256"/>
      <c r="AL1110" s="256"/>
      <c r="AM1110" s="256"/>
      <c r="AN1110" s="256"/>
      <c r="AO1110" s="256"/>
      <c r="AP1110" s="256"/>
      <c r="AQ1110" s="255"/>
      <c r="AR1110" s="255"/>
      <c r="AS1110" s="255"/>
      <c r="AT1110" s="255"/>
      <c r="AU1110" s="255"/>
      <c r="AV1110" s="255"/>
      <c r="AW1110" s="255"/>
      <c r="AX1110" s="255"/>
      <c r="AY1110" s="255"/>
      <c r="AZ1110" s="255"/>
      <c r="BA1110" s="255"/>
      <c r="BB1110" s="255"/>
    </row>
    <row r="1111" spans="20:54" s="254" customFormat="1" x14ac:dyDescent="0.25">
      <c r="T1111" s="255"/>
      <c r="W1111" s="256"/>
      <c r="X1111" s="256"/>
      <c r="Y1111" s="256"/>
      <c r="Z1111" s="256"/>
      <c r="AA1111" s="256"/>
      <c r="AB1111" s="256"/>
      <c r="AC1111" s="256"/>
      <c r="AD1111" s="256"/>
      <c r="AE1111" s="256"/>
      <c r="AF1111" s="256"/>
      <c r="AG1111" s="256"/>
      <c r="AH1111" s="256"/>
      <c r="AI1111" s="256"/>
      <c r="AJ1111" s="256"/>
      <c r="AK1111" s="256"/>
      <c r="AL1111" s="256"/>
      <c r="AM1111" s="256"/>
      <c r="AN1111" s="256"/>
      <c r="AO1111" s="256"/>
      <c r="AP1111" s="256"/>
      <c r="AQ1111" s="255"/>
      <c r="AR1111" s="255"/>
      <c r="AS1111" s="255"/>
      <c r="AT1111" s="255"/>
      <c r="AU1111" s="255"/>
      <c r="AV1111" s="255"/>
      <c r="AW1111" s="255"/>
      <c r="AX1111" s="255"/>
      <c r="AY1111" s="255"/>
      <c r="AZ1111" s="255"/>
      <c r="BA1111" s="255"/>
      <c r="BB1111" s="255"/>
    </row>
    <row r="1112" spans="20:54" s="254" customFormat="1" x14ac:dyDescent="0.25">
      <c r="T1112" s="255"/>
      <c r="W1112" s="256"/>
      <c r="X1112" s="256"/>
      <c r="Y1112" s="256"/>
      <c r="Z1112" s="256"/>
      <c r="AA1112" s="256"/>
      <c r="AB1112" s="256"/>
      <c r="AC1112" s="256"/>
      <c r="AD1112" s="256"/>
      <c r="AE1112" s="256"/>
      <c r="AF1112" s="256"/>
      <c r="AG1112" s="256"/>
      <c r="AH1112" s="256"/>
      <c r="AI1112" s="256"/>
      <c r="AJ1112" s="256"/>
      <c r="AK1112" s="256"/>
      <c r="AL1112" s="256"/>
      <c r="AM1112" s="256"/>
      <c r="AN1112" s="256"/>
      <c r="AO1112" s="256"/>
      <c r="AP1112" s="256"/>
      <c r="AQ1112" s="255"/>
      <c r="AR1112" s="255"/>
      <c r="AS1112" s="255"/>
      <c r="AT1112" s="255"/>
      <c r="AU1112" s="255"/>
      <c r="AV1112" s="255"/>
      <c r="AW1112" s="255"/>
      <c r="AX1112" s="255"/>
      <c r="AY1112" s="255"/>
      <c r="AZ1112" s="255"/>
      <c r="BA1112" s="255"/>
      <c r="BB1112" s="255"/>
    </row>
    <row r="1113" spans="20:54" s="254" customFormat="1" x14ac:dyDescent="0.25">
      <c r="T1113" s="255"/>
      <c r="W1113" s="256"/>
      <c r="X1113" s="256"/>
      <c r="Y1113" s="256"/>
      <c r="Z1113" s="256"/>
      <c r="AA1113" s="256"/>
      <c r="AB1113" s="256"/>
      <c r="AC1113" s="256"/>
      <c r="AD1113" s="256"/>
      <c r="AE1113" s="256"/>
      <c r="AF1113" s="256"/>
      <c r="AG1113" s="256"/>
      <c r="AH1113" s="256"/>
      <c r="AI1113" s="256"/>
      <c r="AJ1113" s="256"/>
      <c r="AK1113" s="256"/>
      <c r="AL1113" s="256"/>
      <c r="AM1113" s="256"/>
      <c r="AN1113" s="256"/>
      <c r="AO1113" s="256"/>
      <c r="AP1113" s="256"/>
      <c r="AQ1113" s="255"/>
      <c r="AR1113" s="255"/>
      <c r="AS1113" s="255"/>
      <c r="AT1113" s="255"/>
      <c r="AU1113" s="255"/>
      <c r="AV1113" s="255"/>
      <c r="AW1113" s="255"/>
      <c r="AX1113" s="255"/>
      <c r="AY1113" s="255"/>
      <c r="AZ1113" s="255"/>
      <c r="BA1113" s="255"/>
      <c r="BB1113" s="255"/>
    </row>
    <row r="1114" spans="20:54" s="254" customFormat="1" x14ac:dyDescent="0.25">
      <c r="T1114" s="255"/>
      <c r="W1114" s="256"/>
      <c r="X1114" s="256"/>
      <c r="Y1114" s="256"/>
      <c r="Z1114" s="256"/>
      <c r="AA1114" s="256"/>
      <c r="AB1114" s="256"/>
      <c r="AC1114" s="256"/>
      <c r="AD1114" s="256"/>
      <c r="AE1114" s="256"/>
      <c r="AF1114" s="256"/>
      <c r="AG1114" s="256"/>
      <c r="AH1114" s="256"/>
      <c r="AI1114" s="256"/>
      <c r="AJ1114" s="256"/>
      <c r="AK1114" s="256"/>
      <c r="AL1114" s="256"/>
      <c r="AM1114" s="256"/>
      <c r="AN1114" s="256"/>
      <c r="AO1114" s="256"/>
      <c r="AP1114" s="256"/>
      <c r="AQ1114" s="255"/>
      <c r="AR1114" s="255"/>
      <c r="AS1114" s="255"/>
      <c r="AT1114" s="255"/>
      <c r="AU1114" s="255"/>
      <c r="AV1114" s="255"/>
      <c r="AW1114" s="255"/>
      <c r="AX1114" s="255"/>
      <c r="AY1114" s="255"/>
      <c r="AZ1114" s="255"/>
      <c r="BA1114" s="255"/>
      <c r="BB1114" s="255"/>
    </row>
    <row r="1115" spans="20:54" s="254" customFormat="1" x14ac:dyDescent="0.25">
      <c r="T1115" s="255"/>
      <c r="W1115" s="256"/>
      <c r="X1115" s="256"/>
      <c r="Y1115" s="256"/>
      <c r="Z1115" s="256"/>
      <c r="AA1115" s="256"/>
      <c r="AB1115" s="256"/>
      <c r="AC1115" s="256"/>
      <c r="AD1115" s="256"/>
      <c r="AE1115" s="256"/>
      <c r="AF1115" s="256"/>
      <c r="AG1115" s="256"/>
      <c r="AH1115" s="256"/>
      <c r="AI1115" s="256"/>
      <c r="AJ1115" s="256"/>
      <c r="AK1115" s="256"/>
      <c r="AL1115" s="256"/>
      <c r="AM1115" s="256"/>
      <c r="AN1115" s="256"/>
      <c r="AO1115" s="256"/>
      <c r="AP1115" s="256"/>
      <c r="AQ1115" s="255"/>
      <c r="AR1115" s="255"/>
      <c r="AS1115" s="255"/>
      <c r="AT1115" s="255"/>
      <c r="AU1115" s="255"/>
      <c r="AV1115" s="255"/>
      <c r="AW1115" s="255"/>
      <c r="AX1115" s="255"/>
      <c r="AY1115" s="255"/>
      <c r="AZ1115" s="255"/>
      <c r="BA1115" s="255"/>
      <c r="BB1115" s="255"/>
    </row>
    <row r="1116" spans="20:54" s="254" customFormat="1" x14ac:dyDescent="0.25">
      <c r="T1116" s="255"/>
      <c r="W1116" s="256"/>
      <c r="X1116" s="256"/>
      <c r="Y1116" s="256"/>
      <c r="Z1116" s="256"/>
      <c r="AA1116" s="256"/>
      <c r="AB1116" s="256"/>
      <c r="AC1116" s="256"/>
      <c r="AD1116" s="256"/>
      <c r="AE1116" s="256"/>
      <c r="AF1116" s="256"/>
      <c r="AG1116" s="256"/>
      <c r="AH1116" s="256"/>
      <c r="AI1116" s="256"/>
      <c r="AJ1116" s="256"/>
      <c r="AK1116" s="256"/>
      <c r="AL1116" s="256"/>
      <c r="AM1116" s="256"/>
      <c r="AN1116" s="256"/>
      <c r="AO1116" s="256"/>
      <c r="AP1116" s="256"/>
      <c r="AQ1116" s="255"/>
      <c r="AR1116" s="255"/>
      <c r="AS1116" s="255"/>
      <c r="AT1116" s="255"/>
      <c r="AU1116" s="255"/>
      <c r="AV1116" s="255"/>
      <c r="AW1116" s="255"/>
      <c r="AX1116" s="255"/>
      <c r="AY1116" s="255"/>
      <c r="AZ1116" s="255"/>
      <c r="BA1116" s="255"/>
      <c r="BB1116" s="255"/>
    </row>
    <row r="1117" spans="20:54" s="254" customFormat="1" x14ac:dyDescent="0.25">
      <c r="T1117" s="255"/>
      <c r="W1117" s="256"/>
      <c r="X1117" s="256"/>
      <c r="Y1117" s="256"/>
      <c r="Z1117" s="256"/>
      <c r="AA1117" s="256"/>
      <c r="AB1117" s="256"/>
      <c r="AC1117" s="256"/>
      <c r="AD1117" s="256"/>
      <c r="AE1117" s="256"/>
      <c r="AF1117" s="256"/>
      <c r="AG1117" s="256"/>
      <c r="AH1117" s="256"/>
      <c r="AI1117" s="256"/>
      <c r="AJ1117" s="256"/>
      <c r="AK1117" s="256"/>
      <c r="AL1117" s="256"/>
      <c r="AM1117" s="256"/>
      <c r="AN1117" s="256"/>
      <c r="AO1117" s="256"/>
      <c r="AP1117" s="256"/>
      <c r="AQ1117" s="255"/>
      <c r="AR1117" s="255"/>
      <c r="AS1117" s="255"/>
      <c r="AT1117" s="255"/>
      <c r="AU1117" s="255"/>
      <c r="AV1117" s="255"/>
      <c r="AW1117" s="255"/>
      <c r="AX1117" s="255"/>
      <c r="AY1117" s="255"/>
      <c r="AZ1117" s="255"/>
      <c r="BA1117" s="255"/>
      <c r="BB1117" s="255"/>
    </row>
    <row r="1118" spans="20:54" s="254" customFormat="1" x14ac:dyDescent="0.25">
      <c r="T1118" s="255"/>
      <c r="W1118" s="256"/>
      <c r="X1118" s="256"/>
      <c r="Y1118" s="256"/>
      <c r="Z1118" s="256"/>
      <c r="AA1118" s="256"/>
      <c r="AB1118" s="256"/>
      <c r="AC1118" s="256"/>
      <c r="AD1118" s="256"/>
      <c r="AE1118" s="256"/>
      <c r="AF1118" s="256"/>
      <c r="AG1118" s="256"/>
      <c r="AH1118" s="256"/>
      <c r="AI1118" s="256"/>
      <c r="AJ1118" s="256"/>
      <c r="AK1118" s="256"/>
      <c r="AL1118" s="256"/>
      <c r="AM1118" s="256"/>
      <c r="AN1118" s="256"/>
      <c r="AO1118" s="256"/>
      <c r="AP1118" s="256"/>
      <c r="AQ1118" s="255"/>
      <c r="AR1118" s="255"/>
      <c r="AS1118" s="255"/>
      <c r="AT1118" s="255"/>
      <c r="AU1118" s="255"/>
      <c r="AV1118" s="255"/>
      <c r="AW1118" s="255"/>
      <c r="AX1118" s="255"/>
      <c r="AY1118" s="255"/>
      <c r="AZ1118" s="255"/>
      <c r="BA1118" s="255"/>
      <c r="BB1118" s="255"/>
    </row>
    <row r="1119" spans="20:54" s="254" customFormat="1" x14ac:dyDescent="0.25">
      <c r="T1119" s="255"/>
      <c r="W1119" s="256"/>
      <c r="X1119" s="256"/>
      <c r="Y1119" s="256"/>
      <c r="Z1119" s="256"/>
      <c r="AA1119" s="256"/>
      <c r="AB1119" s="256"/>
      <c r="AC1119" s="256"/>
      <c r="AD1119" s="256"/>
      <c r="AE1119" s="256"/>
      <c r="AF1119" s="256"/>
      <c r="AG1119" s="256"/>
      <c r="AH1119" s="256"/>
      <c r="AI1119" s="256"/>
      <c r="AJ1119" s="256"/>
      <c r="AK1119" s="256"/>
      <c r="AL1119" s="256"/>
      <c r="AM1119" s="256"/>
      <c r="AN1119" s="256"/>
      <c r="AO1119" s="256"/>
      <c r="AP1119" s="256"/>
      <c r="AQ1119" s="255"/>
      <c r="AR1119" s="255"/>
      <c r="AS1119" s="255"/>
      <c r="AT1119" s="255"/>
      <c r="AU1119" s="255"/>
      <c r="AV1119" s="255"/>
      <c r="AW1119" s="255"/>
      <c r="AX1119" s="255"/>
      <c r="AY1119" s="255"/>
      <c r="AZ1119" s="255"/>
      <c r="BA1119" s="255"/>
      <c r="BB1119" s="255"/>
    </row>
    <row r="1120" spans="20:54" s="254" customFormat="1" x14ac:dyDescent="0.25">
      <c r="T1120" s="255"/>
      <c r="W1120" s="256"/>
      <c r="X1120" s="256"/>
      <c r="Y1120" s="256"/>
      <c r="Z1120" s="256"/>
      <c r="AA1120" s="256"/>
      <c r="AB1120" s="256"/>
      <c r="AC1120" s="256"/>
      <c r="AD1120" s="256"/>
      <c r="AE1120" s="256"/>
      <c r="AF1120" s="256"/>
      <c r="AG1120" s="256"/>
      <c r="AH1120" s="256"/>
      <c r="AI1120" s="256"/>
      <c r="AJ1120" s="256"/>
      <c r="AK1120" s="256"/>
      <c r="AL1120" s="256"/>
      <c r="AM1120" s="256"/>
      <c r="AN1120" s="256"/>
      <c r="AO1120" s="256"/>
      <c r="AP1120" s="256"/>
      <c r="AQ1120" s="255"/>
      <c r="AR1120" s="255"/>
      <c r="AS1120" s="255"/>
      <c r="AT1120" s="255"/>
      <c r="AU1120" s="255"/>
      <c r="AV1120" s="255"/>
      <c r="AW1120" s="255"/>
      <c r="AX1120" s="255"/>
      <c r="AY1120" s="255"/>
      <c r="AZ1120" s="255"/>
      <c r="BA1120" s="255"/>
      <c r="BB1120" s="255"/>
    </row>
    <row r="1121" spans="20:54" s="254" customFormat="1" x14ac:dyDescent="0.25">
      <c r="T1121" s="255"/>
      <c r="W1121" s="256"/>
      <c r="X1121" s="256"/>
      <c r="Y1121" s="256"/>
      <c r="Z1121" s="256"/>
      <c r="AA1121" s="256"/>
      <c r="AB1121" s="256"/>
      <c r="AC1121" s="256"/>
      <c r="AD1121" s="256"/>
      <c r="AE1121" s="256"/>
      <c r="AF1121" s="256"/>
      <c r="AG1121" s="256"/>
      <c r="AH1121" s="256"/>
      <c r="AI1121" s="256"/>
      <c r="AJ1121" s="256"/>
      <c r="AK1121" s="256"/>
      <c r="AL1121" s="256"/>
      <c r="AM1121" s="256"/>
      <c r="AN1121" s="256"/>
      <c r="AO1121" s="256"/>
      <c r="AP1121" s="256"/>
      <c r="AQ1121" s="255"/>
      <c r="AR1121" s="255"/>
      <c r="AS1121" s="255"/>
      <c r="AT1121" s="255"/>
      <c r="AU1121" s="255"/>
      <c r="AV1121" s="255"/>
      <c r="AW1121" s="255"/>
      <c r="AX1121" s="255"/>
      <c r="AY1121" s="255"/>
      <c r="AZ1121" s="255"/>
      <c r="BA1121" s="255"/>
      <c r="BB1121" s="255"/>
    </row>
    <row r="1122" spans="20:54" s="254" customFormat="1" x14ac:dyDescent="0.25">
      <c r="T1122" s="255"/>
      <c r="W1122" s="256"/>
      <c r="X1122" s="256"/>
      <c r="Y1122" s="256"/>
      <c r="Z1122" s="256"/>
      <c r="AA1122" s="256"/>
      <c r="AB1122" s="256"/>
      <c r="AC1122" s="256"/>
      <c r="AD1122" s="256"/>
      <c r="AE1122" s="256"/>
      <c r="AF1122" s="256"/>
      <c r="AG1122" s="256"/>
      <c r="AH1122" s="256"/>
      <c r="AI1122" s="256"/>
      <c r="AJ1122" s="256"/>
      <c r="AK1122" s="256"/>
      <c r="AL1122" s="256"/>
      <c r="AM1122" s="256"/>
      <c r="AN1122" s="256"/>
      <c r="AO1122" s="256"/>
      <c r="AP1122" s="256"/>
      <c r="AQ1122" s="255"/>
      <c r="AR1122" s="255"/>
      <c r="AS1122" s="255"/>
      <c r="AT1122" s="255"/>
      <c r="AU1122" s="255"/>
      <c r="AV1122" s="255"/>
      <c r="AW1122" s="255"/>
      <c r="AX1122" s="255"/>
      <c r="AY1122" s="255"/>
      <c r="AZ1122" s="255"/>
      <c r="BA1122" s="255"/>
      <c r="BB1122" s="255"/>
    </row>
    <row r="1123" spans="20:54" s="254" customFormat="1" x14ac:dyDescent="0.25">
      <c r="T1123" s="255"/>
      <c r="W1123" s="256"/>
      <c r="X1123" s="256"/>
      <c r="Y1123" s="256"/>
      <c r="Z1123" s="256"/>
      <c r="AA1123" s="256"/>
      <c r="AB1123" s="256"/>
      <c r="AC1123" s="256"/>
      <c r="AD1123" s="256"/>
      <c r="AE1123" s="256"/>
      <c r="AF1123" s="256"/>
      <c r="AG1123" s="256"/>
      <c r="AH1123" s="256"/>
      <c r="AI1123" s="256"/>
      <c r="AJ1123" s="256"/>
      <c r="AK1123" s="256"/>
      <c r="AL1123" s="256"/>
      <c r="AM1123" s="256"/>
      <c r="AN1123" s="256"/>
      <c r="AO1123" s="256"/>
      <c r="AP1123" s="256"/>
      <c r="AQ1123" s="255"/>
      <c r="AR1123" s="255"/>
      <c r="AS1123" s="255"/>
      <c r="AT1123" s="255"/>
      <c r="AU1123" s="255"/>
      <c r="AV1123" s="255"/>
      <c r="AW1123" s="255"/>
      <c r="AX1123" s="255"/>
      <c r="AY1123" s="255"/>
      <c r="AZ1123" s="255"/>
      <c r="BA1123" s="255"/>
      <c r="BB1123" s="255"/>
    </row>
    <row r="1124" spans="20:54" s="254" customFormat="1" x14ac:dyDescent="0.25">
      <c r="T1124" s="255"/>
      <c r="W1124" s="256"/>
      <c r="X1124" s="256"/>
      <c r="Y1124" s="256"/>
      <c r="Z1124" s="256"/>
      <c r="AA1124" s="256"/>
      <c r="AB1124" s="256"/>
      <c r="AC1124" s="256"/>
      <c r="AD1124" s="256"/>
      <c r="AE1124" s="256"/>
      <c r="AF1124" s="256"/>
      <c r="AG1124" s="256"/>
      <c r="AH1124" s="256"/>
      <c r="AI1124" s="256"/>
      <c r="AJ1124" s="256"/>
      <c r="AK1124" s="256"/>
      <c r="AL1124" s="256"/>
      <c r="AM1124" s="256"/>
      <c r="AN1124" s="256"/>
      <c r="AO1124" s="256"/>
      <c r="AP1124" s="256"/>
      <c r="AQ1124" s="255"/>
      <c r="AR1124" s="255"/>
      <c r="AS1124" s="255"/>
      <c r="AT1124" s="255"/>
      <c r="AU1124" s="255"/>
      <c r="AV1124" s="255"/>
      <c r="AW1124" s="255"/>
      <c r="AX1124" s="255"/>
      <c r="AY1124" s="255"/>
      <c r="AZ1124" s="255"/>
      <c r="BA1124" s="255"/>
      <c r="BB1124" s="255"/>
    </row>
    <row r="1125" spans="20:54" s="254" customFormat="1" x14ac:dyDescent="0.25">
      <c r="T1125" s="255"/>
      <c r="W1125" s="256"/>
      <c r="X1125" s="256"/>
      <c r="Y1125" s="256"/>
      <c r="Z1125" s="256"/>
      <c r="AA1125" s="256"/>
      <c r="AB1125" s="256"/>
      <c r="AC1125" s="256"/>
      <c r="AD1125" s="256"/>
      <c r="AE1125" s="256"/>
      <c r="AF1125" s="256"/>
      <c r="AG1125" s="256"/>
      <c r="AH1125" s="256"/>
      <c r="AI1125" s="256"/>
      <c r="AJ1125" s="256"/>
      <c r="AK1125" s="256"/>
      <c r="AL1125" s="256"/>
      <c r="AM1125" s="256"/>
      <c r="AN1125" s="256"/>
      <c r="AO1125" s="256"/>
      <c r="AP1125" s="256"/>
      <c r="AQ1125" s="255"/>
      <c r="AR1125" s="255"/>
      <c r="AS1125" s="255"/>
      <c r="AT1125" s="255"/>
      <c r="AU1125" s="255"/>
      <c r="AV1125" s="255"/>
      <c r="AW1125" s="255"/>
      <c r="AX1125" s="255"/>
      <c r="AY1125" s="255"/>
      <c r="AZ1125" s="255"/>
      <c r="BA1125" s="255"/>
      <c r="BB1125" s="255"/>
    </row>
    <row r="1126" spans="20:54" s="254" customFormat="1" x14ac:dyDescent="0.25">
      <c r="T1126" s="255"/>
      <c r="W1126" s="256"/>
      <c r="X1126" s="256"/>
      <c r="Y1126" s="256"/>
      <c r="Z1126" s="256"/>
      <c r="AA1126" s="256"/>
      <c r="AB1126" s="256"/>
      <c r="AC1126" s="256"/>
      <c r="AD1126" s="256"/>
      <c r="AE1126" s="256"/>
      <c r="AF1126" s="256"/>
      <c r="AG1126" s="256"/>
      <c r="AH1126" s="256"/>
      <c r="AI1126" s="256"/>
      <c r="AJ1126" s="256"/>
      <c r="AK1126" s="256"/>
      <c r="AL1126" s="256"/>
      <c r="AM1126" s="256"/>
      <c r="AN1126" s="256"/>
      <c r="AO1126" s="256"/>
      <c r="AP1126" s="256"/>
      <c r="AQ1126" s="255"/>
      <c r="AR1126" s="255"/>
      <c r="AS1126" s="255"/>
      <c r="AT1126" s="255"/>
      <c r="AU1126" s="255"/>
      <c r="AV1126" s="255"/>
      <c r="AW1126" s="255"/>
      <c r="AX1126" s="255"/>
      <c r="AY1126" s="255"/>
      <c r="AZ1126" s="255"/>
      <c r="BA1126" s="255"/>
      <c r="BB1126" s="255"/>
    </row>
    <row r="1127" spans="20:54" s="254" customFormat="1" x14ac:dyDescent="0.25">
      <c r="T1127" s="255"/>
      <c r="W1127" s="256"/>
      <c r="X1127" s="256"/>
      <c r="Y1127" s="256"/>
      <c r="Z1127" s="256"/>
      <c r="AA1127" s="256"/>
      <c r="AB1127" s="256"/>
      <c r="AC1127" s="256"/>
      <c r="AD1127" s="256"/>
      <c r="AE1127" s="256"/>
      <c r="AF1127" s="256"/>
      <c r="AG1127" s="256"/>
      <c r="AH1127" s="256"/>
      <c r="AI1127" s="256"/>
      <c r="AJ1127" s="256"/>
      <c r="AK1127" s="256"/>
      <c r="AL1127" s="256"/>
      <c r="AM1127" s="256"/>
      <c r="AN1127" s="256"/>
      <c r="AO1127" s="256"/>
      <c r="AP1127" s="256"/>
      <c r="AQ1127" s="255"/>
      <c r="AR1127" s="255"/>
      <c r="AS1127" s="255"/>
      <c r="AT1127" s="255"/>
      <c r="AU1127" s="255"/>
      <c r="AV1127" s="255"/>
      <c r="AW1127" s="255"/>
      <c r="AX1127" s="255"/>
      <c r="AY1127" s="255"/>
      <c r="AZ1127" s="255"/>
      <c r="BA1127" s="255"/>
      <c r="BB1127" s="255"/>
    </row>
    <row r="1128" spans="20:54" s="254" customFormat="1" x14ac:dyDescent="0.25">
      <c r="T1128" s="255"/>
      <c r="W1128" s="256"/>
      <c r="X1128" s="256"/>
      <c r="Y1128" s="256"/>
      <c r="Z1128" s="256"/>
      <c r="AA1128" s="256"/>
      <c r="AB1128" s="256"/>
      <c r="AC1128" s="256"/>
      <c r="AD1128" s="256"/>
      <c r="AE1128" s="256"/>
      <c r="AF1128" s="256"/>
      <c r="AG1128" s="256"/>
      <c r="AH1128" s="256"/>
      <c r="AI1128" s="256"/>
      <c r="AJ1128" s="256"/>
      <c r="AK1128" s="256"/>
      <c r="AL1128" s="256"/>
      <c r="AM1128" s="256"/>
      <c r="AN1128" s="256"/>
      <c r="AO1128" s="256"/>
      <c r="AP1128" s="256"/>
      <c r="AQ1128" s="255"/>
      <c r="AR1128" s="255"/>
      <c r="AS1128" s="255"/>
      <c r="AT1128" s="255"/>
      <c r="AU1128" s="255"/>
      <c r="AV1128" s="255"/>
      <c r="AW1128" s="255"/>
      <c r="AX1128" s="255"/>
      <c r="AY1128" s="255"/>
      <c r="AZ1128" s="255"/>
      <c r="BA1128" s="255"/>
      <c r="BB1128" s="255"/>
    </row>
    <row r="1129" spans="20:54" s="254" customFormat="1" x14ac:dyDescent="0.25">
      <c r="T1129" s="255"/>
      <c r="W1129" s="256"/>
      <c r="X1129" s="256"/>
      <c r="Y1129" s="256"/>
      <c r="Z1129" s="256"/>
      <c r="AA1129" s="256"/>
      <c r="AB1129" s="256"/>
      <c r="AC1129" s="256"/>
      <c r="AD1129" s="256"/>
      <c r="AE1129" s="256"/>
      <c r="AF1129" s="256"/>
      <c r="AG1129" s="256"/>
      <c r="AH1129" s="256"/>
      <c r="AI1129" s="256"/>
      <c r="AJ1129" s="256"/>
      <c r="AK1129" s="256"/>
      <c r="AL1129" s="256"/>
      <c r="AM1129" s="256"/>
      <c r="AN1129" s="256"/>
      <c r="AO1129" s="256"/>
      <c r="AP1129" s="256"/>
      <c r="AQ1129" s="255"/>
      <c r="AR1129" s="255"/>
      <c r="AS1129" s="255"/>
      <c r="AT1129" s="255"/>
      <c r="AU1129" s="255"/>
      <c r="AV1129" s="255"/>
      <c r="AW1129" s="255"/>
      <c r="AX1129" s="255"/>
      <c r="AY1129" s="255"/>
      <c r="AZ1129" s="255"/>
      <c r="BA1129" s="255"/>
      <c r="BB1129" s="255"/>
    </row>
    <row r="1130" spans="20:54" s="254" customFormat="1" x14ac:dyDescent="0.25">
      <c r="T1130" s="255"/>
      <c r="W1130" s="256"/>
      <c r="X1130" s="256"/>
      <c r="Y1130" s="256"/>
      <c r="Z1130" s="256"/>
      <c r="AA1130" s="256"/>
      <c r="AB1130" s="256"/>
      <c r="AC1130" s="256"/>
      <c r="AD1130" s="256"/>
      <c r="AE1130" s="256"/>
      <c r="AF1130" s="256"/>
      <c r="AG1130" s="256"/>
      <c r="AH1130" s="256"/>
      <c r="AI1130" s="256"/>
      <c r="AJ1130" s="256"/>
      <c r="AK1130" s="256"/>
      <c r="AL1130" s="256"/>
      <c r="AM1130" s="256"/>
      <c r="AN1130" s="256"/>
      <c r="AO1130" s="256"/>
      <c r="AP1130" s="256"/>
      <c r="AQ1130" s="255"/>
      <c r="AR1130" s="255"/>
      <c r="AS1130" s="255"/>
      <c r="AT1130" s="255"/>
      <c r="AU1130" s="255"/>
      <c r="AV1130" s="255"/>
      <c r="AW1130" s="255"/>
      <c r="AX1130" s="255"/>
      <c r="AY1130" s="255"/>
      <c r="AZ1130" s="255"/>
      <c r="BA1130" s="255"/>
      <c r="BB1130" s="255"/>
    </row>
    <row r="1131" spans="20:54" s="254" customFormat="1" x14ac:dyDescent="0.25">
      <c r="T1131" s="255"/>
      <c r="W1131" s="256"/>
      <c r="X1131" s="256"/>
      <c r="Y1131" s="256"/>
      <c r="Z1131" s="256"/>
      <c r="AA1131" s="256"/>
      <c r="AB1131" s="256"/>
      <c r="AC1131" s="256"/>
      <c r="AD1131" s="256"/>
      <c r="AE1131" s="256"/>
      <c r="AF1131" s="256"/>
      <c r="AG1131" s="256"/>
      <c r="AH1131" s="256"/>
      <c r="AI1131" s="256"/>
      <c r="AJ1131" s="256"/>
      <c r="AK1131" s="256"/>
      <c r="AL1131" s="256"/>
      <c r="AM1131" s="256"/>
      <c r="AN1131" s="256"/>
      <c r="AO1131" s="256"/>
      <c r="AP1131" s="256"/>
      <c r="AQ1131" s="255"/>
      <c r="AR1131" s="255"/>
      <c r="AS1131" s="255"/>
      <c r="AT1131" s="255"/>
      <c r="AU1131" s="255"/>
      <c r="AV1131" s="255"/>
      <c r="AW1131" s="255"/>
      <c r="AX1131" s="255"/>
      <c r="AY1131" s="255"/>
      <c r="AZ1131" s="255"/>
      <c r="BA1131" s="255"/>
      <c r="BB1131" s="255"/>
    </row>
    <row r="1132" spans="20:54" s="254" customFormat="1" x14ac:dyDescent="0.25">
      <c r="T1132" s="255"/>
      <c r="W1132" s="256"/>
      <c r="X1132" s="256"/>
      <c r="Y1132" s="256"/>
      <c r="Z1132" s="256"/>
      <c r="AA1132" s="256"/>
      <c r="AB1132" s="256"/>
      <c r="AC1132" s="256"/>
      <c r="AD1132" s="256"/>
      <c r="AE1132" s="256"/>
      <c r="AF1132" s="256"/>
      <c r="AG1132" s="256"/>
      <c r="AH1132" s="256"/>
      <c r="AI1132" s="256"/>
      <c r="AJ1132" s="256"/>
      <c r="AK1132" s="256"/>
      <c r="AL1132" s="256"/>
      <c r="AM1132" s="256"/>
      <c r="AN1132" s="256"/>
      <c r="AO1132" s="256"/>
      <c r="AP1132" s="256"/>
      <c r="AQ1132" s="255"/>
      <c r="AR1132" s="255"/>
      <c r="AS1132" s="255"/>
      <c r="AT1132" s="255"/>
      <c r="AU1132" s="255"/>
      <c r="AV1132" s="255"/>
      <c r="AW1132" s="255"/>
      <c r="AX1132" s="255"/>
      <c r="AY1132" s="255"/>
      <c r="AZ1132" s="255"/>
      <c r="BA1132" s="255"/>
      <c r="BB1132" s="255"/>
    </row>
    <row r="1133" spans="20:54" s="254" customFormat="1" x14ac:dyDescent="0.25">
      <c r="T1133" s="255"/>
      <c r="W1133" s="256"/>
      <c r="X1133" s="256"/>
      <c r="Y1133" s="256"/>
      <c r="Z1133" s="256"/>
      <c r="AA1133" s="256"/>
      <c r="AB1133" s="256"/>
      <c r="AC1133" s="256"/>
      <c r="AD1133" s="256"/>
      <c r="AE1133" s="256"/>
      <c r="AF1133" s="256"/>
      <c r="AG1133" s="256"/>
      <c r="AH1133" s="256"/>
      <c r="AI1133" s="256"/>
      <c r="AJ1133" s="256"/>
      <c r="AK1133" s="256"/>
      <c r="AL1133" s="256"/>
      <c r="AM1133" s="256"/>
      <c r="AN1133" s="256"/>
      <c r="AO1133" s="256"/>
      <c r="AP1133" s="256"/>
      <c r="AQ1133" s="255"/>
      <c r="AR1133" s="255"/>
      <c r="AS1133" s="255"/>
      <c r="AT1133" s="255"/>
      <c r="AU1133" s="255"/>
      <c r="AV1133" s="255"/>
      <c r="AW1133" s="255"/>
      <c r="AX1133" s="255"/>
      <c r="AY1133" s="255"/>
      <c r="AZ1133" s="255"/>
      <c r="BA1133" s="255"/>
      <c r="BB1133" s="255"/>
    </row>
    <row r="1134" spans="20:54" s="254" customFormat="1" x14ac:dyDescent="0.25">
      <c r="T1134" s="255"/>
      <c r="W1134" s="256"/>
      <c r="X1134" s="256"/>
      <c r="Y1134" s="256"/>
      <c r="Z1134" s="256"/>
      <c r="AA1134" s="256"/>
      <c r="AB1134" s="256"/>
      <c r="AC1134" s="256"/>
      <c r="AD1134" s="256"/>
      <c r="AE1134" s="256"/>
      <c r="AF1134" s="256"/>
      <c r="AG1134" s="256"/>
      <c r="AH1134" s="256"/>
      <c r="AI1134" s="256"/>
      <c r="AJ1134" s="256"/>
      <c r="AK1134" s="256"/>
      <c r="AL1134" s="256"/>
      <c r="AM1134" s="256"/>
      <c r="AN1134" s="256"/>
      <c r="AO1134" s="256"/>
      <c r="AP1134" s="256"/>
      <c r="AQ1134" s="255"/>
      <c r="AR1134" s="255"/>
      <c r="AS1134" s="255"/>
      <c r="AT1134" s="255"/>
      <c r="AU1134" s="255"/>
      <c r="AV1134" s="255"/>
      <c r="AW1134" s="255"/>
      <c r="AX1134" s="255"/>
      <c r="AY1134" s="255"/>
      <c r="AZ1134" s="255"/>
      <c r="BA1134" s="255"/>
      <c r="BB1134" s="255"/>
    </row>
    <row r="1135" spans="20:54" s="254" customFormat="1" x14ac:dyDescent="0.25">
      <c r="T1135" s="255"/>
      <c r="W1135" s="256"/>
      <c r="X1135" s="256"/>
      <c r="Y1135" s="256"/>
      <c r="Z1135" s="256"/>
      <c r="AA1135" s="256"/>
      <c r="AB1135" s="256"/>
      <c r="AC1135" s="256"/>
      <c r="AD1135" s="256"/>
      <c r="AE1135" s="256"/>
      <c r="AF1135" s="256"/>
      <c r="AG1135" s="256"/>
      <c r="AH1135" s="256"/>
      <c r="AI1135" s="256"/>
      <c r="AJ1135" s="256"/>
      <c r="AK1135" s="256"/>
      <c r="AL1135" s="256"/>
      <c r="AM1135" s="256"/>
      <c r="AN1135" s="256"/>
      <c r="AO1135" s="256"/>
      <c r="AP1135" s="256"/>
      <c r="AQ1135" s="255"/>
      <c r="AR1135" s="255"/>
      <c r="AS1135" s="255"/>
      <c r="AT1135" s="255"/>
      <c r="AU1135" s="255"/>
      <c r="AV1135" s="255"/>
      <c r="AW1135" s="255"/>
      <c r="AX1135" s="255"/>
      <c r="AY1135" s="255"/>
      <c r="AZ1135" s="255"/>
      <c r="BA1135" s="255"/>
      <c r="BB1135" s="255"/>
    </row>
    <row r="1136" spans="20:54" s="254" customFormat="1" x14ac:dyDescent="0.25">
      <c r="T1136" s="255"/>
      <c r="W1136" s="256"/>
      <c r="X1136" s="256"/>
      <c r="Y1136" s="256"/>
      <c r="Z1136" s="256"/>
      <c r="AA1136" s="256"/>
      <c r="AB1136" s="256"/>
      <c r="AC1136" s="256"/>
      <c r="AD1136" s="256"/>
      <c r="AE1136" s="256"/>
      <c r="AF1136" s="256"/>
      <c r="AG1136" s="256"/>
      <c r="AH1136" s="256"/>
      <c r="AI1136" s="256"/>
      <c r="AJ1136" s="256"/>
      <c r="AK1136" s="256"/>
      <c r="AL1136" s="256"/>
      <c r="AM1136" s="256"/>
      <c r="AN1136" s="256"/>
      <c r="AO1136" s="256"/>
      <c r="AP1136" s="256"/>
      <c r="AQ1136" s="255"/>
      <c r="AR1136" s="255"/>
      <c r="AS1136" s="255"/>
      <c r="AT1136" s="255"/>
      <c r="AU1136" s="255"/>
      <c r="AV1136" s="255"/>
      <c r="AW1136" s="255"/>
      <c r="AX1136" s="255"/>
      <c r="AY1136" s="255"/>
      <c r="AZ1136" s="255"/>
      <c r="BA1136" s="255"/>
      <c r="BB1136" s="255"/>
    </row>
    <row r="1137" spans="20:54" s="254" customFormat="1" x14ac:dyDescent="0.25">
      <c r="T1137" s="255"/>
      <c r="W1137" s="256"/>
      <c r="X1137" s="256"/>
      <c r="Y1137" s="256"/>
      <c r="Z1137" s="256"/>
      <c r="AA1137" s="256"/>
      <c r="AB1137" s="256"/>
      <c r="AC1137" s="256"/>
      <c r="AD1137" s="256"/>
      <c r="AE1137" s="256"/>
      <c r="AF1137" s="256"/>
      <c r="AG1137" s="256"/>
      <c r="AH1137" s="256"/>
      <c r="AI1137" s="256"/>
      <c r="AJ1137" s="256"/>
      <c r="AK1137" s="256"/>
      <c r="AL1137" s="256"/>
      <c r="AM1137" s="256"/>
      <c r="AN1137" s="256"/>
      <c r="AO1137" s="256"/>
      <c r="AP1137" s="256"/>
      <c r="AQ1137" s="255"/>
      <c r="AR1137" s="255"/>
      <c r="AS1137" s="255"/>
      <c r="AT1137" s="255"/>
      <c r="AU1137" s="255"/>
      <c r="AV1137" s="255"/>
      <c r="AW1137" s="255"/>
      <c r="AX1137" s="255"/>
      <c r="AY1137" s="255"/>
      <c r="AZ1137" s="255"/>
      <c r="BA1137" s="255"/>
      <c r="BB1137" s="255"/>
    </row>
    <row r="1138" spans="20:54" s="254" customFormat="1" x14ac:dyDescent="0.25">
      <c r="T1138" s="255"/>
      <c r="W1138" s="256"/>
      <c r="X1138" s="256"/>
      <c r="Y1138" s="256"/>
      <c r="Z1138" s="256"/>
      <c r="AA1138" s="256"/>
      <c r="AB1138" s="256"/>
      <c r="AC1138" s="256"/>
      <c r="AD1138" s="256"/>
      <c r="AE1138" s="256"/>
      <c r="AF1138" s="256"/>
      <c r="AG1138" s="256"/>
      <c r="AH1138" s="256"/>
      <c r="AI1138" s="256"/>
      <c r="AJ1138" s="256"/>
      <c r="AK1138" s="256"/>
      <c r="AL1138" s="256"/>
      <c r="AM1138" s="256"/>
      <c r="AN1138" s="256"/>
      <c r="AO1138" s="256"/>
      <c r="AP1138" s="256"/>
      <c r="AQ1138" s="255"/>
      <c r="AR1138" s="255"/>
      <c r="AS1138" s="255"/>
      <c r="AT1138" s="255"/>
      <c r="AU1138" s="255"/>
      <c r="AV1138" s="255"/>
      <c r="AW1138" s="255"/>
      <c r="AX1138" s="255"/>
      <c r="AY1138" s="255"/>
      <c r="AZ1138" s="255"/>
      <c r="BA1138" s="255"/>
      <c r="BB1138" s="255"/>
    </row>
    <row r="1139" spans="20:54" s="254" customFormat="1" x14ac:dyDescent="0.25">
      <c r="T1139" s="255"/>
      <c r="W1139" s="256"/>
      <c r="X1139" s="256"/>
      <c r="Y1139" s="256"/>
      <c r="Z1139" s="256"/>
      <c r="AA1139" s="256"/>
      <c r="AB1139" s="256"/>
      <c r="AC1139" s="256"/>
      <c r="AD1139" s="256"/>
      <c r="AE1139" s="256"/>
      <c r="AF1139" s="256"/>
      <c r="AG1139" s="256"/>
      <c r="AH1139" s="256"/>
      <c r="AI1139" s="256"/>
      <c r="AJ1139" s="256"/>
      <c r="AK1139" s="256"/>
      <c r="AL1139" s="256"/>
      <c r="AM1139" s="256"/>
      <c r="AN1139" s="256"/>
      <c r="AO1139" s="256"/>
      <c r="AP1139" s="256"/>
      <c r="AQ1139" s="255"/>
      <c r="AR1139" s="255"/>
      <c r="AS1139" s="255"/>
      <c r="AT1139" s="255"/>
      <c r="AU1139" s="255"/>
      <c r="AV1139" s="255"/>
      <c r="AW1139" s="255"/>
      <c r="AX1139" s="255"/>
      <c r="AY1139" s="255"/>
      <c r="AZ1139" s="255"/>
      <c r="BA1139" s="255"/>
      <c r="BB1139" s="255"/>
    </row>
    <row r="1140" spans="20:54" s="254" customFormat="1" x14ac:dyDescent="0.25">
      <c r="T1140" s="255"/>
      <c r="W1140" s="256"/>
      <c r="X1140" s="256"/>
      <c r="Y1140" s="256"/>
      <c r="Z1140" s="256"/>
      <c r="AA1140" s="256"/>
      <c r="AB1140" s="256"/>
      <c r="AC1140" s="256"/>
      <c r="AD1140" s="256"/>
      <c r="AE1140" s="256"/>
      <c r="AF1140" s="256"/>
      <c r="AG1140" s="256"/>
      <c r="AH1140" s="256"/>
      <c r="AI1140" s="256"/>
      <c r="AJ1140" s="256"/>
      <c r="AK1140" s="256"/>
      <c r="AL1140" s="256"/>
      <c r="AM1140" s="256"/>
      <c r="AN1140" s="256"/>
      <c r="AO1140" s="256"/>
      <c r="AP1140" s="256"/>
      <c r="AQ1140" s="255"/>
      <c r="AR1140" s="255"/>
      <c r="AS1140" s="255"/>
      <c r="AT1140" s="255"/>
      <c r="AU1140" s="255"/>
      <c r="AV1140" s="255"/>
      <c r="AW1140" s="255"/>
      <c r="AX1140" s="255"/>
      <c r="AY1140" s="255"/>
      <c r="AZ1140" s="255"/>
      <c r="BA1140" s="255"/>
      <c r="BB1140" s="255"/>
    </row>
    <row r="1141" spans="20:54" s="254" customFormat="1" x14ac:dyDescent="0.25">
      <c r="T1141" s="255"/>
      <c r="W1141" s="256"/>
      <c r="X1141" s="256"/>
      <c r="Y1141" s="256"/>
      <c r="Z1141" s="256"/>
      <c r="AA1141" s="256"/>
      <c r="AB1141" s="256"/>
      <c r="AC1141" s="256"/>
      <c r="AD1141" s="256"/>
      <c r="AE1141" s="256"/>
      <c r="AF1141" s="256"/>
      <c r="AG1141" s="256"/>
      <c r="AH1141" s="256"/>
      <c r="AI1141" s="256"/>
      <c r="AJ1141" s="256"/>
      <c r="AK1141" s="256"/>
      <c r="AL1141" s="256"/>
      <c r="AM1141" s="256"/>
      <c r="AN1141" s="256"/>
      <c r="AO1141" s="256"/>
      <c r="AP1141" s="256"/>
      <c r="AQ1141" s="255"/>
      <c r="AR1141" s="255"/>
      <c r="AS1141" s="255"/>
      <c r="AT1141" s="255"/>
      <c r="AU1141" s="255"/>
      <c r="AV1141" s="255"/>
      <c r="AW1141" s="255"/>
      <c r="AX1141" s="255"/>
      <c r="AY1141" s="255"/>
      <c r="AZ1141" s="255"/>
      <c r="BA1141" s="255"/>
      <c r="BB1141" s="255"/>
    </row>
    <row r="1142" spans="20:54" s="254" customFormat="1" x14ac:dyDescent="0.25">
      <c r="T1142" s="255"/>
      <c r="W1142" s="256"/>
      <c r="X1142" s="256"/>
      <c r="Y1142" s="256"/>
      <c r="Z1142" s="256"/>
      <c r="AA1142" s="256"/>
      <c r="AB1142" s="256"/>
      <c r="AC1142" s="256"/>
      <c r="AD1142" s="256"/>
      <c r="AE1142" s="256"/>
      <c r="AF1142" s="256"/>
      <c r="AG1142" s="256"/>
      <c r="AH1142" s="256"/>
      <c r="AI1142" s="256"/>
      <c r="AJ1142" s="256"/>
      <c r="AK1142" s="256"/>
      <c r="AL1142" s="256"/>
      <c r="AM1142" s="256"/>
      <c r="AN1142" s="256"/>
      <c r="AO1142" s="256"/>
      <c r="AP1142" s="256"/>
      <c r="AQ1142" s="255"/>
      <c r="AR1142" s="255"/>
      <c r="AS1142" s="255"/>
      <c r="AT1142" s="255"/>
      <c r="AU1142" s="255"/>
      <c r="AV1142" s="255"/>
      <c r="AW1142" s="255"/>
      <c r="AX1142" s="255"/>
      <c r="AY1142" s="255"/>
      <c r="AZ1142" s="255"/>
      <c r="BA1142" s="255"/>
      <c r="BB1142" s="255"/>
    </row>
    <row r="1143" spans="20:54" s="254" customFormat="1" x14ac:dyDescent="0.25">
      <c r="T1143" s="255"/>
      <c r="W1143" s="256"/>
      <c r="X1143" s="256"/>
      <c r="Y1143" s="256"/>
      <c r="Z1143" s="256"/>
      <c r="AA1143" s="256"/>
      <c r="AB1143" s="256"/>
      <c r="AC1143" s="256"/>
      <c r="AD1143" s="256"/>
      <c r="AE1143" s="256"/>
      <c r="AF1143" s="256"/>
      <c r="AG1143" s="256"/>
      <c r="AH1143" s="256"/>
      <c r="AI1143" s="256"/>
      <c r="AJ1143" s="256"/>
      <c r="AK1143" s="256"/>
      <c r="AL1143" s="256"/>
      <c r="AM1143" s="256"/>
      <c r="AN1143" s="256"/>
      <c r="AO1143" s="256"/>
      <c r="AP1143" s="256"/>
      <c r="AQ1143" s="255"/>
      <c r="AR1143" s="255"/>
      <c r="AS1143" s="255"/>
      <c r="AT1143" s="255"/>
      <c r="AU1143" s="255"/>
      <c r="AV1143" s="255"/>
      <c r="AW1143" s="255"/>
      <c r="AX1143" s="255"/>
      <c r="AY1143" s="255"/>
      <c r="AZ1143" s="255"/>
      <c r="BA1143" s="255"/>
      <c r="BB1143" s="255"/>
    </row>
    <row r="1144" spans="20:54" s="254" customFormat="1" x14ac:dyDescent="0.25">
      <c r="T1144" s="255"/>
      <c r="W1144" s="256"/>
      <c r="X1144" s="256"/>
      <c r="Y1144" s="256"/>
      <c r="Z1144" s="256"/>
      <c r="AA1144" s="256"/>
      <c r="AB1144" s="256"/>
      <c r="AC1144" s="256"/>
      <c r="AD1144" s="256"/>
      <c r="AE1144" s="256"/>
      <c r="AF1144" s="256"/>
      <c r="AG1144" s="256"/>
      <c r="AH1144" s="256"/>
      <c r="AI1144" s="256"/>
      <c r="AJ1144" s="256"/>
      <c r="AK1144" s="256"/>
      <c r="AL1144" s="256"/>
      <c r="AM1144" s="256"/>
      <c r="AN1144" s="256"/>
      <c r="AO1144" s="256"/>
      <c r="AP1144" s="256"/>
      <c r="AQ1144" s="255"/>
      <c r="AR1144" s="255"/>
      <c r="AS1144" s="255"/>
      <c r="AT1144" s="255"/>
      <c r="AU1144" s="255"/>
      <c r="AV1144" s="255"/>
      <c r="AW1144" s="255"/>
      <c r="AX1144" s="255"/>
      <c r="AY1144" s="255"/>
      <c r="AZ1144" s="255"/>
      <c r="BA1144" s="255"/>
      <c r="BB1144" s="255"/>
    </row>
    <row r="1145" spans="20:54" s="254" customFormat="1" x14ac:dyDescent="0.25">
      <c r="T1145" s="255"/>
      <c r="W1145" s="256"/>
      <c r="X1145" s="256"/>
      <c r="Y1145" s="256"/>
      <c r="Z1145" s="256"/>
      <c r="AA1145" s="256"/>
      <c r="AB1145" s="256"/>
      <c r="AC1145" s="256"/>
      <c r="AD1145" s="256"/>
      <c r="AE1145" s="256"/>
      <c r="AF1145" s="256"/>
      <c r="AG1145" s="256"/>
      <c r="AH1145" s="256"/>
      <c r="AI1145" s="256"/>
      <c r="AJ1145" s="256"/>
      <c r="AK1145" s="256"/>
      <c r="AL1145" s="256"/>
      <c r="AM1145" s="256"/>
      <c r="AN1145" s="256"/>
      <c r="AO1145" s="256"/>
      <c r="AP1145" s="256"/>
      <c r="AQ1145" s="255"/>
      <c r="AR1145" s="255"/>
      <c r="AS1145" s="255"/>
      <c r="AT1145" s="255"/>
      <c r="AU1145" s="255"/>
      <c r="AV1145" s="255"/>
      <c r="AW1145" s="255"/>
      <c r="AX1145" s="255"/>
      <c r="AY1145" s="255"/>
      <c r="AZ1145" s="255"/>
      <c r="BA1145" s="255"/>
      <c r="BB1145" s="255"/>
    </row>
    <row r="1146" spans="20:54" s="254" customFormat="1" x14ac:dyDescent="0.25">
      <c r="T1146" s="255"/>
      <c r="W1146" s="256"/>
      <c r="X1146" s="256"/>
      <c r="Y1146" s="256"/>
      <c r="Z1146" s="256"/>
      <c r="AA1146" s="256"/>
      <c r="AB1146" s="256"/>
      <c r="AC1146" s="256"/>
      <c r="AD1146" s="256"/>
      <c r="AE1146" s="256"/>
      <c r="AF1146" s="256"/>
      <c r="AG1146" s="256"/>
      <c r="AH1146" s="256"/>
      <c r="AI1146" s="256"/>
      <c r="AJ1146" s="256"/>
      <c r="AK1146" s="256"/>
      <c r="AL1146" s="256"/>
      <c r="AM1146" s="256"/>
      <c r="AN1146" s="256"/>
      <c r="AO1146" s="256"/>
      <c r="AP1146" s="256"/>
      <c r="AQ1146" s="255"/>
      <c r="AR1146" s="255"/>
      <c r="AS1146" s="255"/>
      <c r="AT1146" s="255"/>
      <c r="AU1146" s="255"/>
      <c r="AV1146" s="255"/>
      <c r="AW1146" s="255"/>
      <c r="AX1146" s="255"/>
      <c r="AY1146" s="255"/>
      <c r="AZ1146" s="255"/>
      <c r="BA1146" s="255"/>
      <c r="BB1146" s="255"/>
    </row>
    <row r="1147" spans="20:54" s="254" customFormat="1" x14ac:dyDescent="0.25">
      <c r="T1147" s="255"/>
      <c r="W1147" s="256"/>
      <c r="X1147" s="256"/>
      <c r="Y1147" s="256"/>
      <c r="Z1147" s="256"/>
      <c r="AA1147" s="256"/>
      <c r="AB1147" s="256"/>
      <c r="AC1147" s="256"/>
      <c r="AD1147" s="256"/>
      <c r="AE1147" s="256"/>
      <c r="AF1147" s="256"/>
      <c r="AG1147" s="256"/>
      <c r="AH1147" s="256"/>
      <c r="AI1147" s="256"/>
      <c r="AJ1147" s="256"/>
      <c r="AK1147" s="256"/>
      <c r="AL1147" s="256"/>
      <c r="AM1147" s="256"/>
      <c r="AN1147" s="256"/>
      <c r="AO1147" s="256"/>
      <c r="AP1147" s="256"/>
      <c r="AQ1147" s="255"/>
      <c r="AR1147" s="255"/>
      <c r="AS1147" s="255"/>
      <c r="AT1147" s="255"/>
      <c r="AU1147" s="255"/>
      <c r="AV1147" s="255"/>
      <c r="AW1147" s="255"/>
      <c r="AX1147" s="255"/>
      <c r="AY1147" s="255"/>
      <c r="AZ1147" s="255"/>
      <c r="BA1147" s="255"/>
      <c r="BB1147" s="255"/>
    </row>
    <row r="1148" spans="20:54" s="254" customFormat="1" x14ac:dyDescent="0.25">
      <c r="T1148" s="255"/>
      <c r="W1148" s="256"/>
      <c r="X1148" s="256"/>
      <c r="Y1148" s="256"/>
      <c r="Z1148" s="256"/>
      <c r="AA1148" s="256"/>
      <c r="AB1148" s="256"/>
      <c r="AC1148" s="256"/>
      <c r="AD1148" s="256"/>
      <c r="AE1148" s="256"/>
      <c r="AF1148" s="256"/>
      <c r="AG1148" s="256"/>
      <c r="AH1148" s="256"/>
      <c r="AI1148" s="256"/>
      <c r="AJ1148" s="256"/>
      <c r="AK1148" s="256"/>
      <c r="AL1148" s="256"/>
      <c r="AM1148" s="256"/>
      <c r="AN1148" s="256"/>
      <c r="AO1148" s="256"/>
      <c r="AP1148" s="256"/>
      <c r="AQ1148" s="255"/>
      <c r="AR1148" s="255"/>
      <c r="AS1148" s="255"/>
      <c r="AT1148" s="255"/>
      <c r="AU1148" s="255"/>
      <c r="AV1148" s="255"/>
      <c r="AW1148" s="255"/>
      <c r="AX1148" s="255"/>
      <c r="AY1148" s="255"/>
      <c r="AZ1148" s="255"/>
      <c r="BA1148" s="255"/>
      <c r="BB1148" s="255"/>
    </row>
    <row r="1149" spans="20:54" s="254" customFormat="1" x14ac:dyDescent="0.25">
      <c r="T1149" s="255"/>
      <c r="W1149" s="256"/>
      <c r="X1149" s="256"/>
      <c r="Y1149" s="256"/>
      <c r="Z1149" s="256"/>
      <c r="AA1149" s="256"/>
      <c r="AB1149" s="256"/>
      <c r="AC1149" s="256"/>
      <c r="AD1149" s="256"/>
      <c r="AE1149" s="256"/>
      <c r="AF1149" s="256"/>
      <c r="AG1149" s="256"/>
      <c r="AH1149" s="256"/>
      <c r="AI1149" s="256"/>
      <c r="AJ1149" s="256"/>
      <c r="AK1149" s="256"/>
      <c r="AL1149" s="256"/>
      <c r="AM1149" s="256"/>
      <c r="AN1149" s="256"/>
      <c r="AO1149" s="256"/>
      <c r="AP1149" s="256"/>
      <c r="AQ1149" s="255"/>
      <c r="AR1149" s="255"/>
      <c r="AS1149" s="255"/>
      <c r="AT1149" s="255"/>
      <c r="AU1149" s="255"/>
      <c r="AV1149" s="255"/>
      <c r="AW1149" s="255"/>
      <c r="AX1149" s="255"/>
      <c r="AY1149" s="255"/>
      <c r="AZ1149" s="255"/>
      <c r="BA1149" s="255"/>
      <c r="BB1149" s="255"/>
    </row>
    <row r="1150" spans="20:54" s="254" customFormat="1" x14ac:dyDescent="0.25">
      <c r="T1150" s="255"/>
      <c r="W1150" s="256"/>
      <c r="X1150" s="256"/>
      <c r="Y1150" s="256"/>
      <c r="Z1150" s="256"/>
      <c r="AA1150" s="256"/>
      <c r="AB1150" s="256"/>
      <c r="AC1150" s="256"/>
      <c r="AD1150" s="256"/>
      <c r="AE1150" s="256"/>
      <c r="AF1150" s="256"/>
      <c r="AG1150" s="256"/>
      <c r="AH1150" s="256"/>
      <c r="AI1150" s="256"/>
      <c r="AJ1150" s="256"/>
      <c r="AK1150" s="256"/>
      <c r="AL1150" s="256"/>
      <c r="AM1150" s="256"/>
      <c r="AN1150" s="256"/>
      <c r="AO1150" s="256"/>
      <c r="AP1150" s="256"/>
      <c r="AQ1150" s="255"/>
      <c r="AR1150" s="255"/>
      <c r="AS1150" s="255"/>
      <c r="AT1150" s="255"/>
      <c r="AU1150" s="255"/>
      <c r="AV1150" s="255"/>
      <c r="AW1150" s="255"/>
      <c r="AX1150" s="255"/>
      <c r="AY1150" s="255"/>
      <c r="AZ1150" s="255"/>
      <c r="BA1150" s="255"/>
      <c r="BB1150" s="255"/>
    </row>
    <row r="1151" spans="20:54" s="254" customFormat="1" x14ac:dyDescent="0.25">
      <c r="T1151" s="255"/>
      <c r="W1151" s="256"/>
      <c r="X1151" s="256"/>
      <c r="Y1151" s="256"/>
      <c r="Z1151" s="256"/>
      <c r="AA1151" s="256"/>
      <c r="AB1151" s="256"/>
      <c r="AC1151" s="256"/>
      <c r="AD1151" s="256"/>
      <c r="AE1151" s="256"/>
      <c r="AF1151" s="256"/>
      <c r="AG1151" s="256"/>
      <c r="AH1151" s="256"/>
      <c r="AI1151" s="256"/>
      <c r="AJ1151" s="256"/>
      <c r="AK1151" s="256"/>
      <c r="AL1151" s="256"/>
      <c r="AM1151" s="256"/>
      <c r="AN1151" s="256"/>
      <c r="AO1151" s="256"/>
      <c r="AP1151" s="256"/>
      <c r="AQ1151" s="255"/>
      <c r="AR1151" s="255"/>
      <c r="AS1151" s="255"/>
      <c r="AT1151" s="255"/>
      <c r="AU1151" s="255"/>
      <c r="AV1151" s="255"/>
      <c r="AW1151" s="255"/>
      <c r="AX1151" s="255"/>
      <c r="AY1151" s="255"/>
      <c r="AZ1151" s="255"/>
      <c r="BA1151" s="255"/>
      <c r="BB1151" s="255"/>
    </row>
    <row r="1152" spans="20:54" s="254" customFormat="1" x14ac:dyDescent="0.25">
      <c r="T1152" s="255"/>
      <c r="W1152" s="256"/>
      <c r="X1152" s="256"/>
      <c r="Y1152" s="256"/>
      <c r="Z1152" s="256"/>
      <c r="AA1152" s="256"/>
      <c r="AB1152" s="256"/>
      <c r="AC1152" s="256"/>
      <c r="AD1152" s="256"/>
      <c r="AE1152" s="256"/>
      <c r="AF1152" s="256"/>
      <c r="AG1152" s="256"/>
      <c r="AH1152" s="256"/>
      <c r="AI1152" s="256"/>
      <c r="AJ1152" s="256"/>
      <c r="AK1152" s="256"/>
      <c r="AL1152" s="256"/>
      <c r="AM1152" s="256"/>
      <c r="AN1152" s="256"/>
      <c r="AO1152" s="256"/>
      <c r="AP1152" s="256"/>
      <c r="AQ1152" s="255"/>
      <c r="AR1152" s="255"/>
      <c r="AS1152" s="255"/>
      <c r="AT1152" s="255"/>
      <c r="AU1152" s="255"/>
      <c r="AV1152" s="255"/>
      <c r="AW1152" s="255"/>
      <c r="AX1152" s="255"/>
      <c r="AY1152" s="255"/>
      <c r="AZ1152" s="255"/>
      <c r="BA1152" s="255"/>
      <c r="BB1152" s="255"/>
    </row>
    <row r="1153" spans="20:54" s="254" customFormat="1" x14ac:dyDescent="0.25">
      <c r="T1153" s="255"/>
      <c r="W1153" s="256"/>
      <c r="X1153" s="256"/>
      <c r="Y1153" s="256"/>
      <c r="Z1153" s="256"/>
      <c r="AA1153" s="256"/>
      <c r="AB1153" s="256"/>
      <c r="AC1153" s="256"/>
      <c r="AD1153" s="256"/>
      <c r="AE1153" s="256"/>
      <c r="AF1153" s="256"/>
      <c r="AG1153" s="256"/>
      <c r="AH1153" s="256"/>
      <c r="AI1153" s="256"/>
      <c r="AJ1153" s="256"/>
      <c r="AK1153" s="256"/>
      <c r="AL1153" s="256"/>
      <c r="AM1153" s="256"/>
      <c r="AN1153" s="256"/>
      <c r="AO1153" s="256"/>
      <c r="AP1153" s="256"/>
      <c r="AQ1153" s="255"/>
      <c r="AR1153" s="255"/>
      <c r="AS1153" s="255"/>
      <c r="AT1153" s="255"/>
      <c r="AU1153" s="255"/>
      <c r="AV1153" s="255"/>
      <c r="AW1153" s="255"/>
      <c r="AX1153" s="255"/>
      <c r="AY1153" s="255"/>
      <c r="AZ1153" s="255"/>
      <c r="BA1153" s="255"/>
      <c r="BB1153" s="255"/>
    </row>
    <row r="1154" spans="20:54" s="254" customFormat="1" x14ac:dyDescent="0.25">
      <c r="T1154" s="255"/>
      <c r="W1154" s="256"/>
      <c r="X1154" s="256"/>
      <c r="Y1154" s="256"/>
      <c r="Z1154" s="256"/>
      <c r="AA1154" s="256"/>
      <c r="AB1154" s="256"/>
      <c r="AC1154" s="256"/>
      <c r="AD1154" s="256"/>
      <c r="AE1154" s="256"/>
      <c r="AF1154" s="256"/>
      <c r="AG1154" s="256"/>
      <c r="AH1154" s="256"/>
      <c r="AI1154" s="256"/>
      <c r="AJ1154" s="256"/>
      <c r="AK1154" s="256"/>
      <c r="AL1154" s="256"/>
      <c r="AM1154" s="256"/>
      <c r="AN1154" s="256"/>
      <c r="AO1154" s="256"/>
      <c r="AP1154" s="256"/>
      <c r="AQ1154" s="255"/>
      <c r="AR1154" s="255"/>
      <c r="AS1154" s="255"/>
      <c r="AT1154" s="255"/>
      <c r="AU1154" s="255"/>
      <c r="AV1154" s="255"/>
      <c r="AW1154" s="255"/>
      <c r="AX1154" s="255"/>
      <c r="AY1154" s="255"/>
      <c r="AZ1154" s="255"/>
      <c r="BA1154" s="255"/>
      <c r="BB1154" s="255"/>
    </row>
    <row r="1155" spans="20:54" s="254" customFormat="1" x14ac:dyDescent="0.25">
      <c r="T1155" s="255"/>
      <c r="W1155" s="256"/>
      <c r="X1155" s="256"/>
      <c r="Y1155" s="256"/>
      <c r="Z1155" s="256"/>
      <c r="AA1155" s="256"/>
      <c r="AB1155" s="256"/>
      <c r="AC1155" s="256"/>
      <c r="AD1155" s="256"/>
      <c r="AE1155" s="256"/>
      <c r="AF1155" s="256"/>
      <c r="AG1155" s="256"/>
      <c r="AH1155" s="256"/>
      <c r="AI1155" s="256"/>
      <c r="AJ1155" s="256"/>
      <c r="AK1155" s="256"/>
      <c r="AL1155" s="256"/>
      <c r="AM1155" s="256"/>
      <c r="AN1155" s="256"/>
      <c r="AO1155" s="256"/>
      <c r="AP1155" s="256"/>
      <c r="AQ1155" s="255"/>
      <c r="AR1155" s="255"/>
      <c r="AS1155" s="255"/>
      <c r="AT1155" s="255"/>
      <c r="AU1155" s="255"/>
      <c r="AV1155" s="255"/>
      <c r="AW1155" s="255"/>
      <c r="AX1155" s="255"/>
      <c r="AY1155" s="255"/>
      <c r="AZ1155" s="255"/>
      <c r="BA1155" s="255"/>
      <c r="BB1155" s="255"/>
    </row>
    <row r="1156" spans="20:54" s="254" customFormat="1" x14ac:dyDescent="0.25">
      <c r="T1156" s="255"/>
      <c r="W1156" s="256"/>
      <c r="X1156" s="256"/>
      <c r="Y1156" s="256"/>
      <c r="Z1156" s="256"/>
      <c r="AA1156" s="256"/>
      <c r="AB1156" s="256"/>
      <c r="AC1156" s="256"/>
      <c r="AD1156" s="256"/>
      <c r="AE1156" s="256"/>
      <c r="AF1156" s="256"/>
      <c r="AG1156" s="256"/>
      <c r="AH1156" s="256"/>
      <c r="AI1156" s="256"/>
      <c r="AJ1156" s="256"/>
      <c r="AK1156" s="256"/>
      <c r="AL1156" s="256"/>
      <c r="AM1156" s="256"/>
      <c r="AN1156" s="256"/>
      <c r="AO1156" s="256"/>
      <c r="AP1156" s="256"/>
      <c r="AQ1156" s="255"/>
      <c r="AR1156" s="255"/>
      <c r="AS1156" s="255"/>
      <c r="AT1156" s="255"/>
      <c r="AU1156" s="255"/>
      <c r="AV1156" s="255"/>
      <c r="AW1156" s="255"/>
      <c r="AX1156" s="255"/>
      <c r="AY1156" s="255"/>
      <c r="AZ1156" s="255"/>
      <c r="BA1156" s="255"/>
      <c r="BB1156" s="255"/>
    </row>
    <row r="1157" spans="20:54" s="254" customFormat="1" x14ac:dyDescent="0.25">
      <c r="T1157" s="255"/>
      <c r="W1157" s="256"/>
      <c r="X1157" s="256"/>
      <c r="Y1157" s="256"/>
      <c r="Z1157" s="256"/>
      <c r="AA1157" s="256"/>
      <c r="AB1157" s="256"/>
      <c r="AC1157" s="256"/>
      <c r="AD1157" s="256"/>
      <c r="AE1157" s="256"/>
      <c r="AF1157" s="256"/>
      <c r="AG1157" s="256"/>
      <c r="AH1157" s="256"/>
      <c r="AI1157" s="256"/>
      <c r="AJ1157" s="256"/>
      <c r="AK1157" s="256"/>
      <c r="AL1157" s="256"/>
      <c r="AM1157" s="256"/>
      <c r="AN1157" s="256"/>
      <c r="AO1157" s="256"/>
      <c r="AP1157" s="256"/>
      <c r="AQ1157" s="255"/>
      <c r="AR1157" s="255"/>
      <c r="AS1157" s="255"/>
      <c r="AT1157" s="255"/>
      <c r="AU1157" s="255"/>
      <c r="AV1157" s="255"/>
      <c r="AW1157" s="255"/>
      <c r="AX1157" s="255"/>
      <c r="AY1157" s="255"/>
      <c r="AZ1157" s="255"/>
      <c r="BA1157" s="255"/>
      <c r="BB1157" s="255"/>
    </row>
    <row r="1158" spans="20:54" s="254" customFormat="1" x14ac:dyDescent="0.25">
      <c r="T1158" s="255"/>
      <c r="W1158" s="256"/>
      <c r="X1158" s="256"/>
      <c r="Y1158" s="256"/>
      <c r="Z1158" s="256"/>
      <c r="AA1158" s="256"/>
      <c r="AB1158" s="256"/>
      <c r="AC1158" s="256"/>
      <c r="AD1158" s="256"/>
      <c r="AE1158" s="256"/>
      <c r="AF1158" s="256"/>
      <c r="AG1158" s="256"/>
      <c r="AH1158" s="256"/>
      <c r="AI1158" s="256"/>
      <c r="AJ1158" s="256"/>
      <c r="AK1158" s="256"/>
      <c r="AL1158" s="256"/>
      <c r="AM1158" s="256"/>
      <c r="AN1158" s="256"/>
      <c r="AO1158" s="256"/>
      <c r="AP1158" s="256"/>
      <c r="AQ1158" s="255"/>
      <c r="AR1158" s="255"/>
      <c r="AS1158" s="255"/>
      <c r="AT1158" s="255"/>
      <c r="AU1158" s="255"/>
      <c r="AV1158" s="255"/>
      <c r="AW1158" s="255"/>
      <c r="AX1158" s="255"/>
      <c r="AY1158" s="255"/>
      <c r="AZ1158" s="255"/>
      <c r="BA1158" s="255"/>
      <c r="BB1158" s="255"/>
    </row>
    <row r="1159" spans="20:54" s="254" customFormat="1" x14ac:dyDescent="0.25">
      <c r="T1159" s="255"/>
      <c r="W1159" s="256"/>
      <c r="X1159" s="256"/>
      <c r="Y1159" s="256"/>
      <c r="Z1159" s="256"/>
      <c r="AA1159" s="256"/>
      <c r="AB1159" s="256"/>
      <c r="AC1159" s="256"/>
      <c r="AD1159" s="256"/>
      <c r="AE1159" s="256"/>
      <c r="AF1159" s="256"/>
      <c r="AG1159" s="256"/>
      <c r="AH1159" s="256"/>
      <c r="AI1159" s="256"/>
      <c r="AJ1159" s="256"/>
      <c r="AK1159" s="256"/>
      <c r="AL1159" s="256"/>
      <c r="AM1159" s="256"/>
      <c r="AN1159" s="256"/>
      <c r="AO1159" s="256"/>
      <c r="AP1159" s="256"/>
      <c r="AQ1159" s="255"/>
      <c r="AR1159" s="255"/>
      <c r="AS1159" s="255"/>
      <c r="AT1159" s="255"/>
      <c r="AU1159" s="255"/>
      <c r="AV1159" s="255"/>
      <c r="AW1159" s="255"/>
      <c r="AX1159" s="255"/>
      <c r="AY1159" s="255"/>
      <c r="AZ1159" s="255"/>
      <c r="BA1159" s="255"/>
      <c r="BB1159" s="255"/>
    </row>
    <row r="1160" spans="20:54" s="41" customFormat="1" x14ac:dyDescent="0.25">
      <c r="T1160" s="257"/>
      <c r="W1160" s="258"/>
      <c r="X1160" s="258"/>
      <c r="Y1160" s="258"/>
      <c r="Z1160" s="258"/>
      <c r="AA1160" s="258"/>
      <c r="AB1160" s="258"/>
      <c r="AC1160" s="258"/>
      <c r="AD1160" s="258"/>
      <c r="AE1160" s="258"/>
      <c r="AF1160" s="258"/>
      <c r="AG1160" s="258"/>
      <c r="AH1160" s="258"/>
      <c r="AI1160" s="258"/>
      <c r="AJ1160" s="258"/>
      <c r="AK1160" s="258"/>
      <c r="AL1160" s="258"/>
      <c r="AM1160" s="258"/>
      <c r="AN1160" s="258"/>
      <c r="AO1160" s="258"/>
      <c r="AP1160" s="258"/>
      <c r="AQ1160" s="257"/>
      <c r="AR1160" s="257"/>
      <c r="AS1160" s="257"/>
      <c r="AT1160" s="257"/>
      <c r="AU1160" s="257"/>
      <c r="AV1160" s="257"/>
      <c r="AW1160" s="257"/>
      <c r="AX1160" s="257"/>
      <c r="AY1160" s="257"/>
      <c r="AZ1160" s="257"/>
      <c r="BA1160" s="257"/>
      <c r="BB1160" s="257"/>
    </row>
    <row r="1161" spans="20:54" s="41" customFormat="1" x14ac:dyDescent="0.25">
      <c r="T1161" s="257"/>
      <c r="W1161" s="258"/>
      <c r="X1161" s="258"/>
      <c r="Y1161" s="258"/>
      <c r="Z1161" s="258"/>
      <c r="AA1161" s="258"/>
      <c r="AB1161" s="258"/>
      <c r="AC1161" s="258"/>
      <c r="AD1161" s="258"/>
      <c r="AE1161" s="258"/>
      <c r="AF1161" s="258"/>
      <c r="AG1161" s="258"/>
      <c r="AH1161" s="258"/>
      <c r="AI1161" s="258"/>
      <c r="AJ1161" s="258"/>
      <c r="AK1161" s="258"/>
      <c r="AL1161" s="258"/>
      <c r="AM1161" s="258"/>
      <c r="AN1161" s="258"/>
      <c r="AO1161" s="258"/>
      <c r="AP1161" s="258"/>
      <c r="AQ1161" s="257"/>
      <c r="AR1161" s="257"/>
      <c r="AS1161" s="257"/>
      <c r="AT1161" s="257"/>
      <c r="AU1161" s="257"/>
      <c r="AV1161" s="257"/>
      <c r="AW1161" s="257"/>
      <c r="AX1161" s="257"/>
      <c r="AY1161" s="257"/>
      <c r="AZ1161" s="257"/>
      <c r="BA1161" s="257"/>
      <c r="BB1161" s="257"/>
    </row>
    <row r="1162" spans="20:54" s="41" customFormat="1" x14ac:dyDescent="0.25">
      <c r="T1162" s="257"/>
      <c r="W1162" s="258"/>
      <c r="X1162" s="258"/>
      <c r="Y1162" s="258"/>
      <c r="Z1162" s="258"/>
      <c r="AA1162" s="258"/>
      <c r="AB1162" s="258"/>
      <c r="AC1162" s="258"/>
      <c r="AD1162" s="258"/>
      <c r="AE1162" s="258"/>
      <c r="AF1162" s="258"/>
      <c r="AG1162" s="258"/>
      <c r="AH1162" s="258"/>
      <c r="AI1162" s="258"/>
      <c r="AJ1162" s="258"/>
      <c r="AK1162" s="258"/>
      <c r="AL1162" s="258"/>
      <c r="AM1162" s="258"/>
      <c r="AN1162" s="258"/>
      <c r="AO1162" s="258"/>
      <c r="AP1162" s="258"/>
      <c r="AQ1162" s="257"/>
      <c r="AR1162" s="257"/>
      <c r="AS1162" s="257"/>
      <c r="AT1162" s="257"/>
      <c r="AU1162" s="257"/>
      <c r="AV1162" s="257"/>
      <c r="AW1162" s="257"/>
      <c r="AX1162" s="257"/>
      <c r="AY1162" s="257"/>
      <c r="AZ1162" s="257"/>
      <c r="BA1162" s="257"/>
      <c r="BB1162" s="257"/>
    </row>
    <row r="1163" spans="20:54" s="41" customFormat="1" x14ac:dyDescent="0.25">
      <c r="T1163" s="257"/>
      <c r="W1163" s="258"/>
      <c r="X1163" s="258"/>
      <c r="Y1163" s="258"/>
      <c r="Z1163" s="258"/>
      <c r="AA1163" s="258"/>
      <c r="AB1163" s="258"/>
      <c r="AC1163" s="258"/>
      <c r="AD1163" s="258"/>
      <c r="AE1163" s="258"/>
      <c r="AF1163" s="258"/>
      <c r="AG1163" s="258"/>
      <c r="AH1163" s="258"/>
      <c r="AI1163" s="258"/>
      <c r="AJ1163" s="258"/>
      <c r="AK1163" s="258"/>
      <c r="AL1163" s="258"/>
      <c r="AM1163" s="258"/>
      <c r="AN1163" s="258"/>
      <c r="AO1163" s="258"/>
      <c r="AP1163" s="258"/>
      <c r="AQ1163" s="257"/>
      <c r="AR1163" s="257"/>
      <c r="AS1163" s="257"/>
      <c r="AT1163" s="257"/>
      <c r="AU1163" s="257"/>
      <c r="AV1163" s="257"/>
      <c r="AW1163" s="257"/>
      <c r="AX1163" s="257"/>
      <c r="AY1163" s="257"/>
      <c r="AZ1163" s="257"/>
      <c r="BA1163" s="257"/>
      <c r="BB1163" s="257"/>
    </row>
    <row r="1164" spans="20:54" s="41" customFormat="1" x14ac:dyDescent="0.25">
      <c r="T1164" s="257"/>
      <c r="W1164" s="258"/>
      <c r="X1164" s="258"/>
      <c r="Y1164" s="258"/>
      <c r="Z1164" s="258"/>
      <c r="AA1164" s="258"/>
      <c r="AB1164" s="258"/>
      <c r="AC1164" s="258"/>
      <c r="AD1164" s="258"/>
      <c r="AE1164" s="258"/>
      <c r="AF1164" s="258"/>
      <c r="AG1164" s="258"/>
      <c r="AH1164" s="258"/>
      <c r="AI1164" s="258"/>
      <c r="AJ1164" s="258"/>
      <c r="AK1164" s="258"/>
      <c r="AL1164" s="258"/>
      <c r="AM1164" s="258"/>
      <c r="AN1164" s="258"/>
      <c r="AO1164" s="258"/>
      <c r="AP1164" s="258"/>
      <c r="AQ1164" s="257"/>
      <c r="AR1164" s="257"/>
      <c r="AS1164" s="257"/>
      <c r="AT1164" s="257"/>
      <c r="AU1164" s="257"/>
      <c r="AV1164" s="257"/>
      <c r="AW1164" s="257"/>
      <c r="AX1164" s="257"/>
      <c r="AY1164" s="257"/>
      <c r="AZ1164" s="257"/>
      <c r="BA1164" s="257"/>
      <c r="BB1164" s="257"/>
    </row>
    <row r="1165" spans="20:54" s="41" customFormat="1" x14ac:dyDescent="0.25">
      <c r="T1165" s="257"/>
      <c r="W1165" s="258"/>
      <c r="X1165" s="258"/>
      <c r="Y1165" s="258"/>
      <c r="Z1165" s="258"/>
      <c r="AA1165" s="258"/>
      <c r="AB1165" s="258"/>
      <c r="AC1165" s="258"/>
      <c r="AD1165" s="258"/>
      <c r="AE1165" s="258"/>
      <c r="AF1165" s="258"/>
      <c r="AG1165" s="258"/>
      <c r="AH1165" s="258"/>
      <c r="AI1165" s="258"/>
      <c r="AJ1165" s="258"/>
      <c r="AK1165" s="258"/>
      <c r="AL1165" s="258"/>
      <c r="AM1165" s="258"/>
      <c r="AN1165" s="258"/>
      <c r="AO1165" s="258"/>
      <c r="AP1165" s="258"/>
      <c r="AQ1165" s="257"/>
      <c r="AR1165" s="257"/>
      <c r="AS1165" s="257"/>
      <c r="AT1165" s="257"/>
      <c r="AU1165" s="257"/>
      <c r="AV1165" s="257"/>
      <c r="AW1165" s="257"/>
      <c r="AX1165" s="257"/>
      <c r="AY1165" s="257"/>
      <c r="AZ1165" s="257"/>
      <c r="BA1165" s="257"/>
      <c r="BB1165" s="257"/>
    </row>
    <row r="1166" spans="20:54" s="41" customFormat="1" x14ac:dyDescent="0.25">
      <c r="T1166" s="257"/>
      <c r="W1166" s="258"/>
      <c r="X1166" s="258"/>
      <c r="Y1166" s="258"/>
      <c r="Z1166" s="258"/>
      <c r="AA1166" s="258"/>
      <c r="AB1166" s="258"/>
      <c r="AC1166" s="258"/>
      <c r="AD1166" s="258"/>
      <c r="AE1166" s="258"/>
      <c r="AF1166" s="258"/>
      <c r="AG1166" s="258"/>
      <c r="AH1166" s="258"/>
      <c r="AI1166" s="258"/>
      <c r="AJ1166" s="258"/>
      <c r="AK1166" s="258"/>
      <c r="AL1166" s="258"/>
      <c r="AM1166" s="258"/>
      <c r="AN1166" s="258"/>
      <c r="AO1166" s="258"/>
      <c r="AP1166" s="258"/>
      <c r="AQ1166" s="257"/>
      <c r="AR1166" s="257"/>
      <c r="AS1166" s="257"/>
      <c r="AT1166" s="257"/>
      <c r="AU1166" s="257"/>
      <c r="AV1166" s="257"/>
      <c r="AW1166" s="257"/>
      <c r="AX1166" s="257"/>
      <c r="AY1166" s="257"/>
      <c r="AZ1166" s="257"/>
      <c r="BA1166" s="257"/>
      <c r="BB1166" s="257"/>
    </row>
    <row r="1167" spans="20:54" s="41" customFormat="1" x14ac:dyDescent="0.25">
      <c r="T1167" s="257"/>
      <c r="W1167" s="258"/>
      <c r="X1167" s="258"/>
      <c r="Y1167" s="258"/>
      <c r="Z1167" s="258"/>
      <c r="AA1167" s="258"/>
      <c r="AB1167" s="258"/>
      <c r="AC1167" s="258"/>
      <c r="AD1167" s="258"/>
      <c r="AE1167" s="258"/>
      <c r="AF1167" s="258"/>
      <c r="AG1167" s="258"/>
      <c r="AH1167" s="258"/>
      <c r="AI1167" s="258"/>
      <c r="AJ1167" s="258"/>
      <c r="AK1167" s="258"/>
      <c r="AL1167" s="258"/>
      <c r="AM1167" s="258"/>
      <c r="AN1167" s="258"/>
      <c r="AO1167" s="258"/>
      <c r="AP1167" s="258"/>
      <c r="AQ1167" s="257"/>
      <c r="AR1167" s="257"/>
      <c r="AS1167" s="257"/>
      <c r="AT1167" s="257"/>
      <c r="AU1167" s="257"/>
      <c r="AV1167" s="257"/>
      <c r="AW1167" s="257"/>
      <c r="AX1167" s="257"/>
      <c r="AY1167" s="257"/>
      <c r="AZ1167" s="257"/>
      <c r="BA1167" s="257"/>
      <c r="BB1167" s="257"/>
    </row>
    <row r="1168" spans="20:54" s="41" customFormat="1" x14ac:dyDescent="0.25">
      <c r="T1168" s="257"/>
      <c r="W1168" s="258"/>
      <c r="X1168" s="258"/>
      <c r="Y1168" s="258"/>
      <c r="Z1168" s="258"/>
      <c r="AA1168" s="258"/>
      <c r="AB1168" s="258"/>
      <c r="AC1168" s="258"/>
      <c r="AD1168" s="258"/>
      <c r="AE1168" s="258"/>
      <c r="AF1168" s="258"/>
      <c r="AG1168" s="258"/>
      <c r="AH1168" s="258"/>
      <c r="AI1168" s="258"/>
      <c r="AJ1168" s="258"/>
      <c r="AK1168" s="258"/>
      <c r="AL1168" s="258"/>
      <c r="AM1168" s="258"/>
      <c r="AN1168" s="258"/>
      <c r="AO1168" s="258"/>
      <c r="AP1168" s="258"/>
      <c r="AQ1168" s="257"/>
      <c r="AR1168" s="257"/>
      <c r="AS1168" s="257"/>
      <c r="AT1168" s="257"/>
      <c r="AU1168" s="257"/>
      <c r="AV1168" s="257"/>
      <c r="AW1168" s="257"/>
      <c r="AX1168" s="257"/>
      <c r="AY1168" s="257"/>
      <c r="AZ1168" s="257"/>
      <c r="BA1168" s="257"/>
      <c r="BB1168" s="257"/>
    </row>
    <row r="1169" spans="20:54" s="41" customFormat="1" x14ac:dyDescent="0.25">
      <c r="T1169" s="257"/>
      <c r="W1169" s="258"/>
      <c r="X1169" s="258"/>
      <c r="Y1169" s="258"/>
      <c r="Z1169" s="258"/>
      <c r="AA1169" s="258"/>
      <c r="AB1169" s="258"/>
      <c r="AC1169" s="258"/>
      <c r="AD1169" s="258"/>
      <c r="AE1169" s="258"/>
      <c r="AF1169" s="258"/>
      <c r="AG1169" s="258"/>
      <c r="AH1169" s="258"/>
      <c r="AI1169" s="258"/>
      <c r="AJ1169" s="258"/>
      <c r="AK1169" s="258"/>
      <c r="AL1169" s="258"/>
      <c r="AM1169" s="258"/>
      <c r="AN1169" s="258"/>
      <c r="AO1169" s="258"/>
      <c r="AP1169" s="258"/>
      <c r="AQ1169" s="257"/>
      <c r="AR1169" s="257"/>
      <c r="AS1169" s="257"/>
      <c r="AT1169" s="257"/>
      <c r="AU1169" s="257"/>
      <c r="AV1169" s="257"/>
      <c r="AW1169" s="257"/>
      <c r="AX1169" s="257"/>
      <c r="AY1169" s="257"/>
      <c r="AZ1169" s="257"/>
      <c r="BA1169" s="257"/>
      <c r="BB1169" s="257"/>
    </row>
    <row r="1170" spans="20:54" s="41" customFormat="1" x14ac:dyDescent="0.25">
      <c r="T1170" s="257"/>
      <c r="W1170" s="258"/>
      <c r="X1170" s="258"/>
      <c r="Y1170" s="258"/>
      <c r="Z1170" s="258"/>
      <c r="AA1170" s="258"/>
      <c r="AB1170" s="258"/>
      <c r="AC1170" s="258"/>
      <c r="AD1170" s="258"/>
      <c r="AE1170" s="258"/>
      <c r="AF1170" s="258"/>
      <c r="AG1170" s="258"/>
      <c r="AH1170" s="258"/>
      <c r="AI1170" s="258"/>
      <c r="AJ1170" s="258"/>
      <c r="AK1170" s="258"/>
      <c r="AL1170" s="258"/>
      <c r="AM1170" s="258"/>
      <c r="AN1170" s="258"/>
      <c r="AO1170" s="258"/>
      <c r="AP1170" s="258"/>
      <c r="AQ1170" s="257"/>
      <c r="AR1170" s="257"/>
      <c r="AS1170" s="257"/>
      <c r="AT1170" s="257"/>
      <c r="AU1170" s="257"/>
      <c r="AV1170" s="257"/>
      <c r="AW1170" s="257"/>
      <c r="AX1170" s="257"/>
      <c r="AY1170" s="257"/>
      <c r="AZ1170" s="257"/>
      <c r="BA1170" s="257"/>
      <c r="BB1170" s="257"/>
    </row>
    <row r="1171" spans="20:54" s="41" customFormat="1" x14ac:dyDescent="0.25">
      <c r="T1171" s="257"/>
      <c r="W1171" s="258"/>
      <c r="X1171" s="258"/>
      <c r="Y1171" s="258"/>
      <c r="Z1171" s="258"/>
      <c r="AA1171" s="258"/>
      <c r="AB1171" s="258"/>
      <c r="AC1171" s="258"/>
      <c r="AD1171" s="258"/>
      <c r="AE1171" s="258"/>
      <c r="AF1171" s="258"/>
      <c r="AG1171" s="258"/>
      <c r="AH1171" s="258"/>
      <c r="AI1171" s="258"/>
      <c r="AJ1171" s="258"/>
      <c r="AK1171" s="258"/>
      <c r="AL1171" s="258"/>
      <c r="AM1171" s="258"/>
      <c r="AN1171" s="258"/>
      <c r="AO1171" s="258"/>
      <c r="AP1171" s="258"/>
      <c r="AQ1171" s="257"/>
      <c r="AR1171" s="257"/>
      <c r="AS1171" s="257"/>
      <c r="AT1171" s="257"/>
      <c r="AU1171" s="257"/>
      <c r="AV1171" s="257"/>
      <c r="AW1171" s="257"/>
      <c r="AX1171" s="257"/>
      <c r="AY1171" s="257"/>
      <c r="AZ1171" s="257"/>
      <c r="BA1171" s="257"/>
      <c r="BB1171" s="257"/>
    </row>
    <row r="1172" spans="20:54" s="41" customFormat="1" x14ac:dyDescent="0.25">
      <c r="T1172" s="257"/>
      <c r="W1172" s="258"/>
      <c r="X1172" s="258"/>
      <c r="Y1172" s="258"/>
      <c r="Z1172" s="258"/>
      <c r="AA1172" s="258"/>
      <c r="AB1172" s="258"/>
      <c r="AC1172" s="258"/>
      <c r="AD1172" s="258"/>
      <c r="AE1172" s="258"/>
      <c r="AF1172" s="258"/>
      <c r="AG1172" s="258"/>
      <c r="AH1172" s="258"/>
      <c r="AI1172" s="258"/>
      <c r="AJ1172" s="258"/>
      <c r="AK1172" s="258"/>
      <c r="AL1172" s="258"/>
      <c r="AM1172" s="258"/>
      <c r="AN1172" s="258"/>
      <c r="AO1172" s="258"/>
      <c r="AP1172" s="258"/>
      <c r="AQ1172" s="257"/>
      <c r="AR1172" s="257"/>
      <c r="AS1172" s="257"/>
      <c r="AT1172" s="257"/>
      <c r="AU1172" s="257"/>
      <c r="AV1172" s="257"/>
      <c r="AW1172" s="257"/>
      <c r="AX1172" s="257"/>
      <c r="AY1172" s="257"/>
      <c r="AZ1172" s="257"/>
      <c r="BA1172" s="257"/>
      <c r="BB1172" s="257"/>
    </row>
    <row r="1173" spans="20:54" s="41" customFormat="1" x14ac:dyDescent="0.25">
      <c r="T1173" s="257"/>
      <c r="W1173" s="258"/>
      <c r="X1173" s="258"/>
      <c r="Y1173" s="258"/>
      <c r="Z1173" s="258"/>
      <c r="AA1173" s="258"/>
      <c r="AB1173" s="258"/>
      <c r="AC1173" s="258"/>
      <c r="AD1173" s="258"/>
      <c r="AE1173" s="258"/>
      <c r="AF1173" s="258"/>
      <c r="AG1173" s="258"/>
      <c r="AH1173" s="258"/>
      <c r="AI1173" s="258"/>
      <c r="AJ1173" s="258"/>
      <c r="AK1173" s="258"/>
      <c r="AL1173" s="258"/>
      <c r="AM1173" s="258"/>
      <c r="AN1173" s="258"/>
      <c r="AO1173" s="258"/>
      <c r="AP1173" s="258"/>
      <c r="AQ1173" s="257"/>
      <c r="AR1173" s="257"/>
      <c r="AS1173" s="257"/>
      <c r="AT1173" s="257"/>
      <c r="AU1173" s="257"/>
      <c r="AV1173" s="257"/>
      <c r="AW1173" s="257"/>
      <c r="AX1173" s="257"/>
      <c r="AY1173" s="257"/>
      <c r="AZ1173" s="257"/>
      <c r="BA1173" s="257"/>
      <c r="BB1173" s="257"/>
    </row>
    <row r="1174" spans="20:54" s="41" customFormat="1" x14ac:dyDescent="0.25">
      <c r="T1174" s="257"/>
      <c r="W1174" s="258"/>
      <c r="X1174" s="258"/>
      <c r="Y1174" s="258"/>
      <c r="Z1174" s="258"/>
      <c r="AA1174" s="258"/>
      <c r="AB1174" s="258"/>
      <c r="AC1174" s="258"/>
      <c r="AD1174" s="258"/>
      <c r="AE1174" s="258"/>
      <c r="AF1174" s="258"/>
      <c r="AG1174" s="258"/>
      <c r="AH1174" s="258"/>
      <c r="AI1174" s="258"/>
      <c r="AJ1174" s="258"/>
      <c r="AK1174" s="258"/>
      <c r="AL1174" s="258"/>
      <c r="AM1174" s="258"/>
      <c r="AN1174" s="258"/>
      <c r="AO1174" s="258"/>
      <c r="AP1174" s="258"/>
      <c r="AQ1174" s="257"/>
      <c r="AR1174" s="257"/>
      <c r="AS1174" s="257"/>
      <c r="AT1174" s="257"/>
      <c r="AU1174" s="257"/>
      <c r="AV1174" s="257"/>
      <c r="AW1174" s="257"/>
      <c r="AX1174" s="257"/>
      <c r="AY1174" s="257"/>
      <c r="AZ1174" s="257"/>
      <c r="BA1174" s="257"/>
      <c r="BB1174" s="257"/>
    </row>
    <row r="1175" spans="20:54" s="41" customFormat="1" x14ac:dyDescent="0.25">
      <c r="T1175" s="257"/>
      <c r="W1175" s="258"/>
      <c r="X1175" s="258"/>
      <c r="Y1175" s="258"/>
      <c r="Z1175" s="258"/>
      <c r="AA1175" s="258"/>
      <c r="AB1175" s="258"/>
      <c r="AC1175" s="258"/>
      <c r="AD1175" s="258"/>
      <c r="AE1175" s="258"/>
      <c r="AF1175" s="258"/>
      <c r="AG1175" s="258"/>
      <c r="AH1175" s="258"/>
      <c r="AI1175" s="258"/>
      <c r="AJ1175" s="258"/>
      <c r="AK1175" s="258"/>
      <c r="AL1175" s="258"/>
      <c r="AM1175" s="258"/>
      <c r="AN1175" s="258"/>
      <c r="AO1175" s="258"/>
      <c r="AP1175" s="258"/>
      <c r="AQ1175" s="257"/>
      <c r="AR1175" s="257"/>
      <c r="AS1175" s="257"/>
      <c r="AT1175" s="257"/>
      <c r="AU1175" s="257"/>
      <c r="AV1175" s="257"/>
      <c r="AW1175" s="257"/>
      <c r="AX1175" s="257"/>
      <c r="AY1175" s="257"/>
      <c r="AZ1175" s="257"/>
      <c r="BA1175" s="257"/>
      <c r="BB1175" s="257"/>
    </row>
    <row r="1176" spans="20:54" s="41" customFormat="1" x14ac:dyDescent="0.25">
      <c r="T1176" s="257"/>
      <c r="W1176" s="258"/>
      <c r="X1176" s="258"/>
      <c r="Y1176" s="258"/>
      <c r="Z1176" s="258"/>
      <c r="AA1176" s="258"/>
      <c r="AB1176" s="258"/>
      <c r="AC1176" s="258"/>
      <c r="AD1176" s="258"/>
      <c r="AE1176" s="258"/>
      <c r="AF1176" s="258"/>
      <c r="AG1176" s="258"/>
      <c r="AH1176" s="258"/>
      <c r="AI1176" s="258"/>
      <c r="AJ1176" s="258"/>
      <c r="AK1176" s="258"/>
      <c r="AL1176" s="258"/>
      <c r="AM1176" s="258"/>
      <c r="AN1176" s="258"/>
      <c r="AO1176" s="258"/>
      <c r="AP1176" s="258"/>
      <c r="AQ1176" s="257"/>
      <c r="AR1176" s="257"/>
      <c r="AS1176" s="257"/>
      <c r="AT1176" s="257"/>
      <c r="AU1176" s="257"/>
      <c r="AV1176" s="257"/>
      <c r="AW1176" s="257"/>
      <c r="AX1176" s="257"/>
      <c r="AY1176" s="257"/>
      <c r="AZ1176" s="257"/>
      <c r="BA1176" s="257"/>
      <c r="BB1176" s="257"/>
    </row>
    <row r="1177" spans="20:54" s="41" customFormat="1" x14ac:dyDescent="0.25">
      <c r="T1177" s="257"/>
      <c r="W1177" s="258"/>
      <c r="X1177" s="258"/>
      <c r="Y1177" s="258"/>
      <c r="Z1177" s="258"/>
      <c r="AA1177" s="258"/>
      <c r="AB1177" s="258"/>
      <c r="AC1177" s="258"/>
      <c r="AD1177" s="258"/>
      <c r="AE1177" s="258"/>
      <c r="AF1177" s="258"/>
      <c r="AG1177" s="258"/>
      <c r="AH1177" s="258"/>
      <c r="AI1177" s="258"/>
      <c r="AJ1177" s="258"/>
      <c r="AK1177" s="258"/>
      <c r="AL1177" s="258"/>
      <c r="AM1177" s="258"/>
      <c r="AN1177" s="258"/>
      <c r="AO1177" s="258"/>
      <c r="AP1177" s="258"/>
      <c r="AQ1177" s="257"/>
      <c r="AR1177" s="257"/>
      <c r="AS1177" s="257"/>
      <c r="AT1177" s="257"/>
      <c r="AU1177" s="257"/>
      <c r="AV1177" s="257"/>
      <c r="AW1177" s="257"/>
      <c r="AX1177" s="257"/>
      <c r="AY1177" s="257"/>
      <c r="AZ1177" s="257"/>
      <c r="BA1177" s="257"/>
      <c r="BB1177" s="257"/>
    </row>
    <row r="1178" spans="20:54" s="41" customFormat="1" x14ac:dyDescent="0.25">
      <c r="T1178" s="257"/>
      <c r="W1178" s="258"/>
      <c r="X1178" s="258"/>
      <c r="Y1178" s="258"/>
      <c r="Z1178" s="258"/>
      <c r="AA1178" s="258"/>
      <c r="AB1178" s="258"/>
      <c r="AC1178" s="258"/>
      <c r="AD1178" s="258"/>
      <c r="AE1178" s="258"/>
      <c r="AF1178" s="258"/>
      <c r="AG1178" s="258"/>
      <c r="AH1178" s="258"/>
      <c r="AI1178" s="258"/>
      <c r="AJ1178" s="258"/>
      <c r="AK1178" s="258"/>
      <c r="AL1178" s="258"/>
      <c r="AM1178" s="258"/>
      <c r="AN1178" s="258"/>
      <c r="AO1178" s="258"/>
      <c r="AP1178" s="258"/>
      <c r="AQ1178" s="257"/>
      <c r="AR1178" s="257"/>
      <c r="AS1178" s="257"/>
      <c r="AT1178" s="257"/>
      <c r="AU1178" s="257"/>
      <c r="AV1178" s="257"/>
      <c r="AW1178" s="257"/>
      <c r="AX1178" s="257"/>
      <c r="AY1178" s="257"/>
      <c r="AZ1178" s="257"/>
      <c r="BA1178" s="257"/>
      <c r="BB1178" s="257"/>
    </row>
    <row r="1179" spans="20:54" s="41" customFormat="1" x14ac:dyDescent="0.25">
      <c r="T1179" s="257"/>
      <c r="W1179" s="258"/>
      <c r="X1179" s="258"/>
      <c r="Y1179" s="258"/>
      <c r="Z1179" s="258"/>
      <c r="AA1179" s="258"/>
      <c r="AB1179" s="258"/>
      <c r="AC1179" s="258"/>
      <c r="AD1179" s="258"/>
      <c r="AE1179" s="258"/>
      <c r="AF1179" s="258"/>
      <c r="AG1179" s="258"/>
      <c r="AH1179" s="258"/>
      <c r="AI1179" s="258"/>
      <c r="AJ1179" s="258"/>
      <c r="AK1179" s="258"/>
      <c r="AL1179" s="258"/>
      <c r="AM1179" s="258"/>
      <c r="AN1179" s="258"/>
      <c r="AO1179" s="258"/>
      <c r="AP1179" s="258"/>
      <c r="AQ1179" s="257"/>
      <c r="AR1179" s="257"/>
      <c r="AS1179" s="257"/>
      <c r="AT1179" s="257"/>
      <c r="AU1179" s="257"/>
      <c r="AV1179" s="257"/>
      <c r="AW1179" s="257"/>
      <c r="AX1179" s="257"/>
      <c r="AY1179" s="257"/>
      <c r="AZ1179" s="257"/>
      <c r="BA1179" s="257"/>
      <c r="BB1179" s="257"/>
    </row>
    <row r="1180" spans="20:54" s="41" customFormat="1" x14ac:dyDescent="0.25">
      <c r="T1180" s="257"/>
      <c r="W1180" s="258"/>
      <c r="X1180" s="258"/>
      <c r="Y1180" s="258"/>
      <c r="Z1180" s="258"/>
      <c r="AA1180" s="258"/>
      <c r="AB1180" s="258"/>
      <c r="AC1180" s="258"/>
      <c r="AD1180" s="258"/>
      <c r="AE1180" s="258"/>
      <c r="AF1180" s="258"/>
      <c r="AG1180" s="258"/>
      <c r="AH1180" s="258"/>
      <c r="AI1180" s="258"/>
      <c r="AJ1180" s="258"/>
      <c r="AK1180" s="258"/>
      <c r="AL1180" s="258"/>
      <c r="AM1180" s="258"/>
      <c r="AN1180" s="258"/>
      <c r="AO1180" s="258"/>
      <c r="AP1180" s="258"/>
      <c r="AQ1180" s="257"/>
      <c r="AR1180" s="257"/>
      <c r="AS1180" s="257"/>
      <c r="AT1180" s="257"/>
      <c r="AU1180" s="257"/>
      <c r="AV1180" s="257"/>
      <c r="AW1180" s="257"/>
      <c r="AX1180" s="257"/>
      <c r="AY1180" s="257"/>
      <c r="AZ1180" s="257"/>
      <c r="BA1180" s="257"/>
      <c r="BB1180" s="257"/>
    </row>
    <row r="1181" spans="20:54" s="41" customFormat="1" x14ac:dyDescent="0.25">
      <c r="T1181" s="257"/>
      <c r="W1181" s="258"/>
      <c r="X1181" s="258"/>
      <c r="Y1181" s="258"/>
      <c r="Z1181" s="258"/>
      <c r="AA1181" s="258"/>
      <c r="AB1181" s="258"/>
      <c r="AC1181" s="258"/>
      <c r="AD1181" s="258"/>
      <c r="AE1181" s="258"/>
      <c r="AF1181" s="258"/>
      <c r="AG1181" s="258"/>
      <c r="AH1181" s="258"/>
      <c r="AI1181" s="258"/>
      <c r="AJ1181" s="258"/>
      <c r="AK1181" s="258"/>
      <c r="AL1181" s="258"/>
      <c r="AM1181" s="258"/>
      <c r="AN1181" s="258"/>
      <c r="AO1181" s="258"/>
      <c r="AP1181" s="258"/>
      <c r="AQ1181" s="257"/>
      <c r="AR1181" s="257"/>
      <c r="AS1181" s="257"/>
      <c r="AT1181" s="257"/>
      <c r="AU1181" s="257"/>
      <c r="AV1181" s="257"/>
      <c r="AW1181" s="257"/>
      <c r="AX1181" s="257"/>
      <c r="AY1181" s="257"/>
      <c r="AZ1181" s="257"/>
      <c r="BA1181" s="257"/>
      <c r="BB1181" s="257"/>
    </row>
    <row r="1182" spans="20:54" s="41" customFormat="1" x14ac:dyDescent="0.25">
      <c r="T1182" s="257"/>
      <c r="W1182" s="258"/>
      <c r="X1182" s="258"/>
      <c r="Y1182" s="258"/>
      <c r="Z1182" s="258"/>
      <c r="AA1182" s="258"/>
      <c r="AB1182" s="258"/>
      <c r="AC1182" s="258"/>
      <c r="AD1182" s="258"/>
      <c r="AE1182" s="258"/>
      <c r="AF1182" s="258"/>
      <c r="AG1182" s="258"/>
      <c r="AH1182" s="258"/>
      <c r="AI1182" s="258"/>
      <c r="AJ1182" s="258"/>
      <c r="AK1182" s="258"/>
      <c r="AL1182" s="258"/>
      <c r="AM1182" s="258"/>
      <c r="AN1182" s="258"/>
      <c r="AO1182" s="258"/>
      <c r="AP1182" s="258"/>
      <c r="AQ1182" s="257"/>
      <c r="AR1182" s="257"/>
      <c r="AS1182" s="257"/>
      <c r="AT1182" s="257"/>
      <c r="AU1182" s="257"/>
      <c r="AV1182" s="257"/>
      <c r="AW1182" s="257"/>
      <c r="AX1182" s="257"/>
      <c r="AY1182" s="257"/>
      <c r="AZ1182" s="257"/>
      <c r="BA1182" s="257"/>
      <c r="BB1182" s="257"/>
    </row>
    <row r="1183" spans="20:54" s="41" customFormat="1" x14ac:dyDescent="0.25">
      <c r="T1183" s="257"/>
      <c r="W1183" s="258"/>
      <c r="X1183" s="258"/>
      <c r="Y1183" s="258"/>
      <c r="Z1183" s="258"/>
      <c r="AA1183" s="258"/>
      <c r="AB1183" s="258"/>
      <c r="AC1183" s="258"/>
      <c r="AD1183" s="258"/>
      <c r="AE1183" s="258"/>
      <c r="AF1183" s="258"/>
      <c r="AG1183" s="258"/>
      <c r="AH1183" s="258"/>
      <c r="AI1183" s="258"/>
      <c r="AJ1183" s="258"/>
      <c r="AK1183" s="258"/>
      <c r="AL1183" s="258"/>
      <c r="AM1183" s="258"/>
      <c r="AN1183" s="258"/>
      <c r="AO1183" s="258"/>
      <c r="AP1183" s="258"/>
      <c r="AQ1183" s="257"/>
      <c r="AR1183" s="257"/>
      <c r="AS1183" s="257"/>
      <c r="AT1183" s="257"/>
      <c r="AU1183" s="257"/>
      <c r="AV1183" s="257"/>
      <c r="AW1183" s="257"/>
      <c r="AX1183" s="257"/>
      <c r="AY1183" s="257"/>
      <c r="AZ1183" s="257"/>
      <c r="BA1183" s="257"/>
      <c r="BB1183" s="257"/>
    </row>
    <row r="1184" spans="20:54" s="41" customFormat="1" x14ac:dyDescent="0.25">
      <c r="T1184" s="257"/>
      <c r="W1184" s="258"/>
      <c r="X1184" s="258"/>
      <c r="Y1184" s="258"/>
      <c r="Z1184" s="258"/>
      <c r="AA1184" s="258"/>
      <c r="AB1184" s="258"/>
      <c r="AC1184" s="258"/>
      <c r="AD1184" s="258"/>
      <c r="AE1184" s="258"/>
      <c r="AF1184" s="258"/>
      <c r="AG1184" s="258"/>
      <c r="AH1184" s="258"/>
      <c r="AI1184" s="258"/>
      <c r="AJ1184" s="258"/>
      <c r="AK1184" s="258"/>
      <c r="AL1184" s="258"/>
      <c r="AM1184" s="258"/>
      <c r="AN1184" s="258"/>
      <c r="AO1184" s="258"/>
      <c r="AP1184" s="258"/>
      <c r="AQ1184" s="257"/>
      <c r="AR1184" s="257"/>
      <c r="AS1184" s="257"/>
      <c r="AT1184" s="257"/>
      <c r="AU1184" s="257"/>
      <c r="AV1184" s="257"/>
      <c r="AW1184" s="257"/>
      <c r="AX1184" s="257"/>
      <c r="AY1184" s="257"/>
      <c r="AZ1184" s="257"/>
      <c r="BA1184" s="257"/>
      <c r="BB1184" s="257"/>
    </row>
    <row r="1185" spans="20:54" s="41" customFormat="1" x14ac:dyDescent="0.25">
      <c r="T1185" s="257"/>
      <c r="W1185" s="258"/>
      <c r="X1185" s="258"/>
      <c r="Y1185" s="258"/>
      <c r="Z1185" s="258"/>
      <c r="AA1185" s="258"/>
      <c r="AB1185" s="258"/>
      <c r="AC1185" s="258"/>
      <c r="AD1185" s="258"/>
      <c r="AE1185" s="258"/>
      <c r="AF1185" s="258"/>
      <c r="AG1185" s="258"/>
      <c r="AH1185" s="258"/>
      <c r="AI1185" s="258"/>
      <c r="AJ1185" s="258"/>
      <c r="AK1185" s="258"/>
      <c r="AL1185" s="258"/>
      <c r="AM1185" s="258"/>
      <c r="AN1185" s="258"/>
      <c r="AO1185" s="258"/>
      <c r="AP1185" s="258"/>
      <c r="AQ1185" s="257"/>
      <c r="AR1185" s="257"/>
      <c r="AS1185" s="257"/>
      <c r="AT1185" s="257"/>
      <c r="AU1185" s="257"/>
      <c r="AV1185" s="257"/>
      <c r="AW1185" s="257"/>
      <c r="AX1185" s="257"/>
      <c r="AY1185" s="257"/>
      <c r="AZ1185" s="257"/>
      <c r="BA1185" s="257"/>
      <c r="BB1185" s="257"/>
    </row>
    <row r="1186" spans="20:54" s="41" customFormat="1" x14ac:dyDescent="0.25">
      <c r="T1186" s="257"/>
      <c r="W1186" s="258"/>
      <c r="X1186" s="258"/>
      <c r="Y1186" s="258"/>
      <c r="Z1186" s="258"/>
      <c r="AA1186" s="258"/>
      <c r="AB1186" s="258"/>
      <c r="AC1186" s="258"/>
      <c r="AD1186" s="258"/>
      <c r="AE1186" s="258"/>
      <c r="AF1186" s="258"/>
      <c r="AG1186" s="258"/>
      <c r="AH1186" s="258"/>
      <c r="AI1186" s="258"/>
      <c r="AJ1186" s="258"/>
      <c r="AK1186" s="258"/>
      <c r="AL1186" s="258"/>
      <c r="AM1186" s="258"/>
      <c r="AN1186" s="258"/>
      <c r="AO1186" s="258"/>
      <c r="AP1186" s="258"/>
      <c r="AQ1186" s="257"/>
      <c r="AR1186" s="257"/>
      <c r="AS1186" s="257"/>
      <c r="AT1186" s="257"/>
      <c r="AU1186" s="257"/>
      <c r="AV1186" s="257"/>
      <c r="AW1186" s="257"/>
      <c r="AX1186" s="257"/>
      <c r="AY1186" s="257"/>
      <c r="AZ1186" s="257"/>
      <c r="BA1186" s="257"/>
      <c r="BB1186" s="257"/>
    </row>
    <row r="1187" spans="20:54" s="41" customFormat="1" x14ac:dyDescent="0.25">
      <c r="T1187" s="257"/>
      <c r="W1187" s="258"/>
      <c r="X1187" s="258"/>
      <c r="Y1187" s="258"/>
      <c r="Z1187" s="258"/>
      <c r="AA1187" s="258"/>
      <c r="AB1187" s="258"/>
      <c r="AC1187" s="258"/>
      <c r="AD1187" s="258"/>
      <c r="AE1187" s="258"/>
      <c r="AF1187" s="258"/>
      <c r="AG1187" s="258"/>
      <c r="AH1187" s="258"/>
      <c r="AI1187" s="258"/>
      <c r="AJ1187" s="258"/>
      <c r="AK1187" s="258"/>
      <c r="AL1187" s="258"/>
      <c r="AM1187" s="258"/>
      <c r="AN1187" s="258"/>
      <c r="AO1187" s="258"/>
      <c r="AP1187" s="258"/>
      <c r="AQ1187" s="257"/>
      <c r="AR1187" s="257"/>
      <c r="AS1187" s="257"/>
      <c r="AT1187" s="257"/>
      <c r="AU1187" s="257"/>
      <c r="AV1187" s="257"/>
      <c r="AW1187" s="257"/>
      <c r="AX1187" s="257"/>
      <c r="AY1187" s="257"/>
      <c r="AZ1187" s="257"/>
      <c r="BA1187" s="257"/>
      <c r="BB1187" s="257"/>
    </row>
    <row r="1188" spans="20:54" s="41" customFormat="1" x14ac:dyDescent="0.25">
      <c r="T1188" s="257"/>
      <c r="W1188" s="258"/>
      <c r="X1188" s="258"/>
      <c r="Y1188" s="258"/>
      <c r="Z1188" s="258"/>
      <c r="AA1188" s="258"/>
      <c r="AB1188" s="258"/>
      <c r="AC1188" s="258"/>
      <c r="AD1188" s="258"/>
      <c r="AE1188" s="258"/>
      <c r="AF1188" s="258"/>
      <c r="AG1188" s="258"/>
      <c r="AH1188" s="258"/>
      <c r="AI1188" s="258"/>
      <c r="AJ1188" s="258"/>
      <c r="AK1188" s="258"/>
      <c r="AL1188" s="258"/>
      <c r="AM1188" s="258"/>
      <c r="AN1188" s="258"/>
      <c r="AO1188" s="258"/>
      <c r="AP1188" s="258"/>
      <c r="AQ1188" s="257"/>
      <c r="AR1188" s="257"/>
      <c r="AS1188" s="257"/>
      <c r="AT1188" s="257"/>
      <c r="AU1188" s="257"/>
      <c r="AV1188" s="257"/>
      <c r="AW1188" s="257"/>
      <c r="AX1188" s="257"/>
      <c r="AY1188" s="257"/>
      <c r="AZ1188" s="257"/>
      <c r="BA1188" s="257"/>
      <c r="BB1188" s="257"/>
    </row>
    <row r="1189" spans="20:54" s="41" customFormat="1" x14ac:dyDescent="0.25">
      <c r="T1189" s="257"/>
      <c r="W1189" s="258"/>
      <c r="X1189" s="258"/>
      <c r="Y1189" s="258"/>
      <c r="Z1189" s="258"/>
      <c r="AA1189" s="258"/>
      <c r="AB1189" s="258"/>
      <c r="AC1189" s="258"/>
      <c r="AD1189" s="258"/>
      <c r="AE1189" s="258"/>
      <c r="AF1189" s="258"/>
      <c r="AG1189" s="258"/>
      <c r="AH1189" s="258"/>
      <c r="AI1189" s="258"/>
      <c r="AJ1189" s="258"/>
      <c r="AK1189" s="258"/>
      <c r="AL1189" s="258"/>
      <c r="AM1189" s="258"/>
      <c r="AN1189" s="258"/>
      <c r="AO1189" s="258"/>
      <c r="AP1189" s="258"/>
      <c r="AQ1189" s="257"/>
      <c r="AR1189" s="257"/>
      <c r="AS1189" s="257"/>
      <c r="AT1189" s="257"/>
      <c r="AU1189" s="257"/>
      <c r="AV1189" s="257"/>
      <c r="AW1189" s="257"/>
      <c r="AX1189" s="257"/>
      <c r="AY1189" s="257"/>
      <c r="AZ1189" s="257"/>
      <c r="BA1189" s="257"/>
      <c r="BB1189" s="257"/>
    </row>
    <row r="1190" spans="20:54" s="41" customFormat="1" x14ac:dyDescent="0.25">
      <c r="T1190" s="257"/>
      <c r="W1190" s="258"/>
      <c r="X1190" s="258"/>
      <c r="Y1190" s="258"/>
      <c r="Z1190" s="258"/>
      <c r="AA1190" s="258"/>
      <c r="AB1190" s="258"/>
      <c r="AC1190" s="258"/>
      <c r="AD1190" s="258"/>
      <c r="AE1190" s="258"/>
      <c r="AF1190" s="258"/>
      <c r="AG1190" s="258"/>
      <c r="AH1190" s="258"/>
      <c r="AI1190" s="258"/>
      <c r="AJ1190" s="258"/>
      <c r="AK1190" s="258"/>
      <c r="AL1190" s="258"/>
      <c r="AM1190" s="258"/>
      <c r="AN1190" s="258"/>
      <c r="AO1190" s="258"/>
      <c r="AP1190" s="258"/>
      <c r="AQ1190" s="257"/>
      <c r="AR1190" s="257"/>
      <c r="AS1190" s="257"/>
      <c r="AT1190" s="257"/>
      <c r="AU1190" s="257"/>
      <c r="AV1190" s="257"/>
      <c r="AW1190" s="257"/>
      <c r="AX1190" s="257"/>
      <c r="AY1190" s="257"/>
      <c r="AZ1190" s="257"/>
      <c r="BA1190" s="257"/>
      <c r="BB1190" s="257"/>
    </row>
    <row r="1191" spans="20:54" s="41" customFormat="1" x14ac:dyDescent="0.25">
      <c r="T1191" s="257"/>
      <c r="W1191" s="258"/>
      <c r="X1191" s="258"/>
      <c r="Y1191" s="258"/>
      <c r="Z1191" s="258"/>
      <c r="AA1191" s="258"/>
      <c r="AB1191" s="258"/>
      <c r="AC1191" s="258"/>
      <c r="AD1191" s="258"/>
      <c r="AE1191" s="258"/>
      <c r="AF1191" s="258"/>
      <c r="AG1191" s="258"/>
      <c r="AH1191" s="258"/>
      <c r="AI1191" s="258"/>
      <c r="AJ1191" s="258"/>
      <c r="AK1191" s="258"/>
      <c r="AL1191" s="258"/>
      <c r="AM1191" s="258"/>
      <c r="AN1191" s="258"/>
      <c r="AO1191" s="258"/>
      <c r="AP1191" s="258"/>
      <c r="AQ1191" s="257"/>
      <c r="AR1191" s="257"/>
      <c r="AS1191" s="257"/>
      <c r="AT1191" s="257"/>
      <c r="AU1191" s="257"/>
      <c r="AV1191" s="257"/>
      <c r="AW1191" s="257"/>
      <c r="AX1191" s="257"/>
      <c r="AY1191" s="257"/>
      <c r="AZ1191" s="257"/>
      <c r="BA1191" s="257"/>
      <c r="BB1191" s="257"/>
    </row>
    <row r="1192" spans="20:54" s="41" customFormat="1" x14ac:dyDescent="0.25">
      <c r="T1192" s="257"/>
      <c r="W1192" s="258"/>
      <c r="X1192" s="258"/>
      <c r="Y1192" s="258"/>
      <c r="Z1192" s="258"/>
      <c r="AA1192" s="258"/>
      <c r="AB1192" s="258"/>
      <c r="AC1192" s="258"/>
      <c r="AD1192" s="258"/>
      <c r="AE1192" s="258"/>
      <c r="AF1192" s="258"/>
      <c r="AG1192" s="258"/>
      <c r="AH1192" s="258"/>
      <c r="AI1192" s="258"/>
      <c r="AJ1192" s="258"/>
      <c r="AK1192" s="258"/>
      <c r="AL1192" s="258"/>
      <c r="AM1192" s="258"/>
      <c r="AN1192" s="258"/>
      <c r="AO1192" s="258"/>
      <c r="AP1192" s="258"/>
      <c r="AQ1192" s="257"/>
      <c r="AR1192" s="257"/>
      <c r="AS1192" s="257"/>
      <c r="AT1192" s="257"/>
      <c r="AU1192" s="257"/>
      <c r="AV1192" s="257"/>
      <c r="AW1192" s="257"/>
      <c r="AX1192" s="257"/>
      <c r="AY1192" s="257"/>
      <c r="AZ1192" s="257"/>
      <c r="BA1192" s="257"/>
      <c r="BB1192" s="257"/>
    </row>
    <row r="1193" spans="20:54" s="41" customFormat="1" x14ac:dyDescent="0.25">
      <c r="T1193" s="257"/>
      <c r="W1193" s="258"/>
      <c r="X1193" s="258"/>
      <c r="Y1193" s="258"/>
      <c r="Z1193" s="258"/>
      <c r="AA1193" s="258"/>
      <c r="AB1193" s="258"/>
      <c r="AC1193" s="258"/>
      <c r="AD1193" s="258"/>
      <c r="AE1193" s="258"/>
      <c r="AF1193" s="258"/>
      <c r="AG1193" s="258"/>
      <c r="AH1193" s="258"/>
      <c r="AI1193" s="258"/>
      <c r="AJ1193" s="258"/>
      <c r="AK1193" s="258"/>
      <c r="AL1193" s="258"/>
      <c r="AM1193" s="258"/>
      <c r="AN1193" s="258"/>
      <c r="AO1193" s="258"/>
      <c r="AP1193" s="258"/>
      <c r="AQ1193" s="257"/>
      <c r="AR1193" s="257"/>
      <c r="AS1193" s="257"/>
      <c r="AT1193" s="257"/>
      <c r="AU1193" s="257"/>
      <c r="AV1193" s="257"/>
      <c r="AW1193" s="257"/>
      <c r="AX1193" s="257"/>
      <c r="AY1193" s="257"/>
      <c r="AZ1193" s="257"/>
      <c r="BA1193" s="257"/>
      <c r="BB1193" s="257"/>
    </row>
    <row r="1194" spans="20:54" s="41" customFormat="1" x14ac:dyDescent="0.25">
      <c r="T1194" s="257"/>
      <c r="W1194" s="258"/>
      <c r="X1194" s="258"/>
      <c r="Y1194" s="258"/>
      <c r="Z1194" s="258"/>
      <c r="AA1194" s="258"/>
      <c r="AB1194" s="258"/>
      <c r="AC1194" s="258"/>
      <c r="AD1194" s="258"/>
      <c r="AE1194" s="258"/>
      <c r="AF1194" s="258"/>
      <c r="AG1194" s="258"/>
      <c r="AH1194" s="258"/>
      <c r="AI1194" s="258"/>
      <c r="AJ1194" s="258"/>
      <c r="AK1194" s="258"/>
      <c r="AL1194" s="258"/>
      <c r="AM1194" s="258"/>
      <c r="AN1194" s="258"/>
      <c r="AO1194" s="258"/>
      <c r="AP1194" s="258"/>
      <c r="AQ1194" s="257"/>
      <c r="AR1194" s="257"/>
      <c r="AS1194" s="257"/>
      <c r="AT1194" s="257"/>
      <c r="AU1194" s="257"/>
      <c r="AV1194" s="257"/>
      <c r="AW1194" s="257"/>
      <c r="AX1194" s="257"/>
      <c r="AY1194" s="257"/>
      <c r="AZ1194" s="257"/>
      <c r="BA1194" s="257"/>
      <c r="BB1194" s="257"/>
    </row>
    <row r="1195" spans="20:54" s="41" customFormat="1" x14ac:dyDescent="0.25">
      <c r="T1195" s="257"/>
      <c r="W1195" s="258"/>
      <c r="X1195" s="258"/>
      <c r="Y1195" s="258"/>
      <c r="Z1195" s="258"/>
      <c r="AA1195" s="258"/>
      <c r="AB1195" s="258"/>
      <c r="AC1195" s="258"/>
      <c r="AD1195" s="258"/>
      <c r="AE1195" s="258"/>
      <c r="AF1195" s="258"/>
      <c r="AG1195" s="258"/>
      <c r="AH1195" s="258"/>
      <c r="AI1195" s="258"/>
      <c r="AJ1195" s="258"/>
      <c r="AK1195" s="258"/>
      <c r="AL1195" s="258"/>
      <c r="AM1195" s="258"/>
      <c r="AN1195" s="258"/>
      <c r="AO1195" s="258"/>
      <c r="AP1195" s="258"/>
      <c r="AQ1195" s="257"/>
      <c r="AR1195" s="257"/>
      <c r="AS1195" s="257"/>
      <c r="AT1195" s="257"/>
      <c r="AU1195" s="257"/>
      <c r="AV1195" s="257"/>
      <c r="AW1195" s="257"/>
      <c r="AX1195" s="257"/>
      <c r="AY1195" s="257"/>
      <c r="AZ1195" s="257"/>
      <c r="BA1195" s="257"/>
      <c r="BB1195" s="257"/>
    </row>
    <row r="1196" spans="20:54" s="41" customFormat="1" x14ac:dyDescent="0.25">
      <c r="T1196" s="257"/>
      <c r="W1196" s="258"/>
      <c r="X1196" s="258"/>
      <c r="Y1196" s="258"/>
      <c r="Z1196" s="258"/>
      <c r="AA1196" s="258"/>
      <c r="AB1196" s="258"/>
      <c r="AC1196" s="258"/>
      <c r="AD1196" s="258"/>
      <c r="AE1196" s="258"/>
      <c r="AF1196" s="258"/>
      <c r="AG1196" s="258"/>
      <c r="AH1196" s="258"/>
      <c r="AI1196" s="258"/>
      <c r="AJ1196" s="258"/>
      <c r="AK1196" s="258"/>
      <c r="AL1196" s="258"/>
      <c r="AM1196" s="258"/>
      <c r="AN1196" s="258"/>
      <c r="AO1196" s="258"/>
      <c r="AP1196" s="258"/>
      <c r="AQ1196" s="257"/>
      <c r="AR1196" s="257"/>
      <c r="AS1196" s="257"/>
      <c r="AT1196" s="257"/>
      <c r="AU1196" s="257"/>
      <c r="AV1196" s="257"/>
      <c r="AW1196" s="257"/>
      <c r="AX1196" s="257"/>
      <c r="AY1196" s="257"/>
      <c r="AZ1196" s="257"/>
      <c r="BA1196" s="257"/>
      <c r="BB1196" s="257"/>
    </row>
    <row r="1197" spans="20:54" s="41" customFormat="1" x14ac:dyDescent="0.25">
      <c r="T1197" s="257"/>
      <c r="W1197" s="258"/>
      <c r="X1197" s="258"/>
      <c r="Y1197" s="258"/>
      <c r="Z1197" s="258"/>
      <c r="AA1197" s="258"/>
      <c r="AB1197" s="258"/>
      <c r="AC1197" s="258"/>
      <c r="AD1197" s="258"/>
      <c r="AE1197" s="258"/>
      <c r="AF1197" s="258"/>
      <c r="AG1197" s="258"/>
      <c r="AH1197" s="258"/>
      <c r="AI1197" s="258"/>
      <c r="AJ1197" s="258"/>
      <c r="AK1197" s="258"/>
      <c r="AL1197" s="258"/>
      <c r="AM1197" s="258"/>
      <c r="AN1197" s="258"/>
      <c r="AO1197" s="258"/>
      <c r="AP1197" s="258"/>
      <c r="AQ1197" s="257"/>
      <c r="AR1197" s="257"/>
      <c r="AS1197" s="257"/>
      <c r="AT1197" s="257"/>
      <c r="AU1197" s="257"/>
      <c r="AV1197" s="257"/>
      <c r="AW1197" s="257"/>
      <c r="AX1197" s="257"/>
      <c r="AY1197" s="257"/>
      <c r="AZ1197" s="257"/>
      <c r="BA1197" s="257"/>
      <c r="BB1197" s="257"/>
    </row>
    <row r="1198" spans="20:54" s="41" customFormat="1" x14ac:dyDescent="0.25">
      <c r="T1198" s="257"/>
      <c r="W1198" s="258"/>
      <c r="X1198" s="258"/>
      <c r="Y1198" s="258"/>
      <c r="Z1198" s="258"/>
      <c r="AA1198" s="258"/>
      <c r="AB1198" s="258"/>
      <c r="AC1198" s="258"/>
      <c r="AD1198" s="258"/>
      <c r="AE1198" s="258"/>
      <c r="AF1198" s="258"/>
      <c r="AG1198" s="258"/>
      <c r="AH1198" s="258"/>
      <c r="AI1198" s="258"/>
      <c r="AJ1198" s="258"/>
      <c r="AK1198" s="258"/>
      <c r="AL1198" s="258"/>
      <c r="AM1198" s="258"/>
      <c r="AN1198" s="258"/>
      <c r="AO1198" s="258"/>
      <c r="AP1198" s="258"/>
      <c r="AQ1198" s="257"/>
      <c r="AR1198" s="257"/>
      <c r="AS1198" s="257"/>
      <c r="AT1198" s="257"/>
      <c r="AU1198" s="257"/>
      <c r="AV1198" s="257"/>
      <c r="AW1198" s="257"/>
      <c r="AX1198" s="257"/>
      <c r="AY1198" s="257"/>
      <c r="AZ1198" s="257"/>
      <c r="BA1198" s="257"/>
      <c r="BB1198" s="257"/>
    </row>
    <row r="1199" spans="20:54" s="41" customFormat="1" x14ac:dyDescent="0.25">
      <c r="T1199" s="257"/>
      <c r="W1199" s="258"/>
      <c r="X1199" s="258"/>
      <c r="Y1199" s="258"/>
      <c r="Z1199" s="258"/>
      <c r="AA1199" s="258"/>
      <c r="AB1199" s="258"/>
      <c r="AC1199" s="258"/>
      <c r="AD1199" s="258"/>
      <c r="AE1199" s="258"/>
      <c r="AF1199" s="258"/>
      <c r="AG1199" s="258"/>
      <c r="AH1199" s="258"/>
      <c r="AI1199" s="258"/>
      <c r="AJ1199" s="258"/>
      <c r="AK1199" s="258"/>
      <c r="AL1199" s="258"/>
      <c r="AM1199" s="258"/>
      <c r="AN1199" s="258"/>
      <c r="AO1199" s="258"/>
      <c r="AP1199" s="258"/>
      <c r="AQ1199" s="257"/>
      <c r="AR1199" s="257"/>
      <c r="AS1199" s="257"/>
      <c r="AT1199" s="257"/>
      <c r="AU1199" s="257"/>
      <c r="AV1199" s="257"/>
      <c r="AW1199" s="257"/>
      <c r="AX1199" s="257"/>
      <c r="AY1199" s="257"/>
      <c r="AZ1199" s="257"/>
      <c r="BA1199" s="257"/>
      <c r="BB1199" s="257"/>
    </row>
    <row r="1200" spans="20:54" s="41" customFormat="1" x14ac:dyDescent="0.25">
      <c r="T1200" s="257"/>
      <c r="W1200" s="258"/>
      <c r="X1200" s="258"/>
      <c r="Y1200" s="258"/>
      <c r="Z1200" s="258"/>
      <c r="AA1200" s="258"/>
      <c r="AB1200" s="258"/>
      <c r="AC1200" s="258"/>
      <c r="AD1200" s="258"/>
      <c r="AE1200" s="258"/>
      <c r="AF1200" s="258"/>
      <c r="AG1200" s="258"/>
      <c r="AH1200" s="258"/>
      <c r="AI1200" s="258"/>
      <c r="AJ1200" s="258"/>
      <c r="AK1200" s="258"/>
      <c r="AL1200" s="258"/>
      <c r="AM1200" s="258"/>
      <c r="AN1200" s="258"/>
      <c r="AO1200" s="258"/>
      <c r="AP1200" s="258"/>
      <c r="AQ1200" s="257"/>
      <c r="AR1200" s="257"/>
      <c r="AS1200" s="257"/>
      <c r="AT1200" s="257"/>
      <c r="AU1200" s="257"/>
      <c r="AV1200" s="257"/>
      <c r="AW1200" s="257"/>
      <c r="AX1200" s="257"/>
      <c r="AY1200" s="257"/>
      <c r="AZ1200" s="257"/>
      <c r="BA1200" s="257"/>
      <c r="BB1200" s="257"/>
    </row>
    <row r="1201" spans="20:54" s="41" customFormat="1" x14ac:dyDescent="0.25">
      <c r="T1201" s="257"/>
      <c r="W1201" s="258"/>
      <c r="X1201" s="258"/>
      <c r="Y1201" s="258"/>
      <c r="Z1201" s="258"/>
      <c r="AA1201" s="258"/>
      <c r="AB1201" s="258"/>
      <c r="AC1201" s="258"/>
      <c r="AD1201" s="258"/>
      <c r="AE1201" s="258"/>
      <c r="AF1201" s="258"/>
      <c r="AG1201" s="258"/>
      <c r="AH1201" s="258"/>
      <c r="AI1201" s="258"/>
      <c r="AJ1201" s="258"/>
      <c r="AK1201" s="258"/>
      <c r="AL1201" s="258"/>
      <c r="AM1201" s="258"/>
      <c r="AN1201" s="258"/>
      <c r="AO1201" s="258"/>
      <c r="AP1201" s="258"/>
      <c r="AQ1201" s="257"/>
      <c r="AR1201" s="257"/>
      <c r="AS1201" s="257"/>
      <c r="AT1201" s="257"/>
      <c r="AU1201" s="257"/>
      <c r="AV1201" s="257"/>
      <c r="AW1201" s="257"/>
      <c r="AX1201" s="257"/>
      <c r="AY1201" s="257"/>
      <c r="AZ1201" s="257"/>
      <c r="BA1201" s="257"/>
      <c r="BB1201" s="257"/>
    </row>
    <row r="1202" spans="20:54" s="41" customFormat="1" x14ac:dyDescent="0.25">
      <c r="T1202" s="257"/>
      <c r="W1202" s="258"/>
      <c r="X1202" s="258"/>
      <c r="Y1202" s="258"/>
      <c r="Z1202" s="258"/>
      <c r="AA1202" s="258"/>
      <c r="AB1202" s="258"/>
      <c r="AC1202" s="258"/>
      <c r="AD1202" s="258"/>
      <c r="AE1202" s="258"/>
      <c r="AF1202" s="258"/>
      <c r="AG1202" s="258"/>
      <c r="AH1202" s="258"/>
      <c r="AI1202" s="258"/>
      <c r="AJ1202" s="258"/>
      <c r="AK1202" s="258"/>
      <c r="AL1202" s="258"/>
      <c r="AM1202" s="258"/>
      <c r="AN1202" s="258"/>
      <c r="AO1202" s="258"/>
      <c r="AP1202" s="258"/>
      <c r="AQ1202" s="257"/>
      <c r="AR1202" s="257"/>
      <c r="AS1202" s="257"/>
      <c r="AT1202" s="257"/>
      <c r="AU1202" s="257"/>
      <c r="AV1202" s="257"/>
      <c r="AW1202" s="257"/>
      <c r="AX1202" s="257"/>
      <c r="AY1202" s="257"/>
      <c r="AZ1202" s="257"/>
      <c r="BA1202" s="257"/>
      <c r="BB1202" s="257"/>
    </row>
    <row r="1203" spans="20:54" s="41" customFormat="1" x14ac:dyDescent="0.25">
      <c r="T1203" s="257"/>
      <c r="W1203" s="258"/>
      <c r="X1203" s="258"/>
      <c r="Y1203" s="258"/>
      <c r="Z1203" s="258"/>
      <c r="AA1203" s="258"/>
      <c r="AB1203" s="258"/>
      <c r="AC1203" s="258"/>
      <c r="AD1203" s="258"/>
      <c r="AE1203" s="258"/>
      <c r="AF1203" s="258"/>
      <c r="AG1203" s="258"/>
      <c r="AH1203" s="258"/>
      <c r="AI1203" s="258"/>
      <c r="AJ1203" s="258"/>
      <c r="AK1203" s="258"/>
      <c r="AL1203" s="258"/>
      <c r="AM1203" s="258"/>
      <c r="AN1203" s="258"/>
      <c r="AO1203" s="258"/>
      <c r="AP1203" s="258"/>
      <c r="AQ1203" s="257"/>
      <c r="AR1203" s="257"/>
      <c r="AS1203" s="257"/>
      <c r="AT1203" s="257"/>
      <c r="AU1203" s="257"/>
      <c r="AV1203" s="257"/>
      <c r="AW1203" s="257"/>
      <c r="AX1203" s="257"/>
      <c r="AY1203" s="257"/>
      <c r="AZ1203" s="257"/>
      <c r="BA1203" s="257"/>
      <c r="BB1203" s="257"/>
    </row>
    <row r="1204" spans="20:54" s="41" customFormat="1" x14ac:dyDescent="0.25">
      <c r="T1204" s="257"/>
      <c r="W1204" s="258"/>
      <c r="X1204" s="258"/>
      <c r="Y1204" s="258"/>
      <c r="Z1204" s="258"/>
      <c r="AA1204" s="258"/>
      <c r="AB1204" s="258"/>
      <c r="AC1204" s="258"/>
      <c r="AD1204" s="258"/>
      <c r="AE1204" s="258"/>
      <c r="AF1204" s="258"/>
      <c r="AG1204" s="258"/>
      <c r="AH1204" s="258"/>
      <c r="AI1204" s="258"/>
      <c r="AJ1204" s="258"/>
      <c r="AK1204" s="258"/>
      <c r="AL1204" s="258"/>
      <c r="AM1204" s="258"/>
      <c r="AN1204" s="258"/>
      <c r="AO1204" s="258"/>
      <c r="AP1204" s="258"/>
      <c r="AQ1204" s="257"/>
      <c r="AR1204" s="257"/>
      <c r="AS1204" s="257"/>
      <c r="AT1204" s="257"/>
      <c r="AU1204" s="257"/>
      <c r="AV1204" s="257"/>
      <c r="AW1204" s="257"/>
      <c r="AX1204" s="257"/>
      <c r="AY1204" s="257"/>
      <c r="AZ1204" s="257"/>
      <c r="BA1204" s="257"/>
      <c r="BB1204" s="257"/>
    </row>
    <row r="1205" spans="20:54" s="41" customFormat="1" x14ac:dyDescent="0.25">
      <c r="T1205" s="257"/>
      <c r="W1205" s="258"/>
      <c r="X1205" s="258"/>
      <c r="Y1205" s="258"/>
      <c r="Z1205" s="258"/>
      <c r="AA1205" s="258"/>
      <c r="AB1205" s="258"/>
      <c r="AC1205" s="258"/>
      <c r="AD1205" s="258"/>
      <c r="AE1205" s="258"/>
      <c r="AF1205" s="258"/>
      <c r="AG1205" s="258"/>
      <c r="AH1205" s="258"/>
      <c r="AI1205" s="258"/>
      <c r="AJ1205" s="258"/>
      <c r="AK1205" s="258"/>
      <c r="AL1205" s="258"/>
      <c r="AM1205" s="258"/>
      <c r="AN1205" s="258"/>
      <c r="AO1205" s="258"/>
      <c r="AP1205" s="258"/>
      <c r="AQ1205" s="257"/>
      <c r="AR1205" s="257"/>
      <c r="AS1205" s="257"/>
      <c r="AT1205" s="257"/>
      <c r="AU1205" s="257"/>
      <c r="AV1205" s="257"/>
      <c r="AW1205" s="257"/>
      <c r="AX1205" s="257"/>
      <c r="AY1205" s="257"/>
      <c r="AZ1205" s="257"/>
      <c r="BA1205" s="257"/>
      <c r="BB1205" s="257"/>
    </row>
    <row r="1206" spans="20:54" s="41" customFormat="1" x14ac:dyDescent="0.25">
      <c r="T1206" s="257"/>
      <c r="W1206" s="258"/>
      <c r="X1206" s="258"/>
      <c r="Y1206" s="258"/>
      <c r="Z1206" s="258"/>
      <c r="AA1206" s="258"/>
      <c r="AB1206" s="258"/>
      <c r="AC1206" s="258"/>
      <c r="AD1206" s="258"/>
      <c r="AE1206" s="258"/>
      <c r="AF1206" s="258"/>
      <c r="AG1206" s="258"/>
      <c r="AH1206" s="258"/>
      <c r="AI1206" s="258"/>
      <c r="AJ1206" s="258"/>
      <c r="AK1206" s="258"/>
      <c r="AL1206" s="258"/>
      <c r="AM1206" s="258"/>
      <c r="AN1206" s="258"/>
      <c r="AO1206" s="258"/>
      <c r="AP1206" s="258"/>
      <c r="AQ1206" s="257"/>
      <c r="AR1206" s="257"/>
      <c r="AS1206" s="257"/>
      <c r="AT1206" s="257"/>
      <c r="AU1206" s="257"/>
      <c r="AV1206" s="257"/>
      <c r="AW1206" s="257"/>
      <c r="AX1206" s="257"/>
      <c r="AY1206" s="257"/>
      <c r="AZ1206" s="257"/>
      <c r="BA1206" s="257"/>
      <c r="BB1206" s="257"/>
    </row>
    <row r="1207" spans="20:54" s="41" customFormat="1" x14ac:dyDescent="0.25">
      <c r="T1207" s="257"/>
      <c r="W1207" s="258"/>
      <c r="X1207" s="258"/>
      <c r="Y1207" s="258"/>
      <c r="Z1207" s="258"/>
      <c r="AA1207" s="258"/>
      <c r="AB1207" s="258"/>
      <c r="AC1207" s="258"/>
      <c r="AD1207" s="258"/>
      <c r="AE1207" s="258"/>
      <c r="AF1207" s="258"/>
      <c r="AG1207" s="258"/>
      <c r="AH1207" s="258"/>
      <c r="AI1207" s="258"/>
      <c r="AJ1207" s="258"/>
      <c r="AK1207" s="258"/>
      <c r="AL1207" s="258"/>
      <c r="AM1207" s="258"/>
      <c r="AN1207" s="258"/>
      <c r="AO1207" s="258"/>
      <c r="AP1207" s="258"/>
      <c r="AQ1207" s="257"/>
      <c r="AR1207" s="257"/>
      <c r="AS1207" s="257"/>
      <c r="AT1207" s="257"/>
      <c r="AU1207" s="257"/>
      <c r="AV1207" s="257"/>
      <c r="AW1207" s="257"/>
      <c r="AX1207" s="257"/>
      <c r="AY1207" s="257"/>
      <c r="AZ1207" s="257"/>
      <c r="BA1207" s="257"/>
      <c r="BB1207" s="257"/>
    </row>
    <row r="1208" spans="20:54" s="41" customFormat="1" x14ac:dyDescent="0.25">
      <c r="T1208" s="257"/>
      <c r="W1208" s="258"/>
      <c r="X1208" s="258"/>
      <c r="Y1208" s="258"/>
      <c r="Z1208" s="258"/>
      <c r="AA1208" s="258"/>
      <c r="AB1208" s="258"/>
      <c r="AC1208" s="258"/>
      <c r="AD1208" s="258"/>
      <c r="AE1208" s="258"/>
      <c r="AF1208" s="258"/>
      <c r="AG1208" s="258"/>
      <c r="AH1208" s="258"/>
      <c r="AI1208" s="258"/>
      <c r="AJ1208" s="258"/>
      <c r="AK1208" s="258"/>
      <c r="AL1208" s="258"/>
      <c r="AM1208" s="258"/>
      <c r="AN1208" s="258"/>
      <c r="AO1208" s="258"/>
      <c r="AP1208" s="258"/>
      <c r="AQ1208" s="257"/>
      <c r="AR1208" s="257"/>
      <c r="AS1208" s="257"/>
      <c r="AT1208" s="257"/>
      <c r="AU1208" s="257"/>
      <c r="AV1208" s="257"/>
      <c r="AW1208" s="257"/>
      <c r="AX1208" s="257"/>
      <c r="AY1208" s="257"/>
      <c r="AZ1208" s="257"/>
      <c r="BA1208" s="257"/>
      <c r="BB1208" s="257"/>
    </row>
    <row r="1209" spans="20:54" s="41" customFormat="1" x14ac:dyDescent="0.25">
      <c r="T1209" s="257"/>
      <c r="W1209" s="258"/>
      <c r="X1209" s="258"/>
      <c r="Y1209" s="258"/>
      <c r="Z1209" s="258"/>
      <c r="AA1209" s="258"/>
      <c r="AB1209" s="258"/>
      <c r="AC1209" s="258"/>
      <c r="AD1209" s="258"/>
      <c r="AE1209" s="258"/>
      <c r="AF1209" s="258"/>
      <c r="AG1209" s="258"/>
      <c r="AH1209" s="258"/>
      <c r="AI1209" s="258"/>
      <c r="AJ1209" s="258"/>
      <c r="AK1209" s="258"/>
      <c r="AL1209" s="258"/>
      <c r="AM1209" s="258"/>
      <c r="AN1209" s="258"/>
      <c r="AO1209" s="258"/>
      <c r="AP1209" s="258"/>
      <c r="AQ1209" s="257"/>
      <c r="AR1209" s="257"/>
      <c r="AS1209" s="257"/>
      <c r="AT1209" s="257"/>
      <c r="AU1209" s="257"/>
      <c r="AV1209" s="257"/>
      <c r="AW1209" s="257"/>
      <c r="AX1209" s="257"/>
      <c r="AY1209" s="257"/>
      <c r="AZ1209" s="257"/>
      <c r="BA1209" s="257"/>
      <c r="BB1209" s="257"/>
    </row>
    <row r="1210" spans="20:54" s="41" customFormat="1" x14ac:dyDescent="0.25">
      <c r="T1210" s="257"/>
      <c r="W1210" s="258"/>
      <c r="X1210" s="258"/>
      <c r="Y1210" s="258"/>
      <c r="Z1210" s="258"/>
      <c r="AA1210" s="258"/>
      <c r="AB1210" s="258"/>
      <c r="AC1210" s="258"/>
      <c r="AD1210" s="258"/>
      <c r="AE1210" s="258"/>
      <c r="AF1210" s="258"/>
      <c r="AG1210" s="258"/>
      <c r="AH1210" s="258"/>
      <c r="AI1210" s="258"/>
      <c r="AJ1210" s="258"/>
      <c r="AK1210" s="258"/>
      <c r="AL1210" s="258"/>
      <c r="AM1210" s="258"/>
      <c r="AN1210" s="258"/>
      <c r="AO1210" s="258"/>
      <c r="AP1210" s="258"/>
      <c r="AQ1210" s="257"/>
      <c r="AR1210" s="257"/>
      <c r="AS1210" s="257"/>
      <c r="AT1210" s="257"/>
      <c r="AU1210" s="257"/>
      <c r="AV1210" s="257"/>
      <c r="AW1210" s="257"/>
      <c r="AX1210" s="257"/>
      <c r="AY1210" s="257"/>
      <c r="AZ1210" s="257"/>
      <c r="BA1210" s="257"/>
      <c r="BB1210" s="257"/>
    </row>
    <row r="1211" spans="20:54" s="41" customFormat="1" x14ac:dyDescent="0.25">
      <c r="T1211" s="257"/>
      <c r="W1211" s="258"/>
      <c r="X1211" s="258"/>
      <c r="Y1211" s="258"/>
      <c r="Z1211" s="258"/>
      <c r="AA1211" s="258"/>
      <c r="AB1211" s="258"/>
      <c r="AC1211" s="258"/>
      <c r="AD1211" s="258"/>
      <c r="AE1211" s="258"/>
      <c r="AF1211" s="258"/>
      <c r="AG1211" s="258"/>
      <c r="AH1211" s="258"/>
      <c r="AI1211" s="258"/>
      <c r="AJ1211" s="258"/>
      <c r="AK1211" s="258"/>
      <c r="AL1211" s="258"/>
      <c r="AM1211" s="258"/>
      <c r="AN1211" s="258"/>
      <c r="AO1211" s="258"/>
      <c r="AP1211" s="258"/>
      <c r="AQ1211" s="257"/>
      <c r="AR1211" s="257"/>
      <c r="AS1211" s="257"/>
      <c r="AT1211" s="257"/>
      <c r="AU1211" s="257"/>
      <c r="AV1211" s="257"/>
      <c r="AW1211" s="257"/>
      <c r="AX1211" s="257"/>
      <c r="AY1211" s="257"/>
      <c r="AZ1211" s="257"/>
      <c r="BA1211" s="257"/>
      <c r="BB1211" s="257"/>
    </row>
    <row r="1212" spans="20:54" s="41" customFormat="1" x14ac:dyDescent="0.25">
      <c r="T1212" s="257"/>
      <c r="W1212" s="258"/>
      <c r="X1212" s="258"/>
      <c r="Y1212" s="258"/>
      <c r="Z1212" s="258"/>
      <c r="AA1212" s="258"/>
      <c r="AB1212" s="258"/>
      <c r="AC1212" s="258"/>
      <c r="AD1212" s="258"/>
      <c r="AE1212" s="258"/>
      <c r="AF1212" s="258"/>
      <c r="AG1212" s="258"/>
      <c r="AH1212" s="258"/>
      <c r="AI1212" s="258"/>
      <c r="AJ1212" s="258"/>
      <c r="AK1212" s="258"/>
      <c r="AL1212" s="258"/>
      <c r="AM1212" s="258"/>
      <c r="AN1212" s="258"/>
      <c r="AO1212" s="258"/>
      <c r="AP1212" s="258"/>
      <c r="AQ1212" s="257"/>
      <c r="AR1212" s="257"/>
      <c r="AS1212" s="257"/>
      <c r="AT1212" s="257"/>
      <c r="AU1212" s="257"/>
      <c r="AV1212" s="257"/>
      <c r="AW1212" s="257"/>
      <c r="AX1212" s="257"/>
      <c r="AY1212" s="257"/>
      <c r="AZ1212" s="257"/>
      <c r="BA1212" s="257"/>
      <c r="BB1212" s="257"/>
    </row>
    <row r="1213" spans="20:54" s="41" customFormat="1" x14ac:dyDescent="0.25">
      <c r="T1213" s="257"/>
      <c r="W1213" s="258"/>
      <c r="X1213" s="258"/>
      <c r="Y1213" s="258"/>
      <c r="Z1213" s="258"/>
      <c r="AA1213" s="258"/>
      <c r="AB1213" s="258"/>
      <c r="AC1213" s="258"/>
      <c r="AD1213" s="258"/>
      <c r="AE1213" s="258"/>
      <c r="AF1213" s="258"/>
      <c r="AG1213" s="258"/>
      <c r="AH1213" s="258"/>
      <c r="AI1213" s="258"/>
      <c r="AJ1213" s="258"/>
      <c r="AK1213" s="258"/>
      <c r="AL1213" s="258"/>
      <c r="AM1213" s="258"/>
      <c r="AN1213" s="258"/>
      <c r="AO1213" s="258"/>
      <c r="AP1213" s="258"/>
      <c r="AQ1213" s="257"/>
      <c r="AR1213" s="257"/>
      <c r="AS1213" s="257"/>
      <c r="AT1213" s="257"/>
      <c r="AU1213" s="257"/>
      <c r="AV1213" s="257"/>
      <c r="AW1213" s="257"/>
      <c r="AX1213" s="257"/>
      <c r="AY1213" s="257"/>
      <c r="AZ1213" s="257"/>
      <c r="BA1213" s="257"/>
      <c r="BB1213" s="257"/>
    </row>
    <row r="1214" spans="20:54" s="41" customFormat="1" x14ac:dyDescent="0.25">
      <c r="T1214" s="257"/>
      <c r="W1214" s="258"/>
      <c r="X1214" s="258"/>
      <c r="Y1214" s="258"/>
      <c r="Z1214" s="258"/>
      <c r="AA1214" s="258"/>
      <c r="AB1214" s="258"/>
      <c r="AC1214" s="258"/>
      <c r="AD1214" s="258"/>
      <c r="AE1214" s="258"/>
      <c r="AF1214" s="258"/>
      <c r="AG1214" s="258"/>
      <c r="AH1214" s="258"/>
      <c r="AI1214" s="258"/>
      <c r="AJ1214" s="258"/>
      <c r="AK1214" s="258"/>
      <c r="AL1214" s="258"/>
      <c r="AM1214" s="258"/>
      <c r="AN1214" s="258"/>
      <c r="AO1214" s="258"/>
      <c r="AP1214" s="258"/>
      <c r="AQ1214" s="257"/>
      <c r="AR1214" s="257"/>
      <c r="AS1214" s="257"/>
      <c r="AT1214" s="257"/>
      <c r="AU1214" s="257"/>
      <c r="AV1214" s="257"/>
      <c r="AW1214" s="257"/>
      <c r="AX1214" s="257"/>
      <c r="AY1214" s="257"/>
      <c r="AZ1214" s="257"/>
      <c r="BA1214" s="257"/>
      <c r="BB1214" s="257"/>
    </row>
    <row r="1215" spans="20:54" s="41" customFormat="1" x14ac:dyDescent="0.25">
      <c r="T1215" s="257"/>
      <c r="W1215" s="258"/>
      <c r="X1215" s="258"/>
      <c r="Y1215" s="258"/>
      <c r="Z1215" s="258"/>
      <c r="AA1215" s="258"/>
      <c r="AB1215" s="258"/>
      <c r="AC1215" s="258"/>
      <c r="AD1215" s="258"/>
      <c r="AE1215" s="258"/>
      <c r="AF1215" s="258"/>
      <c r="AG1215" s="258"/>
      <c r="AH1215" s="258"/>
      <c r="AI1215" s="258"/>
      <c r="AJ1215" s="258"/>
      <c r="AK1215" s="258"/>
      <c r="AL1215" s="258"/>
      <c r="AM1215" s="258"/>
      <c r="AN1215" s="258"/>
      <c r="AO1215" s="258"/>
      <c r="AP1215" s="258"/>
      <c r="AQ1215" s="257"/>
      <c r="AR1215" s="257"/>
      <c r="AS1215" s="257"/>
      <c r="AT1215" s="257"/>
      <c r="AU1215" s="257"/>
      <c r="AV1215" s="257"/>
      <c r="AW1215" s="257"/>
      <c r="AX1215" s="257"/>
      <c r="AY1215" s="257"/>
      <c r="AZ1215" s="257"/>
      <c r="BA1215" s="257"/>
      <c r="BB1215" s="257"/>
    </row>
    <row r="1216" spans="20:54" s="41" customFormat="1" x14ac:dyDescent="0.25">
      <c r="T1216" s="257"/>
      <c r="W1216" s="258"/>
      <c r="X1216" s="258"/>
      <c r="Y1216" s="258"/>
      <c r="Z1216" s="258"/>
      <c r="AA1216" s="258"/>
      <c r="AB1216" s="258"/>
      <c r="AC1216" s="258"/>
      <c r="AD1216" s="258"/>
      <c r="AE1216" s="258"/>
      <c r="AF1216" s="258"/>
      <c r="AG1216" s="258"/>
      <c r="AH1216" s="258"/>
      <c r="AI1216" s="258"/>
      <c r="AJ1216" s="258"/>
      <c r="AK1216" s="258"/>
      <c r="AL1216" s="258"/>
      <c r="AM1216" s="258"/>
      <c r="AN1216" s="258"/>
      <c r="AO1216" s="258"/>
      <c r="AP1216" s="258"/>
      <c r="AQ1216" s="257"/>
      <c r="AR1216" s="257"/>
      <c r="AS1216" s="257"/>
      <c r="AT1216" s="257"/>
      <c r="AU1216" s="257"/>
      <c r="AV1216" s="257"/>
      <c r="AW1216" s="257"/>
      <c r="AX1216" s="257"/>
      <c r="AY1216" s="257"/>
      <c r="AZ1216" s="257"/>
      <c r="BA1216" s="257"/>
      <c r="BB1216" s="257"/>
    </row>
    <row r="1217" spans="20:54" s="41" customFormat="1" x14ac:dyDescent="0.25">
      <c r="T1217" s="257"/>
      <c r="W1217" s="258"/>
      <c r="X1217" s="258"/>
      <c r="Y1217" s="258"/>
      <c r="Z1217" s="258"/>
      <c r="AA1217" s="258"/>
      <c r="AB1217" s="258"/>
      <c r="AC1217" s="258"/>
      <c r="AD1217" s="258"/>
      <c r="AE1217" s="258"/>
      <c r="AF1217" s="258"/>
      <c r="AG1217" s="258"/>
      <c r="AH1217" s="258"/>
      <c r="AI1217" s="258"/>
      <c r="AJ1217" s="258"/>
      <c r="AK1217" s="258"/>
      <c r="AL1217" s="258"/>
      <c r="AM1217" s="258"/>
      <c r="AN1217" s="258"/>
      <c r="AO1217" s="258"/>
      <c r="AP1217" s="258"/>
      <c r="AQ1217" s="257"/>
      <c r="AR1217" s="257"/>
      <c r="AS1217" s="257"/>
      <c r="AT1217" s="257"/>
      <c r="AU1217" s="257"/>
      <c r="AV1217" s="257"/>
      <c r="AW1217" s="257"/>
      <c r="AX1217" s="257"/>
      <c r="AY1217" s="257"/>
      <c r="AZ1217" s="257"/>
      <c r="BA1217" s="257"/>
      <c r="BB1217" s="257"/>
    </row>
    <row r="1218" spans="20:54" s="41" customFormat="1" x14ac:dyDescent="0.25">
      <c r="T1218" s="257"/>
      <c r="W1218" s="258"/>
      <c r="X1218" s="258"/>
      <c r="Y1218" s="258"/>
      <c r="Z1218" s="258"/>
      <c r="AA1218" s="258"/>
      <c r="AB1218" s="258"/>
      <c r="AC1218" s="258"/>
      <c r="AD1218" s="258"/>
      <c r="AE1218" s="258"/>
      <c r="AF1218" s="258"/>
      <c r="AG1218" s="258"/>
      <c r="AH1218" s="258"/>
      <c r="AI1218" s="258"/>
      <c r="AJ1218" s="258"/>
      <c r="AK1218" s="258"/>
      <c r="AL1218" s="258"/>
      <c r="AM1218" s="258"/>
      <c r="AN1218" s="258"/>
      <c r="AO1218" s="258"/>
      <c r="AP1218" s="258"/>
      <c r="AQ1218" s="257"/>
      <c r="AR1218" s="257"/>
      <c r="AS1218" s="257"/>
      <c r="AT1218" s="257"/>
      <c r="AU1218" s="257"/>
      <c r="AV1218" s="257"/>
      <c r="AW1218" s="257"/>
      <c r="AX1218" s="257"/>
      <c r="AY1218" s="257"/>
      <c r="AZ1218" s="257"/>
      <c r="BA1218" s="257"/>
      <c r="BB1218" s="257"/>
    </row>
    <row r="1219" spans="20:54" s="41" customFormat="1" x14ac:dyDescent="0.25">
      <c r="T1219" s="257"/>
      <c r="W1219" s="258"/>
      <c r="X1219" s="258"/>
      <c r="Y1219" s="258"/>
      <c r="Z1219" s="258"/>
      <c r="AA1219" s="258"/>
      <c r="AB1219" s="258"/>
      <c r="AC1219" s="258"/>
      <c r="AD1219" s="258"/>
      <c r="AE1219" s="258"/>
      <c r="AF1219" s="258"/>
      <c r="AG1219" s="258"/>
      <c r="AH1219" s="258"/>
      <c r="AI1219" s="258"/>
      <c r="AJ1219" s="258"/>
      <c r="AK1219" s="258"/>
      <c r="AL1219" s="258"/>
      <c r="AM1219" s="258"/>
      <c r="AN1219" s="258"/>
      <c r="AO1219" s="258"/>
      <c r="AP1219" s="258"/>
      <c r="AQ1219" s="257"/>
      <c r="AR1219" s="257"/>
      <c r="AS1219" s="257"/>
      <c r="AT1219" s="257"/>
      <c r="AU1219" s="257"/>
      <c r="AV1219" s="257"/>
      <c r="AW1219" s="257"/>
      <c r="AX1219" s="257"/>
      <c r="AY1219" s="257"/>
      <c r="AZ1219" s="257"/>
      <c r="BA1219" s="257"/>
      <c r="BB1219" s="257"/>
    </row>
    <row r="1220" spans="20:54" s="41" customFormat="1" x14ac:dyDescent="0.25">
      <c r="T1220" s="257"/>
      <c r="W1220" s="258"/>
      <c r="X1220" s="258"/>
      <c r="Y1220" s="258"/>
      <c r="Z1220" s="258"/>
      <c r="AA1220" s="258"/>
      <c r="AB1220" s="258"/>
      <c r="AC1220" s="258"/>
      <c r="AD1220" s="258"/>
      <c r="AE1220" s="258"/>
      <c r="AF1220" s="258"/>
      <c r="AG1220" s="258"/>
      <c r="AH1220" s="258"/>
      <c r="AI1220" s="258"/>
      <c r="AJ1220" s="258"/>
      <c r="AK1220" s="258"/>
      <c r="AL1220" s="258"/>
      <c r="AM1220" s="258"/>
      <c r="AN1220" s="258"/>
      <c r="AO1220" s="258"/>
      <c r="AP1220" s="258"/>
      <c r="AQ1220" s="257"/>
      <c r="AR1220" s="257"/>
      <c r="AS1220" s="257"/>
      <c r="AT1220" s="257"/>
      <c r="AU1220" s="257"/>
      <c r="AV1220" s="257"/>
      <c r="AW1220" s="257"/>
      <c r="AX1220" s="257"/>
      <c r="AY1220" s="257"/>
      <c r="AZ1220" s="257"/>
      <c r="BA1220" s="257"/>
      <c r="BB1220" s="257"/>
    </row>
    <row r="1221" spans="20:54" s="41" customFormat="1" x14ac:dyDescent="0.25">
      <c r="T1221" s="257"/>
      <c r="W1221" s="258"/>
      <c r="X1221" s="258"/>
      <c r="Y1221" s="258"/>
      <c r="Z1221" s="258"/>
      <c r="AA1221" s="258"/>
      <c r="AB1221" s="258"/>
      <c r="AC1221" s="258"/>
      <c r="AD1221" s="258"/>
      <c r="AE1221" s="258"/>
      <c r="AF1221" s="258"/>
      <c r="AG1221" s="258"/>
      <c r="AH1221" s="258"/>
      <c r="AI1221" s="258"/>
      <c r="AJ1221" s="258"/>
      <c r="AK1221" s="258"/>
      <c r="AL1221" s="258"/>
      <c r="AM1221" s="258"/>
      <c r="AN1221" s="258"/>
      <c r="AO1221" s="258"/>
      <c r="AP1221" s="258"/>
      <c r="AQ1221" s="257"/>
      <c r="AR1221" s="257"/>
      <c r="AS1221" s="257"/>
      <c r="AT1221" s="257"/>
      <c r="AU1221" s="257"/>
      <c r="AV1221" s="257"/>
      <c r="AW1221" s="257"/>
      <c r="AX1221" s="257"/>
      <c r="AY1221" s="257"/>
      <c r="AZ1221" s="257"/>
      <c r="BA1221" s="257"/>
      <c r="BB1221" s="257"/>
    </row>
    <row r="1222" spans="20:54" s="41" customFormat="1" x14ac:dyDescent="0.25">
      <c r="T1222" s="257"/>
      <c r="W1222" s="258"/>
      <c r="X1222" s="258"/>
      <c r="Y1222" s="258"/>
      <c r="Z1222" s="258"/>
      <c r="AA1222" s="258"/>
      <c r="AB1222" s="258"/>
      <c r="AC1222" s="258"/>
      <c r="AD1222" s="258"/>
      <c r="AE1222" s="258"/>
      <c r="AF1222" s="258"/>
      <c r="AG1222" s="258"/>
      <c r="AH1222" s="258"/>
      <c r="AI1222" s="258"/>
      <c r="AJ1222" s="258"/>
      <c r="AK1222" s="258"/>
      <c r="AL1222" s="258"/>
      <c r="AM1222" s="258"/>
      <c r="AN1222" s="258"/>
      <c r="AO1222" s="258"/>
      <c r="AP1222" s="258"/>
      <c r="AQ1222" s="257"/>
      <c r="AR1222" s="257"/>
      <c r="AS1222" s="257"/>
      <c r="AT1222" s="257"/>
      <c r="AU1222" s="257"/>
      <c r="AV1222" s="257"/>
      <c r="AW1222" s="257"/>
      <c r="AX1222" s="257"/>
      <c r="AY1222" s="257"/>
      <c r="AZ1222" s="257"/>
      <c r="BA1222" s="257"/>
      <c r="BB1222" s="257"/>
    </row>
    <row r="1223" spans="20:54" s="41" customFormat="1" x14ac:dyDescent="0.25">
      <c r="T1223" s="257"/>
      <c r="W1223" s="258"/>
      <c r="X1223" s="258"/>
      <c r="Y1223" s="258"/>
      <c r="Z1223" s="258"/>
      <c r="AA1223" s="258"/>
      <c r="AB1223" s="258"/>
      <c r="AC1223" s="258"/>
      <c r="AD1223" s="258"/>
      <c r="AE1223" s="258"/>
      <c r="AF1223" s="258"/>
      <c r="AG1223" s="258"/>
      <c r="AH1223" s="258"/>
      <c r="AI1223" s="258"/>
      <c r="AJ1223" s="258"/>
      <c r="AK1223" s="258"/>
      <c r="AL1223" s="258"/>
      <c r="AM1223" s="258"/>
      <c r="AN1223" s="258"/>
      <c r="AO1223" s="258"/>
      <c r="AP1223" s="258"/>
      <c r="AQ1223" s="257"/>
      <c r="AR1223" s="257"/>
      <c r="AS1223" s="257"/>
      <c r="AT1223" s="257"/>
      <c r="AU1223" s="257"/>
      <c r="AV1223" s="257"/>
      <c r="AW1223" s="257"/>
      <c r="AX1223" s="257"/>
      <c r="AY1223" s="257"/>
      <c r="AZ1223" s="257"/>
      <c r="BA1223" s="257"/>
      <c r="BB1223" s="257"/>
    </row>
    <row r="1224" spans="20:54" s="41" customFormat="1" x14ac:dyDescent="0.25">
      <c r="T1224" s="257"/>
      <c r="W1224" s="258"/>
      <c r="X1224" s="258"/>
      <c r="Y1224" s="258"/>
      <c r="Z1224" s="258"/>
      <c r="AA1224" s="258"/>
      <c r="AB1224" s="258"/>
      <c r="AC1224" s="258"/>
      <c r="AD1224" s="258"/>
      <c r="AE1224" s="258"/>
      <c r="AF1224" s="258"/>
      <c r="AG1224" s="258"/>
      <c r="AH1224" s="258"/>
      <c r="AI1224" s="258"/>
      <c r="AJ1224" s="258"/>
      <c r="AK1224" s="258"/>
      <c r="AL1224" s="258"/>
      <c r="AM1224" s="258"/>
      <c r="AN1224" s="258"/>
      <c r="AO1224" s="258"/>
      <c r="AP1224" s="258"/>
      <c r="AQ1224" s="257"/>
      <c r="AR1224" s="257"/>
      <c r="AS1224" s="257"/>
      <c r="AT1224" s="257"/>
      <c r="AU1224" s="257"/>
      <c r="AV1224" s="257"/>
      <c r="AW1224" s="257"/>
      <c r="AX1224" s="257"/>
      <c r="AY1224" s="257"/>
      <c r="AZ1224" s="257"/>
      <c r="BA1224" s="257"/>
      <c r="BB1224" s="257"/>
    </row>
    <row r="1225" spans="20:54" s="41" customFormat="1" x14ac:dyDescent="0.25">
      <c r="T1225" s="257"/>
      <c r="W1225" s="258"/>
      <c r="X1225" s="258"/>
      <c r="Y1225" s="258"/>
      <c r="Z1225" s="258"/>
      <c r="AA1225" s="258"/>
      <c r="AB1225" s="258"/>
      <c r="AC1225" s="258"/>
      <c r="AD1225" s="258"/>
      <c r="AE1225" s="258"/>
      <c r="AF1225" s="258"/>
      <c r="AG1225" s="258"/>
      <c r="AH1225" s="258"/>
      <c r="AI1225" s="258"/>
      <c r="AJ1225" s="258"/>
      <c r="AK1225" s="258"/>
      <c r="AL1225" s="258"/>
      <c r="AM1225" s="258"/>
      <c r="AN1225" s="258"/>
      <c r="AO1225" s="258"/>
      <c r="AP1225" s="258"/>
      <c r="AQ1225" s="257"/>
      <c r="AR1225" s="257"/>
      <c r="AS1225" s="257"/>
      <c r="AT1225" s="257"/>
      <c r="AU1225" s="257"/>
      <c r="AV1225" s="257"/>
      <c r="AW1225" s="257"/>
      <c r="AX1225" s="257"/>
      <c r="AY1225" s="257"/>
      <c r="AZ1225" s="257"/>
      <c r="BA1225" s="257"/>
      <c r="BB1225" s="257"/>
    </row>
    <row r="1226" spans="20:54" s="41" customFormat="1" x14ac:dyDescent="0.25">
      <c r="T1226" s="257"/>
      <c r="W1226" s="258"/>
      <c r="X1226" s="258"/>
      <c r="Y1226" s="258"/>
      <c r="Z1226" s="258"/>
      <c r="AA1226" s="258"/>
      <c r="AB1226" s="258"/>
      <c r="AC1226" s="258"/>
      <c r="AD1226" s="258"/>
      <c r="AE1226" s="258"/>
      <c r="AF1226" s="258"/>
      <c r="AG1226" s="258"/>
      <c r="AH1226" s="258"/>
      <c r="AI1226" s="258"/>
      <c r="AJ1226" s="258"/>
      <c r="AK1226" s="258"/>
      <c r="AL1226" s="258"/>
      <c r="AM1226" s="258"/>
      <c r="AN1226" s="258"/>
      <c r="AO1226" s="258"/>
      <c r="AP1226" s="258"/>
      <c r="AQ1226" s="257"/>
      <c r="AR1226" s="257"/>
      <c r="AS1226" s="257"/>
      <c r="AT1226" s="257"/>
      <c r="AU1226" s="257"/>
      <c r="AV1226" s="257"/>
      <c r="AW1226" s="257"/>
      <c r="AX1226" s="257"/>
      <c r="AY1226" s="257"/>
      <c r="AZ1226" s="257"/>
      <c r="BA1226" s="257"/>
      <c r="BB1226" s="257"/>
    </row>
    <row r="1227" spans="20:54" s="41" customFormat="1" x14ac:dyDescent="0.25">
      <c r="T1227" s="257"/>
      <c r="W1227" s="258"/>
      <c r="X1227" s="258"/>
      <c r="Y1227" s="258"/>
      <c r="Z1227" s="258"/>
      <c r="AA1227" s="258"/>
      <c r="AB1227" s="258"/>
      <c r="AC1227" s="258"/>
      <c r="AD1227" s="258"/>
      <c r="AE1227" s="258"/>
      <c r="AF1227" s="258"/>
      <c r="AG1227" s="258"/>
      <c r="AH1227" s="258"/>
      <c r="AI1227" s="258"/>
      <c r="AJ1227" s="258"/>
      <c r="AK1227" s="258"/>
      <c r="AL1227" s="258"/>
      <c r="AM1227" s="258"/>
      <c r="AN1227" s="258"/>
      <c r="AO1227" s="258"/>
      <c r="AP1227" s="258"/>
      <c r="AQ1227" s="257"/>
      <c r="AR1227" s="257"/>
      <c r="AS1227" s="257"/>
      <c r="AT1227" s="257"/>
      <c r="AU1227" s="257"/>
      <c r="AV1227" s="257"/>
      <c r="AW1227" s="257"/>
      <c r="AX1227" s="257"/>
      <c r="AY1227" s="257"/>
      <c r="AZ1227" s="257"/>
      <c r="BA1227" s="257"/>
      <c r="BB1227" s="257"/>
    </row>
    <row r="1228" spans="20:54" s="41" customFormat="1" x14ac:dyDescent="0.25">
      <c r="T1228" s="257"/>
      <c r="W1228" s="258"/>
      <c r="X1228" s="258"/>
      <c r="Y1228" s="258"/>
      <c r="Z1228" s="258"/>
      <c r="AA1228" s="258"/>
      <c r="AB1228" s="258"/>
      <c r="AC1228" s="258"/>
      <c r="AD1228" s="258"/>
      <c r="AE1228" s="258"/>
      <c r="AF1228" s="258"/>
      <c r="AG1228" s="258"/>
      <c r="AH1228" s="258"/>
      <c r="AI1228" s="258"/>
      <c r="AJ1228" s="258"/>
      <c r="AK1228" s="258"/>
      <c r="AL1228" s="258"/>
      <c r="AM1228" s="258"/>
      <c r="AN1228" s="258"/>
      <c r="AO1228" s="258"/>
      <c r="AP1228" s="258"/>
      <c r="AQ1228" s="257"/>
      <c r="AR1228" s="257"/>
      <c r="AS1228" s="257"/>
      <c r="AT1228" s="257"/>
      <c r="AU1228" s="257"/>
      <c r="AV1228" s="257"/>
      <c r="AW1228" s="257"/>
      <c r="AX1228" s="257"/>
      <c r="AY1228" s="257"/>
      <c r="AZ1228" s="257"/>
      <c r="BA1228" s="257"/>
      <c r="BB1228" s="257"/>
    </row>
    <row r="1229" spans="20:54" s="41" customFormat="1" x14ac:dyDescent="0.25">
      <c r="T1229" s="257"/>
      <c r="W1229" s="258"/>
      <c r="X1229" s="258"/>
      <c r="Y1229" s="258"/>
      <c r="Z1229" s="258"/>
      <c r="AA1229" s="258"/>
      <c r="AB1229" s="258"/>
      <c r="AC1229" s="258"/>
      <c r="AD1229" s="258"/>
      <c r="AE1229" s="258"/>
      <c r="AF1229" s="258"/>
      <c r="AG1229" s="258"/>
      <c r="AH1229" s="258"/>
      <c r="AI1229" s="258"/>
      <c r="AJ1229" s="258"/>
      <c r="AK1229" s="258"/>
      <c r="AL1229" s="258"/>
      <c r="AM1229" s="258"/>
      <c r="AN1229" s="258"/>
      <c r="AO1229" s="258"/>
      <c r="AP1229" s="258"/>
      <c r="AQ1229" s="257"/>
      <c r="AR1229" s="257"/>
      <c r="AS1229" s="257"/>
      <c r="AT1229" s="257"/>
      <c r="AU1229" s="257"/>
      <c r="AV1229" s="257"/>
      <c r="AW1229" s="257"/>
      <c r="AX1229" s="257"/>
      <c r="AY1229" s="257"/>
      <c r="AZ1229" s="257"/>
      <c r="BA1229" s="257"/>
      <c r="BB1229" s="257"/>
    </row>
    <row r="1230" spans="20:54" s="41" customFormat="1" x14ac:dyDescent="0.25">
      <c r="T1230" s="257"/>
      <c r="W1230" s="258"/>
      <c r="X1230" s="258"/>
      <c r="Y1230" s="258"/>
      <c r="Z1230" s="258"/>
      <c r="AA1230" s="258"/>
      <c r="AB1230" s="258"/>
      <c r="AC1230" s="258"/>
      <c r="AD1230" s="258"/>
      <c r="AE1230" s="258"/>
      <c r="AF1230" s="258"/>
      <c r="AG1230" s="258"/>
      <c r="AH1230" s="258"/>
      <c r="AI1230" s="258"/>
      <c r="AJ1230" s="258"/>
      <c r="AK1230" s="258"/>
      <c r="AL1230" s="258"/>
      <c r="AM1230" s="258"/>
      <c r="AN1230" s="258"/>
      <c r="AO1230" s="258"/>
      <c r="AP1230" s="258"/>
      <c r="AQ1230" s="257"/>
      <c r="AR1230" s="257"/>
      <c r="AS1230" s="257"/>
      <c r="AT1230" s="257"/>
      <c r="AU1230" s="257"/>
      <c r="AV1230" s="257"/>
      <c r="AW1230" s="257"/>
      <c r="AX1230" s="257"/>
      <c r="AY1230" s="257"/>
      <c r="AZ1230" s="257"/>
      <c r="BA1230" s="257"/>
      <c r="BB1230" s="257"/>
    </row>
    <row r="1231" spans="20:54" s="41" customFormat="1" x14ac:dyDescent="0.25">
      <c r="T1231" s="257"/>
      <c r="W1231" s="258"/>
      <c r="X1231" s="258"/>
      <c r="Y1231" s="258"/>
      <c r="Z1231" s="258"/>
      <c r="AA1231" s="258"/>
      <c r="AB1231" s="258"/>
      <c r="AC1231" s="258"/>
      <c r="AD1231" s="258"/>
      <c r="AE1231" s="258"/>
      <c r="AF1231" s="258"/>
      <c r="AG1231" s="258"/>
      <c r="AH1231" s="258"/>
      <c r="AI1231" s="258"/>
      <c r="AJ1231" s="258"/>
      <c r="AK1231" s="258"/>
      <c r="AL1231" s="258"/>
      <c r="AM1231" s="258"/>
      <c r="AN1231" s="258"/>
      <c r="AO1231" s="258"/>
      <c r="AP1231" s="258"/>
      <c r="AQ1231" s="257"/>
      <c r="AR1231" s="257"/>
      <c r="AS1231" s="257"/>
      <c r="AT1231" s="257"/>
      <c r="AU1231" s="257"/>
      <c r="AV1231" s="257"/>
      <c r="AW1231" s="257"/>
      <c r="AX1231" s="257"/>
      <c r="AY1231" s="257"/>
      <c r="AZ1231" s="257"/>
      <c r="BA1231" s="257"/>
      <c r="BB1231" s="257"/>
    </row>
    <row r="1232" spans="20:54" s="41" customFormat="1" x14ac:dyDescent="0.25">
      <c r="T1232" s="257"/>
      <c r="W1232" s="258"/>
      <c r="X1232" s="258"/>
      <c r="Y1232" s="258"/>
      <c r="Z1232" s="258"/>
      <c r="AA1232" s="258"/>
      <c r="AB1232" s="258"/>
      <c r="AC1232" s="258"/>
      <c r="AD1232" s="258"/>
      <c r="AE1232" s="258"/>
      <c r="AF1232" s="258"/>
      <c r="AG1232" s="258"/>
      <c r="AH1232" s="258"/>
      <c r="AI1232" s="258"/>
      <c r="AJ1232" s="258"/>
      <c r="AK1232" s="258"/>
      <c r="AL1232" s="258"/>
      <c r="AM1232" s="258"/>
      <c r="AN1232" s="258"/>
      <c r="AO1232" s="258"/>
      <c r="AP1232" s="258"/>
      <c r="AQ1232" s="257"/>
      <c r="AR1232" s="257"/>
      <c r="AS1232" s="257"/>
      <c r="AT1232" s="257"/>
      <c r="AU1232" s="257"/>
      <c r="AV1232" s="257"/>
      <c r="AW1232" s="257"/>
      <c r="AX1232" s="257"/>
      <c r="AY1232" s="257"/>
      <c r="AZ1232" s="257"/>
      <c r="BA1232" s="257"/>
      <c r="BB1232" s="257"/>
    </row>
    <row r="1233" spans="20:54" s="41" customFormat="1" x14ac:dyDescent="0.25">
      <c r="T1233" s="257"/>
      <c r="W1233" s="258"/>
      <c r="X1233" s="258"/>
      <c r="Y1233" s="258"/>
      <c r="Z1233" s="258"/>
      <c r="AA1233" s="258"/>
      <c r="AB1233" s="258"/>
      <c r="AC1233" s="258"/>
      <c r="AD1233" s="258"/>
      <c r="AE1233" s="258"/>
      <c r="AF1233" s="258"/>
      <c r="AG1233" s="258"/>
      <c r="AH1233" s="258"/>
      <c r="AI1233" s="258"/>
      <c r="AJ1233" s="258"/>
      <c r="AK1233" s="258"/>
      <c r="AL1233" s="258"/>
      <c r="AM1233" s="258"/>
      <c r="AN1233" s="258"/>
      <c r="AO1233" s="258"/>
      <c r="AP1233" s="258"/>
      <c r="AQ1233" s="257"/>
      <c r="AR1233" s="257"/>
      <c r="AS1233" s="257"/>
      <c r="AT1233" s="257"/>
      <c r="AU1233" s="257"/>
      <c r="AV1233" s="257"/>
      <c r="AW1233" s="257"/>
      <c r="AX1233" s="257"/>
      <c r="AY1233" s="257"/>
      <c r="AZ1233" s="257"/>
      <c r="BA1233" s="257"/>
      <c r="BB1233" s="257"/>
    </row>
    <row r="1234" spans="20:54" s="41" customFormat="1" x14ac:dyDescent="0.25">
      <c r="T1234" s="257"/>
      <c r="W1234" s="258"/>
      <c r="X1234" s="258"/>
      <c r="Y1234" s="258"/>
      <c r="Z1234" s="258"/>
      <c r="AA1234" s="258"/>
      <c r="AB1234" s="258"/>
      <c r="AC1234" s="258"/>
      <c r="AD1234" s="258"/>
      <c r="AE1234" s="258"/>
      <c r="AF1234" s="258"/>
      <c r="AG1234" s="258"/>
      <c r="AH1234" s="258"/>
      <c r="AI1234" s="258"/>
      <c r="AJ1234" s="258"/>
      <c r="AK1234" s="258"/>
      <c r="AL1234" s="258"/>
      <c r="AM1234" s="258"/>
      <c r="AN1234" s="258"/>
      <c r="AO1234" s="258"/>
      <c r="AP1234" s="258"/>
      <c r="AQ1234" s="257"/>
      <c r="AR1234" s="257"/>
      <c r="AS1234" s="257"/>
      <c r="AT1234" s="257"/>
      <c r="AU1234" s="257"/>
      <c r="AV1234" s="257"/>
      <c r="AW1234" s="257"/>
      <c r="AX1234" s="257"/>
      <c r="AY1234" s="257"/>
      <c r="AZ1234" s="257"/>
      <c r="BA1234" s="257"/>
      <c r="BB1234" s="257"/>
    </row>
    <row r="1235" spans="20:54" s="41" customFormat="1" x14ac:dyDescent="0.25">
      <c r="T1235" s="257"/>
      <c r="W1235" s="258"/>
      <c r="X1235" s="258"/>
      <c r="Y1235" s="258"/>
      <c r="Z1235" s="258"/>
      <c r="AA1235" s="258"/>
      <c r="AB1235" s="258"/>
      <c r="AC1235" s="258"/>
      <c r="AD1235" s="258"/>
      <c r="AE1235" s="258"/>
      <c r="AF1235" s="258"/>
      <c r="AG1235" s="258"/>
      <c r="AH1235" s="258"/>
      <c r="AI1235" s="258"/>
      <c r="AJ1235" s="258"/>
      <c r="AK1235" s="258"/>
      <c r="AL1235" s="258"/>
      <c r="AM1235" s="258"/>
      <c r="AN1235" s="258"/>
      <c r="AO1235" s="258"/>
      <c r="AP1235" s="258"/>
      <c r="AQ1235" s="257"/>
      <c r="AR1235" s="257"/>
      <c r="AS1235" s="257"/>
      <c r="AT1235" s="257"/>
      <c r="AU1235" s="257"/>
      <c r="AV1235" s="257"/>
      <c r="AW1235" s="257"/>
      <c r="AX1235" s="257"/>
      <c r="AY1235" s="257"/>
      <c r="AZ1235" s="257"/>
      <c r="BA1235" s="257"/>
      <c r="BB1235" s="257"/>
    </row>
    <row r="1236" spans="20:54" s="41" customFormat="1" x14ac:dyDescent="0.25">
      <c r="T1236" s="257"/>
      <c r="W1236" s="258"/>
      <c r="X1236" s="258"/>
      <c r="Y1236" s="258"/>
      <c r="Z1236" s="258"/>
      <c r="AA1236" s="258"/>
      <c r="AB1236" s="258"/>
      <c r="AC1236" s="258"/>
      <c r="AD1236" s="258"/>
      <c r="AE1236" s="258"/>
      <c r="AF1236" s="258"/>
      <c r="AG1236" s="258"/>
      <c r="AH1236" s="258"/>
      <c r="AI1236" s="258"/>
      <c r="AJ1236" s="258"/>
      <c r="AK1236" s="258"/>
      <c r="AL1236" s="258"/>
      <c r="AM1236" s="258"/>
      <c r="AN1236" s="258"/>
      <c r="AO1236" s="258"/>
      <c r="AP1236" s="258"/>
      <c r="AQ1236" s="257"/>
      <c r="AR1236" s="257"/>
      <c r="AS1236" s="257"/>
      <c r="AT1236" s="257"/>
      <c r="AU1236" s="257"/>
      <c r="AV1236" s="257"/>
      <c r="AW1236" s="257"/>
      <c r="AX1236" s="257"/>
      <c r="AY1236" s="257"/>
      <c r="AZ1236" s="257"/>
      <c r="BA1236" s="257"/>
      <c r="BB1236" s="257"/>
    </row>
    <row r="1237" spans="20:54" s="41" customFormat="1" x14ac:dyDescent="0.25">
      <c r="T1237" s="257"/>
      <c r="W1237" s="258"/>
      <c r="X1237" s="258"/>
      <c r="Y1237" s="258"/>
      <c r="Z1237" s="258"/>
      <c r="AA1237" s="258"/>
      <c r="AB1237" s="258"/>
      <c r="AC1237" s="258"/>
      <c r="AD1237" s="258"/>
      <c r="AE1237" s="258"/>
      <c r="AF1237" s="258"/>
      <c r="AG1237" s="258"/>
      <c r="AH1237" s="258"/>
      <c r="AI1237" s="258"/>
      <c r="AJ1237" s="258"/>
      <c r="AK1237" s="258"/>
      <c r="AL1237" s="258"/>
      <c r="AM1237" s="258"/>
      <c r="AN1237" s="258"/>
      <c r="AO1237" s="258"/>
      <c r="AP1237" s="258"/>
      <c r="AQ1237" s="257"/>
      <c r="AR1237" s="257"/>
      <c r="AS1237" s="257"/>
      <c r="AT1237" s="257"/>
      <c r="AU1237" s="257"/>
      <c r="AV1237" s="257"/>
      <c r="AW1237" s="257"/>
      <c r="AX1237" s="257"/>
      <c r="AY1237" s="257"/>
      <c r="AZ1237" s="257"/>
      <c r="BA1237" s="257"/>
      <c r="BB1237" s="257"/>
    </row>
    <row r="1238" spans="20:54" s="41" customFormat="1" x14ac:dyDescent="0.25">
      <c r="T1238" s="257"/>
      <c r="W1238" s="258"/>
      <c r="X1238" s="258"/>
      <c r="Y1238" s="258"/>
      <c r="Z1238" s="258"/>
      <c r="AA1238" s="258"/>
      <c r="AB1238" s="258"/>
      <c r="AC1238" s="258"/>
      <c r="AD1238" s="258"/>
      <c r="AE1238" s="258"/>
      <c r="AF1238" s="258"/>
      <c r="AG1238" s="258"/>
      <c r="AH1238" s="258"/>
      <c r="AI1238" s="258"/>
      <c r="AJ1238" s="258"/>
      <c r="AK1238" s="258"/>
      <c r="AL1238" s="258"/>
      <c r="AM1238" s="258"/>
      <c r="AN1238" s="258"/>
      <c r="AO1238" s="258"/>
      <c r="AP1238" s="258"/>
      <c r="AQ1238" s="257"/>
      <c r="AR1238" s="257"/>
      <c r="AS1238" s="257"/>
      <c r="AT1238" s="257"/>
      <c r="AU1238" s="257"/>
      <c r="AV1238" s="257"/>
      <c r="AW1238" s="257"/>
      <c r="AX1238" s="257"/>
      <c r="AY1238" s="257"/>
      <c r="AZ1238" s="257"/>
      <c r="BA1238" s="257"/>
      <c r="BB1238" s="257"/>
    </row>
    <row r="1239" spans="20:54" s="41" customFormat="1" x14ac:dyDescent="0.25">
      <c r="T1239" s="257"/>
      <c r="W1239" s="258"/>
      <c r="X1239" s="258"/>
      <c r="Y1239" s="258"/>
      <c r="Z1239" s="258"/>
      <c r="AA1239" s="258"/>
      <c r="AB1239" s="258"/>
      <c r="AC1239" s="258"/>
      <c r="AD1239" s="258"/>
      <c r="AE1239" s="258"/>
      <c r="AF1239" s="258"/>
      <c r="AG1239" s="258"/>
      <c r="AH1239" s="258"/>
      <c r="AI1239" s="258"/>
      <c r="AJ1239" s="258"/>
      <c r="AK1239" s="258"/>
      <c r="AL1239" s="258"/>
      <c r="AM1239" s="258"/>
      <c r="AN1239" s="258"/>
      <c r="AO1239" s="258"/>
      <c r="AP1239" s="258"/>
      <c r="AQ1239" s="257"/>
      <c r="AR1239" s="257"/>
      <c r="AS1239" s="257"/>
      <c r="AT1239" s="257"/>
      <c r="AU1239" s="257"/>
      <c r="AV1239" s="257"/>
      <c r="AW1239" s="257"/>
      <c r="AX1239" s="257"/>
      <c r="AY1239" s="257"/>
      <c r="AZ1239" s="257"/>
      <c r="BA1239" s="257"/>
      <c r="BB1239" s="257"/>
    </row>
    <row r="1240" spans="20:54" s="41" customFormat="1" x14ac:dyDescent="0.25">
      <c r="T1240" s="257"/>
      <c r="W1240" s="258"/>
      <c r="X1240" s="258"/>
      <c r="Y1240" s="258"/>
      <c r="Z1240" s="258"/>
      <c r="AA1240" s="258"/>
      <c r="AB1240" s="258"/>
      <c r="AC1240" s="258"/>
      <c r="AD1240" s="258"/>
      <c r="AE1240" s="258"/>
      <c r="AF1240" s="258"/>
      <c r="AG1240" s="258"/>
      <c r="AH1240" s="258"/>
      <c r="AI1240" s="258"/>
      <c r="AJ1240" s="258"/>
      <c r="AK1240" s="258"/>
      <c r="AL1240" s="258"/>
      <c r="AM1240" s="258"/>
      <c r="AN1240" s="258"/>
      <c r="AO1240" s="258"/>
      <c r="AP1240" s="258"/>
      <c r="AQ1240" s="257"/>
      <c r="AR1240" s="257"/>
      <c r="AS1240" s="257"/>
      <c r="AT1240" s="257"/>
      <c r="AU1240" s="257"/>
      <c r="AV1240" s="257"/>
      <c r="AW1240" s="257"/>
      <c r="AX1240" s="257"/>
      <c r="AY1240" s="257"/>
      <c r="AZ1240" s="257"/>
      <c r="BA1240" s="257"/>
      <c r="BB1240" s="257"/>
    </row>
    <row r="1241" spans="20:54" s="41" customFormat="1" x14ac:dyDescent="0.25">
      <c r="T1241" s="257"/>
      <c r="W1241" s="258"/>
      <c r="X1241" s="258"/>
      <c r="Y1241" s="258"/>
      <c r="Z1241" s="258"/>
      <c r="AA1241" s="258"/>
      <c r="AB1241" s="258"/>
      <c r="AC1241" s="258"/>
      <c r="AD1241" s="258"/>
      <c r="AE1241" s="258"/>
      <c r="AF1241" s="258"/>
      <c r="AG1241" s="258"/>
      <c r="AH1241" s="258"/>
      <c r="AI1241" s="258"/>
      <c r="AJ1241" s="258"/>
      <c r="AK1241" s="258"/>
      <c r="AL1241" s="258"/>
      <c r="AM1241" s="258"/>
      <c r="AN1241" s="258"/>
      <c r="AO1241" s="258"/>
      <c r="AP1241" s="258"/>
      <c r="AQ1241" s="257"/>
      <c r="AR1241" s="257"/>
      <c r="AS1241" s="257"/>
      <c r="AT1241" s="257"/>
      <c r="AU1241" s="257"/>
      <c r="AV1241" s="257"/>
      <c r="AW1241" s="257"/>
      <c r="AX1241" s="257"/>
      <c r="AY1241" s="257"/>
      <c r="AZ1241" s="257"/>
      <c r="BA1241" s="257"/>
      <c r="BB1241" s="257"/>
    </row>
    <row r="1242" spans="20:54" s="41" customFormat="1" x14ac:dyDescent="0.25">
      <c r="T1242" s="257"/>
      <c r="W1242" s="258"/>
      <c r="X1242" s="258"/>
      <c r="Y1242" s="258"/>
      <c r="Z1242" s="258"/>
      <c r="AA1242" s="258"/>
      <c r="AB1242" s="258"/>
      <c r="AC1242" s="258"/>
      <c r="AD1242" s="258"/>
      <c r="AE1242" s="258"/>
      <c r="AF1242" s="258"/>
      <c r="AG1242" s="258"/>
      <c r="AH1242" s="258"/>
      <c r="AI1242" s="258"/>
      <c r="AJ1242" s="258"/>
      <c r="AK1242" s="258"/>
      <c r="AL1242" s="258"/>
      <c r="AM1242" s="258"/>
      <c r="AN1242" s="258"/>
      <c r="AO1242" s="258"/>
      <c r="AP1242" s="258"/>
      <c r="AQ1242" s="257"/>
      <c r="AR1242" s="257"/>
      <c r="AS1242" s="257"/>
      <c r="AT1242" s="257"/>
      <c r="AU1242" s="257"/>
      <c r="AV1242" s="257"/>
      <c r="AW1242" s="257"/>
      <c r="AX1242" s="257"/>
      <c r="AY1242" s="257"/>
      <c r="AZ1242" s="257"/>
      <c r="BA1242" s="257"/>
      <c r="BB1242" s="257"/>
    </row>
    <row r="1243" spans="20:54" s="41" customFormat="1" x14ac:dyDescent="0.25">
      <c r="T1243" s="257"/>
      <c r="W1243" s="258"/>
      <c r="X1243" s="258"/>
      <c r="Y1243" s="258"/>
      <c r="Z1243" s="258"/>
      <c r="AA1243" s="258"/>
      <c r="AB1243" s="258"/>
      <c r="AC1243" s="258"/>
      <c r="AD1243" s="258"/>
      <c r="AE1243" s="258"/>
      <c r="AF1243" s="258"/>
      <c r="AG1243" s="258"/>
      <c r="AH1243" s="258"/>
      <c r="AI1243" s="258"/>
      <c r="AJ1243" s="258"/>
      <c r="AK1243" s="258"/>
      <c r="AL1243" s="258"/>
      <c r="AM1243" s="258"/>
      <c r="AN1243" s="258"/>
      <c r="AO1243" s="258"/>
      <c r="AP1243" s="258"/>
      <c r="AQ1243" s="257"/>
      <c r="AR1243" s="257"/>
      <c r="AS1243" s="257"/>
      <c r="AT1243" s="257"/>
      <c r="AU1243" s="257"/>
      <c r="AV1243" s="257"/>
      <c r="AW1243" s="257"/>
      <c r="AX1243" s="257"/>
      <c r="AY1243" s="257"/>
      <c r="AZ1243" s="257"/>
      <c r="BA1243" s="257"/>
      <c r="BB1243" s="257"/>
    </row>
    <row r="1244" spans="20:54" s="41" customFormat="1" x14ac:dyDescent="0.25">
      <c r="T1244" s="257"/>
      <c r="W1244" s="258"/>
      <c r="X1244" s="258"/>
      <c r="Y1244" s="258"/>
      <c r="Z1244" s="258"/>
      <c r="AA1244" s="258"/>
      <c r="AB1244" s="258"/>
      <c r="AC1244" s="258"/>
      <c r="AD1244" s="258"/>
      <c r="AE1244" s="258"/>
      <c r="AF1244" s="258"/>
      <c r="AG1244" s="258"/>
      <c r="AH1244" s="258"/>
      <c r="AI1244" s="258"/>
      <c r="AJ1244" s="258"/>
      <c r="AK1244" s="258"/>
      <c r="AL1244" s="258"/>
      <c r="AM1244" s="258"/>
      <c r="AN1244" s="258"/>
      <c r="AO1244" s="258"/>
      <c r="AP1244" s="258"/>
      <c r="AQ1244" s="257"/>
      <c r="AR1244" s="257"/>
      <c r="AS1244" s="257"/>
      <c r="AT1244" s="257"/>
      <c r="AU1244" s="257"/>
      <c r="AV1244" s="257"/>
      <c r="AW1244" s="257"/>
      <c r="AX1244" s="257"/>
      <c r="AY1244" s="257"/>
      <c r="AZ1244" s="257"/>
      <c r="BA1244" s="257"/>
      <c r="BB1244" s="257"/>
    </row>
    <row r="1245" spans="20:54" s="41" customFormat="1" x14ac:dyDescent="0.25">
      <c r="T1245" s="257"/>
      <c r="W1245" s="258"/>
      <c r="X1245" s="258"/>
      <c r="Y1245" s="258"/>
      <c r="Z1245" s="258"/>
      <c r="AA1245" s="258"/>
      <c r="AB1245" s="258"/>
      <c r="AC1245" s="258"/>
      <c r="AD1245" s="258"/>
      <c r="AE1245" s="258"/>
      <c r="AF1245" s="258"/>
      <c r="AG1245" s="258"/>
      <c r="AH1245" s="258"/>
      <c r="AI1245" s="258"/>
      <c r="AJ1245" s="258"/>
      <c r="AK1245" s="258"/>
      <c r="AL1245" s="258"/>
      <c r="AM1245" s="258"/>
      <c r="AN1245" s="258"/>
      <c r="AO1245" s="258"/>
      <c r="AP1245" s="258"/>
      <c r="AQ1245" s="257"/>
      <c r="AR1245" s="257"/>
      <c r="AS1245" s="257"/>
      <c r="AT1245" s="257"/>
      <c r="AU1245" s="257"/>
      <c r="AV1245" s="257"/>
      <c r="AW1245" s="257"/>
      <c r="AX1245" s="257"/>
      <c r="AY1245" s="257"/>
      <c r="AZ1245" s="257"/>
      <c r="BA1245" s="257"/>
      <c r="BB1245" s="257"/>
    </row>
    <row r="1246" spans="20:54" s="41" customFormat="1" x14ac:dyDescent="0.25">
      <c r="T1246" s="257"/>
      <c r="W1246" s="258"/>
      <c r="X1246" s="258"/>
      <c r="Y1246" s="258"/>
      <c r="Z1246" s="258"/>
      <c r="AA1246" s="258"/>
      <c r="AB1246" s="258"/>
      <c r="AC1246" s="258"/>
      <c r="AD1246" s="258"/>
      <c r="AE1246" s="258"/>
      <c r="AF1246" s="258"/>
      <c r="AG1246" s="258"/>
      <c r="AH1246" s="258"/>
      <c r="AI1246" s="258"/>
      <c r="AJ1246" s="258"/>
      <c r="AK1246" s="258"/>
      <c r="AL1246" s="258"/>
      <c r="AM1246" s="258"/>
      <c r="AN1246" s="258"/>
      <c r="AO1246" s="258"/>
      <c r="AP1246" s="258"/>
      <c r="AQ1246" s="257"/>
      <c r="AR1246" s="257"/>
      <c r="AS1246" s="257"/>
      <c r="AT1246" s="257"/>
      <c r="AU1246" s="257"/>
      <c r="AV1246" s="257"/>
      <c r="AW1246" s="257"/>
      <c r="AX1246" s="257"/>
      <c r="AY1246" s="257"/>
      <c r="AZ1246" s="257"/>
      <c r="BA1246" s="257"/>
      <c r="BB1246" s="257"/>
    </row>
    <row r="1247" spans="20:54" s="41" customFormat="1" x14ac:dyDescent="0.25">
      <c r="T1247" s="257"/>
      <c r="W1247" s="258"/>
      <c r="X1247" s="258"/>
      <c r="Y1247" s="258"/>
      <c r="Z1247" s="258"/>
      <c r="AA1247" s="258"/>
      <c r="AB1247" s="258"/>
      <c r="AC1247" s="258"/>
      <c r="AD1247" s="258"/>
      <c r="AE1247" s="258"/>
      <c r="AF1247" s="258"/>
      <c r="AG1247" s="258"/>
      <c r="AH1247" s="258"/>
      <c r="AI1247" s="258"/>
      <c r="AJ1247" s="258"/>
      <c r="AK1247" s="258"/>
      <c r="AL1247" s="258"/>
      <c r="AM1247" s="258"/>
      <c r="AN1247" s="258"/>
      <c r="AO1247" s="258"/>
      <c r="AP1247" s="258"/>
      <c r="AQ1247" s="257"/>
      <c r="AR1247" s="257"/>
      <c r="AS1247" s="257"/>
      <c r="AT1247" s="257"/>
      <c r="AU1247" s="257"/>
      <c r="AV1247" s="257"/>
      <c r="AW1247" s="257"/>
      <c r="AX1247" s="257"/>
      <c r="AY1247" s="257"/>
      <c r="AZ1247" s="257"/>
      <c r="BA1247" s="257"/>
      <c r="BB1247" s="257"/>
    </row>
    <row r="1248" spans="20:54" s="41" customFormat="1" x14ac:dyDescent="0.25">
      <c r="T1248" s="257"/>
      <c r="W1248" s="258"/>
      <c r="X1248" s="258"/>
      <c r="Y1248" s="258"/>
      <c r="Z1248" s="258"/>
      <c r="AA1248" s="258"/>
      <c r="AB1248" s="258"/>
      <c r="AC1248" s="258"/>
      <c r="AD1248" s="258"/>
      <c r="AE1248" s="258"/>
      <c r="AF1248" s="258"/>
      <c r="AG1248" s="258"/>
      <c r="AH1248" s="258"/>
      <c r="AI1248" s="258"/>
      <c r="AJ1248" s="258"/>
      <c r="AK1248" s="258"/>
      <c r="AL1248" s="258"/>
      <c r="AM1248" s="258"/>
      <c r="AN1248" s="258"/>
      <c r="AO1248" s="258"/>
      <c r="AP1248" s="258"/>
      <c r="AQ1248" s="257"/>
      <c r="AR1248" s="257"/>
      <c r="AS1248" s="257"/>
      <c r="AT1248" s="257"/>
      <c r="AU1248" s="257"/>
      <c r="AV1248" s="257"/>
      <c r="AW1248" s="257"/>
      <c r="AX1248" s="257"/>
      <c r="AY1248" s="257"/>
      <c r="AZ1248" s="257"/>
      <c r="BA1248" s="257"/>
      <c r="BB1248" s="257"/>
    </row>
    <row r="1249" spans="20:54" s="41" customFormat="1" x14ac:dyDescent="0.25">
      <c r="T1249" s="257"/>
      <c r="W1249" s="258"/>
      <c r="X1249" s="258"/>
      <c r="Y1249" s="258"/>
      <c r="Z1249" s="258"/>
      <c r="AA1249" s="258"/>
      <c r="AB1249" s="258"/>
      <c r="AC1249" s="258"/>
      <c r="AD1249" s="258"/>
      <c r="AE1249" s="258"/>
      <c r="AF1249" s="258"/>
      <c r="AG1249" s="258"/>
      <c r="AH1249" s="258"/>
      <c r="AI1249" s="258"/>
      <c r="AJ1249" s="258"/>
      <c r="AK1249" s="258"/>
      <c r="AL1249" s="258"/>
      <c r="AM1249" s="258"/>
      <c r="AN1249" s="258"/>
      <c r="AO1249" s="258"/>
      <c r="AP1249" s="258"/>
      <c r="AQ1249" s="257"/>
      <c r="AR1249" s="257"/>
      <c r="AS1249" s="257"/>
      <c r="AT1249" s="257"/>
      <c r="AU1249" s="257"/>
      <c r="AV1249" s="257"/>
      <c r="AW1249" s="257"/>
      <c r="AX1249" s="257"/>
      <c r="AY1249" s="257"/>
      <c r="AZ1249" s="257"/>
      <c r="BA1249" s="257"/>
      <c r="BB1249" s="257"/>
    </row>
    <row r="1250" spans="20:54" s="41" customFormat="1" x14ac:dyDescent="0.25">
      <c r="T1250" s="257"/>
      <c r="W1250" s="258"/>
      <c r="X1250" s="258"/>
      <c r="Y1250" s="258"/>
      <c r="Z1250" s="258"/>
      <c r="AA1250" s="258"/>
      <c r="AB1250" s="258"/>
      <c r="AC1250" s="258"/>
      <c r="AD1250" s="258"/>
      <c r="AE1250" s="258"/>
      <c r="AF1250" s="258"/>
      <c r="AG1250" s="258"/>
      <c r="AH1250" s="258"/>
      <c r="AI1250" s="258"/>
      <c r="AJ1250" s="258"/>
      <c r="AK1250" s="258"/>
      <c r="AL1250" s="258"/>
      <c r="AM1250" s="258"/>
      <c r="AN1250" s="258"/>
      <c r="AO1250" s="258"/>
      <c r="AP1250" s="258"/>
      <c r="AQ1250" s="257"/>
      <c r="AR1250" s="257"/>
      <c r="AS1250" s="257"/>
      <c r="AT1250" s="257"/>
      <c r="AU1250" s="257"/>
      <c r="AV1250" s="257"/>
      <c r="AW1250" s="257"/>
      <c r="AX1250" s="257"/>
      <c r="AY1250" s="257"/>
      <c r="AZ1250" s="257"/>
      <c r="BA1250" s="257"/>
      <c r="BB1250" s="257"/>
    </row>
    <row r="1251" spans="20:54" s="41" customFormat="1" x14ac:dyDescent="0.25">
      <c r="T1251" s="257"/>
      <c r="W1251" s="258"/>
      <c r="X1251" s="258"/>
      <c r="Y1251" s="258"/>
      <c r="Z1251" s="258"/>
      <c r="AA1251" s="258"/>
      <c r="AB1251" s="258"/>
      <c r="AC1251" s="258"/>
      <c r="AD1251" s="258"/>
      <c r="AE1251" s="258"/>
      <c r="AF1251" s="258"/>
      <c r="AG1251" s="258"/>
      <c r="AH1251" s="258"/>
      <c r="AI1251" s="258"/>
      <c r="AJ1251" s="258"/>
      <c r="AK1251" s="258"/>
      <c r="AL1251" s="258"/>
      <c r="AM1251" s="258"/>
      <c r="AN1251" s="258"/>
      <c r="AO1251" s="258"/>
      <c r="AP1251" s="258"/>
      <c r="AQ1251" s="257"/>
      <c r="AR1251" s="257"/>
      <c r="AS1251" s="257"/>
      <c r="AT1251" s="257"/>
      <c r="AU1251" s="257"/>
      <c r="AV1251" s="257"/>
      <c r="AW1251" s="257"/>
      <c r="AX1251" s="257"/>
      <c r="AY1251" s="257"/>
      <c r="AZ1251" s="257"/>
      <c r="BA1251" s="257"/>
      <c r="BB1251" s="257"/>
    </row>
    <row r="1252" spans="20:54" s="41" customFormat="1" x14ac:dyDescent="0.25">
      <c r="T1252" s="257"/>
      <c r="W1252" s="258"/>
      <c r="X1252" s="258"/>
      <c r="Y1252" s="258"/>
      <c r="Z1252" s="258"/>
      <c r="AA1252" s="258"/>
      <c r="AB1252" s="258"/>
      <c r="AC1252" s="258"/>
      <c r="AD1252" s="258"/>
      <c r="AE1252" s="258"/>
      <c r="AF1252" s="258"/>
      <c r="AG1252" s="258"/>
      <c r="AH1252" s="258"/>
      <c r="AI1252" s="258"/>
      <c r="AJ1252" s="258"/>
      <c r="AK1252" s="258"/>
      <c r="AL1252" s="258"/>
      <c r="AM1252" s="258"/>
      <c r="AN1252" s="258"/>
      <c r="AO1252" s="258"/>
      <c r="AP1252" s="258"/>
      <c r="AQ1252" s="257"/>
      <c r="AR1252" s="257"/>
      <c r="AS1252" s="257"/>
      <c r="AT1252" s="257"/>
      <c r="AU1252" s="257"/>
      <c r="AV1252" s="257"/>
      <c r="AW1252" s="257"/>
      <c r="AX1252" s="257"/>
      <c r="AY1252" s="257"/>
      <c r="AZ1252" s="257"/>
      <c r="BA1252" s="257"/>
      <c r="BB1252" s="257"/>
    </row>
    <row r="1253" spans="20:54" s="41" customFormat="1" x14ac:dyDescent="0.25">
      <c r="T1253" s="257"/>
      <c r="W1253" s="258"/>
      <c r="X1253" s="258"/>
      <c r="Y1253" s="258"/>
      <c r="Z1253" s="258"/>
      <c r="AA1253" s="258"/>
      <c r="AB1253" s="258"/>
      <c r="AC1253" s="258"/>
      <c r="AD1253" s="258"/>
      <c r="AE1253" s="258"/>
      <c r="AF1253" s="258"/>
      <c r="AG1253" s="258"/>
      <c r="AH1253" s="258"/>
      <c r="AI1253" s="258"/>
      <c r="AJ1253" s="258"/>
      <c r="AK1253" s="258"/>
      <c r="AL1253" s="258"/>
      <c r="AM1253" s="258"/>
      <c r="AN1253" s="258"/>
      <c r="AO1253" s="258"/>
      <c r="AP1253" s="258"/>
      <c r="AQ1253" s="257"/>
      <c r="AR1253" s="257"/>
      <c r="AS1253" s="257"/>
      <c r="AT1253" s="257"/>
      <c r="AU1253" s="257"/>
      <c r="AV1253" s="257"/>
      <c r="AW1253" s="257"/>
      <c r="AX1253" s="257"/>
      <c r="AY1253" s="257"/>
      <c r="AZ1253" s="257"/>
      <c r="BA1253" s="257"/>
      <c r="BB1253" s="257"/>
    </row>
    <row r="1254" spans="20:54" s="41" customFormat="1" x14ac:dyDescent="0.25">
      <c r="T1254" s="257"/>
      <c r="W1254" s="258"/>
      <c r="X1254" s="258"/>
      <c r="Y1254" s="258"/>
      <c r="Z1254" s="258"/>
      <c r="AA1254" s="258"/>
      <c r="AB1254" s="258"/>
      <c r="AC1254" s="258"/>
      <c r="AD1254" s="258"/>
      <c r="AE1254" s="258"/>
      <c r="AF1254" s="258"/>
      <c r="AG1254" s="258"/>
      <c r="AH1254" s="258"/>
      <c r="AI1254" s="258"/>
      <c r="AJ1254" s="258"/>
      <c r="AK1254" s="258"/>
      <c r="AL1254" s="258"/>
      <c r="AM1254" s="258"/>
      <c r="AN1254" s="258"/>
      <c r="AO1254" s="258"/>
      <c r="AP1254" s="258"/>
      <c r="AQ1254" s="257"/>
      <c r="AR1254" s="257"/>
      <c r="AS1254" s="257"/>
      <c r="AT1254" s="257"/>
      <c r="AU1254" s="257"/>
      <c r="AV1254" s="257"/>
      <c r="AW1254" s="257"/>
      <c r="AX1254" s="257"/>
      <c r="AY1254" s="257"/>
      <c r="AZ1254" s="257"/>
      <c r="BA1254" s="257"/>
      <c r="BB1254" s="257"/>
    </row>
    <row r="1255" spans="20:54" s="41" customFormat="1" x14ac:dyDescent="0.25">
      <c r="T1255" s="257"/>
      <c r="W1255" s="258"/>
      <c r="X1255" s="258"/>
      <c r="Y1255" s="258"/>
      <c r="Z1255" s="258"/>
      <c r="AA1255" s="258"/>
      <c r="AB1255" s="258"/>
      <c r="AC1255" s="258"/>
      <c r="AD1255" s="258"/>
      <c r="AE1255" s="258"/>
      <c r="AF1255" s="258"/>
      <c r="AG1255" s="258"/>
      <c r="AH1255" s="258"/>
      <c r="AI1255" s="258"/>
      <c r="AJ1255" s="258"/>
      <c r="AK1255" s="258"/>
      <c r="AL1255" s="258"/>
      <c r="AM1255" s="258"/>
      <c r="AN1255" s="258"/>
      <c r="AO1255" s="258"/>
      <c r="AP1255" s="258"/>
      <c r="AQ1255" s="257"/>
      <c r="AR1255" s="257"/>
      <c r="AS1255" s="257"/>
      <c r="AT1255" s="257"/>
      <c r="AU1255" s="257"/>
      <c r="AV1255" s="257"/>
      <c r="AW1255" s="257"/>
      <c r="AX1255" s="257"/>
      <c r="AY1255" s="257"/>
      <c r="AZ1255" s="257"/>
      <c r="BA1255" s="257"/>
      <c r="BB1255" s="257"/>
    </row>
    <row r="1256" spans="20:54" s="41" customFormat="1" x14ac:dyDescent="0.25">
      <c r="T1256" s="257"/>
      <c r="W1256" s="258"/>
      <c r="X1256" s="258"/>
      <c r="Y1256" s="258"/>
      <c r="Z1256" s="258"/>
      <c r="AA1256" s="258"/>
      <c r="AB1256" s="258"/>
      <c r="AC1256" s="258"/>
      <c r="AD1256" s="258"/>
      <c r="AE1256" s="258"/>
      <c r="AF1256" s="258"/>
      <c r="AG1256" s="258"/>
      <c r="AH1256" s="258"/>
      <c r="AI1256" s="258"/>
      <c r="AJ1256" s="258"/>
      <c r="AK1256" s="258"/>
      <c r="AL1256" s="258"/>
      <c r="AM1256" s="258"/>
      <c r="AN1256" s="258"/>
      <c r="AO1256" s="258"/>
      <c r="AP1256" s="258"/>
      <c r="AQ1256" s="257"/>
      <c r="AR1256" s="257"/>
      <c r="AS1256" s="257"/>
      <c r="AT1256" s="257"/>
      <c r="AU1256" s="257"/>
      <c r="AV1256" s="257"/>
      <c r="AW1256" s="257"/>
      <c r="AX1256" s="257"/>
      <c r="AY1256" s="257"/>
      <c r="AZ1256" s="257"/>
      <c r="BA1256" s="257"/>
      <c r="BB1256" s="257"/>
    </row>
    <row r="1257" spans="20:54" s="41" customFormat="1" x14ac:dyDescent="0.25">
      <c r="T1257" s="257"/>
      <c r="W1257" s="258"/>
      <c r="X1257" s="258"/>
      <c r="Y1257" s="258"/>
      <c r="Z1257" s="258"/>
      <c r="AA1257" s="258"/>
      <c r="AB1257" s="258"/>
      <c r="AC1257" s="258"/>
      <c r="AD1257" s="258"/>
      <c r="AE1257" s="258"/>
      <c r="AF1257" s="258"/>
      <c r="AG1257" s="258"/>
      <c r="AH1257" s="258"/>
      <c r="AI1257" s="258"/>
      <c r="AJ1257" s="258"/>
      <c r="AK1257" s="258"/>
      <c r="AL1257" s="258"/>
      <c r="AM1257" s="258"/>
      <c r="AN1257" s="258"/>
      <c r="AO1257" s="258"/>
      <c r="AP1257" s="258"/>
      <c r="AQ1257" s="257"/>
      <c r="AR1257" s="257"/>
      <c r="AS1257" s="257"/>
      <c r="AT1257" s="257"/>
      <c r="AU1257" s="257"/>
      <c r="AV1257" s="257"/>
      <c r="AW1257" s="257"/>
      <c r="AX1257" s="257"/>
      <c r="AY1257" s="257"/>
      <c r="AZ1257" s="257"/>
      <c r="BA1257" s="257"/>
      <c r="BB1257" s="257"/>
    </row>
    <row r="1258" spans="20:54" s="41" customFormat="1" x14ac:dyDescent="0.25">
      <c r="T1258" s="257"/>
      <c r="W1258" s="258"/>
      <c r="X1258" s="258"/>
      <c r="Y1258" s="258"/>
      <c r="Z1258" s="258"/>
      <c r="AA1258" s="258"/>
      <c r="AB1258" s="258"/>
      <c r="AC1258" s="258"/>
      <c r="AD1258" s="258"/>
      <c r="AE1258" s="258"/>
      <c r="AF1258" s="258"/>
      <c r="AG1258" s="258"/>
      <c r="AH1258" s="258"/>
      <c r="AI1258" s="258"/>
      <c r="AJ1258" s="258"/>
      <c r="AK1258" s="258"/>
      <c r="AL1258" s="258"/>
      <c r="AM1258" s="258"/>
      <c r="AN1258" s="258"/>
      <c r="AO1258" s="258"/>
      <c r="AP1258" s="258"/>
      <c r="AQ1258" s="257"/>
      <c r="AR1258" s="257"/>
      <c r="AS1258" s="257"/>
      <c r="AT1258" s="257"/>
      <c r="AU1258" s="257"/>
      <c r="AV1258" s="257"/>
      <c r="AW1258" s="257"/>
      <c r="AX1258" s="257"/>
      <c r="AY1258" s="257"/>
      <c r="AZ1258" s="257"/>
      <c r="BA1258" s="257"/>
      <c r="BB1258" s="257"/>
    </row>
    <row r="1259" spans="20:54" s="41" customFormat="1" x14ac:dyDescent="0.25">
      <c r="T1259" s="257"/>
      <c r="W1259" s="258"/>
      <c r="X1259" s="258"/>
      <c r="Y1259" s="258"/>
      <c r="Z1259" s="258"/>
      <c r="AA1259" s="258"/>
      <c r="AB1259" s="258"/>
      <c r="AC1259" s="258"/>
      <c r="AD1259" s="258"/>
      <c r="AE1259" s="258"/>
      <c r="AF1259" s="258"/>
      <c r="AG1259" s="258"/>
      <c r="AH1259" s="258"/>
      <c r="AI1259" s="258"/>
      <c r="AJ1259" s="258"/>
      <c r="AK1259" s="258"/>
      <c r="AL1259" s="258"/>
      <c r="AM1259" s="258"/>
      <c r="AN1259" s="258"/>
      <c r="AO1259" s="258"/>
      <c r="AP1259" s="258"/>
      <c r="AQ1259" s="257"/>
      <c r="AR1259" s="257"/>
      <c r="AS1259" s="257"/>
      <c r="AT1259" s="257"/>
      <c r="AU1259" s="257"/>
      <c r="AV1259" s="257"/>
      <c r="AW1259" s="257"/>
      <c r="AX1259" s="257"/>
      <c r="AY1259" s="257"/>
      <c r="AZ1259" s="257"/>
      <c r="BA1259" s="257"/>
      <c r="BB1259" s="257"/>
    </row>
    <row r="1260" spans="20:54" s="41" customFormat="1" x14ac:dyDescent="0.25">
      <c r="T1260" s="257"/>
      <c r="W1260" s="258"/>
      <c r="X1260" s="258"/>
      <c r="Y1260" s="258"/>
      <c r="Z1260" s="258"/>
      <c r="AA1260" s="258"/>
      <c r="AB1260" s="258"/>
      <c r="AC1260" s="258"/>
      <c r="AD1260" s="258"/>
      <c r="AE1260" s="258"/>
      <c r="AF1260" s="258"/>
      <c r="AG1260" s="258"/>
      <c r="AH1260" s="258"/>
      <c r="AI1260" s="258"/>
      <c r="AJ1260" s="258"/>
      <c r="AK1260" s="258"/>
      <c r="AL1260" s="258"/>
      <c r="AM1260" s="258"/>
      <c r="AN1260" s="258"/>
      <c r="AO1260" s="258"/>
      <c r="AP1260" s="258"/>
      <c r="AQ1260" s="257"/>
      <c r="AR1260" s="257"/>
      <c r="AS1260" s="257"/>
      <c r="AT1260" s="257"/>
      <c r="AU1260" s="257"/>
      <c r="AV1260" s="257"/>
      <c r="AW1260" s="257"/>
      <c r="AX1260" s="257"/>
      <c r="AY1260" s="257"/>
      <c r="AZ1260" s="257"/>
      <c r="BA1260" s="257"/>
      <c r="BB1260" s="257"/>
    </row>
    <row r="1261" spans="20:54" s="41" customFormat="1" x14ac:dyDescent="0.25">
      <c r="T1261" s="257"/>
      <c r="W1261" s="258"/>
      <c r="X1261" s="258"/>
      <c r="Y1261" s="258"/>
      <c r="Z1261" s="258"/>
      <c r="AA1261" s="258"/>
      <c r="AB1261" s="258"/>
      <c r="AC1261" s="258"/>
      <c r="AD1261" s="258"/>
      <c r="AE1261" s="258"/>
      <c r="AF1261" s="258"/>
      <c r="AG1261" s="258"/>
      <c r="AH1261" s="258"/>
      <c r="AI1261" s="258"/>
      <c r="AJ1261" s="258"/>
      <c r="AK1261" s="258"/>
      <c r="AL1261" s="258"/>
      <c r="AM1261" s="258"/>
      <c r="AN1261" s="258"/>
      <c r="AO1261" s="258"/>
      <c r="AP1261" s="258"/>
      <c r="AQ1261" s="257"/>
      <c r="AR1261" s="257"/>
      <c r="AS1261" s="257"/>
      <c r="AT1261" s="257"/>
      <c r="AU1261" s="257"/>
      <c r="AV1261" s="257"/>
      <c r="AW1261" s="257"/>
      <c r="AX1261" s="257"/>
      <c r="AY1261" s="257"/>
      <c r="AZ1261" s="257"/>
      <c r="BA1261" s="257"/>
      <c r="BB1261" s="257"/>
    </row>
    <row r="1262" spans="20:54" s="41" customFormat="1" x14ac:dyDescent="0.25">
      <c r="T1262" s="257"/>
      <c r="W1262" s="258"/>
      <c r="X1262" s="258"/>
      <c r="Y1262" s="258"/>
      <c r="Z1262" s="258"/>
      <c r="AA1262" s="258"/>
      <c r="AB1262" s="258"/>
      <c r="AC1262" s="258"/>
      <c r="AD1262" s="258"/>
      <c r="AE1262" s="258"/>
      <c r="AF1262" s="258"/>
      <c r="AG1262" s="258"/>
      <c r="AH1262" s="258"/>
      <c r="AI1262" s="258"/>
      <c r="AJ1262" s="258"/>
      <c r="AK1262" s="258"/>
      <c r="AL1262" s="258"/>
      <c r="AM1262" s="258"/>
      <c r="AN1262" s="258"/>
      <c r="AO1262" s="258"/>
      <c r="AP1262" s="258"/>
      <c r="AQ1262" s="257"/>
      <c r="AR1262" s="257"/>
      <c r="AS1262" s="257"/>
      <c r="AT1262" s="257"/>
      <c r="AU1262" s="257"/>
      <c r="AV1262" s="257"/>
      <c r="AW1262" s="257"/>
      <c r="AX1262" s="257"/>
      <c r="AY1262" s="257"/>
      <c r="AZ1262" s="257"/>
      <c r="BA1262" s="257"/>
      <c r="BB1262" s="257"/>
    </row>
    <row r="1263" spans="20:54" s="41" customFormat="1" x14ac:dyDescent="0.25">
      <c r="T1263" s="257"/>
      <c r="W1263" s="258"/>
      <c r="X1263" s="258"/>
      <c r="Y1263" s="258"/>
      <c r="Z1263" s="258"/>
      <c r="AA1263" s="258"/>
      <c r="AB1263" s="258"/>
      <c r="AC1263" s="258"/>
      <c r="AD1263" s="258"/>
      <c r="AE1263" s="258"/>
      <c r="AF1263" s="258"/>
      <c r="AG1263" s="258"/>
      <c r="AH1263" s="258"/>
      <c r="AI1263" s="258"/>
      <c r="AJ1263" s="258"/>
      <c r="AK1263" s="258"/>
      <c r="AL1263" s="258"/>
      <c r="AM1263" s="258"/>
      <c r="AN1263" s="258"/>
      <c r="AO1263" s="258"/>
      <c r="AP1263" s="258"/>
      <c r="AQ1263" s="257"/>
      <c r="AR1263" s="257"/>
      <c r="AS1263" s="257"/>
      <c r="AT1263" s="257"/>
      <c r="AU1263" s="257"/>
      <c r="AV1263" s="257"/>
      <c r="AW1263" s="257"/>
      <c r="AX1263" s="257"/>
      <c r="AY1263" s="257"/>
      <c r="AZ1263" s="257"/>
      <c r="BA1263" s="257"/>
      <c r="BB1263" s="257"/>
    </row>
    <row r="1264" spans="20:54" s="41" customFormat="1" x14ac:dyDescent="0.25">
      <c r="T1264" s="257"/>
      <c r="W1264" s="258"/>
      <c r="X1264" s="258"/>
      <c r="Y1264" s="258"/>
      <c r="Z1264" s="258"/>
      <c r="AA1264" s="258"/>
      <c r="AB1264" s="258"/>
      <c r="AC1264" s="258"/>
      <c r="AD1264" s="258"/>
      <c r="AE1264" s="258"/>
      <c r="AF1264" s="258"/>
      <c r="AG1264" s="258"/>
      <c r="AH1264" s="258"/>
      <c r="AI1264" s="258"/>
      <c r="AJ1264" s="258"/>
      <c r="AK1264" s="258"/>
      <c r="AL1264" s="258"/>
      <c r="AM1264" s="258"/>
      <c r="AN1264" s="258"/>
      <c r="AO1264" s="258"/>
      <c r="AP1264" s="258"/>
      <c r="AQ1264" s="257"/>
      <c r="AR1264" s="257"/>
      <c r="AS1264" s="257"/>
      <c r="AT1264" s="257"/>
      <c r="AU1264" s="257"/>
      <c r="AV1264" s="257"/>
      <c r="AW1264" s="257"/>
      <c r="AX1264" s="257"/>
      <c r="AY1264" s="257"/>
      <c r="AZ1264" s="257"/>
      <c r="BA1264" s="257"/>
      <c r="BB1264" s="257"/>
    </row>
    <row r="1265" spans="20:54" s="41" customFormat="1" x14ac:dyDescent="0.25">
      <c r="T1265" s="257"/>
      <c r="W1265" s="258"/>
      <c r="X1265" s="258"/>
      <c r="Y1265" s="258"/>
      <c r="Z1265" s="258"/>
      <c r="AA1265" s="258"/>
      <c r="AB1265" s="258"/>
      <c r="AC1265" s="258"/>
      <c r="AD1265" s="258"/>
      <c r="AE1265" s="258"/>
      <c r="AF1265" s="258"/>
      <c r="AG1265" s="258"/>
      <c r="AH1265" s="258"/>
      <c r="AI1265" s="258"/>
      <c r="AJ1265" s="258"/>
      <c r="AK1265" s="258"/>
      <c r="AL1265" s="258"/>
      <c r="AM1265" s="258"/>
      <c r="AN1265" s="258"/>
      <c r="AO1265" s="258"/>
      <c r="AP1265" s="258"/>
      <c r="AQ1265" s="257"/>
      <c r="AR1265" s="257"/>
      <c r="AS1265" s="257"/>
      <c r="AT1265" s="257"/>
      <c r="AU1265" s="257"/>
      <c r="AV1265" s="257"/>
      <c r="AW1265" s="257"/>
      <c r="AX1265" s="257"/>
      <c r="AY1265" s="257"/>
      <c r="AZ1265" s="257"/>
      <c r="BA1265" s="257"/>
      <c r="BB1265" s="257"/>
    </row>
    <row r="1266" spans="20:54" s="41" customFormat="1" x14ac:dyDescent="0.25">
      <c r="T1266" s="257"/>
      <c r="W1266" s="258"/>
      <c r="X1266" s="258"/>
      <c r="Y1266" s="258"/>
      <c r="Z1266" s="258"/>
      <c r="AA1266" s="258"/>
      <c r="AB1266" s="258"/>
      <c r="AC1266" s="258"/>
      <c r="AD1266" s="258"/>
      <c r="AE1266" s="258"/>
      <c r="AF1266" s="258"/>
      <c r="AG1266" s="258"/>
      <c r="AH1266" s="258"/>
      <c r="AI1266" s="258"/>
      <c r="AJ1266" s="258"/>
      <c r="AK1266" s="258"/>
      <c r="AL1266" s="258"/>
      <c r="AM1266" s="258"/>
      <c r="AN1266" s="258"/>
      <c r="AO1266" s="258"/>
      <c r="AP1266" s="258"/>
      <c r="AQ1266" s="257"/>
      <c r="AR1266" s="257"/>
      <c r="AS1266" s="257"/>
      <c r="AT1266" s="257"/>
      <c r="AU1266" s="257"/>
      <c r="AV1266" s="257"/>
      <c r="AW1266" s="257"/>
      <c r="AX1266" s="257"/>
      <c r="AY1266" s="257"/>
      <c r="AZ1266" s="257"/>
      <c r="BA1266" s="257"/>
      <c r="BB1266" s="257"/>
    </row>
    <row r="1267" spans="20:54" s="41" customFormat="1" x14ac:dyDescent="0.25">
      <c r="T1267" s="257"/>
      <c r="W1267" s="258"/>
      <c r="X1267" s="258"/>
      <c r="Y1267" s="258"/>
      <c r="Z1267" s="258"/>
      <c r="AA1267" s="258"/>
      <c r="AB1267" s="258"/>
      <c r="AC1267" s="258"/>
      <c r="AD1267" s="258"/>
      <c r="AE1267" s="258"/>
      <c r="AF1267" s="258"/>
      <c r="AG1267" s="258"/>
      <c r="AH1267" s="258"/>
      <c r="AI1267" s="258"/>
      <c r="AJ1267" s="258"/>
      <c r="AK1267" s="258"/>
      <c r="AL1267" s="258"/>
      <c r="AM1267" s="258"/>
      <c r="AN1267" s="258"/>
      <c r="AO1267" s="258"/>
      <c r="AP1267" s="258"/>
      <c r="AQ1267" s="257"/>
      <c r="AR1267" s="257"/>
      <c r="AS1267" s="257"/>
      <c r="AT1267" s="257"/>
      <c r="AU1267" s="257"/>
      <c r="AV1267" s="257"/>
      <c r="AW1267" s="257"/>
      <c r="AX1267" s="257"/>
      <c r="AY1267" s="257"/>
      <c r="AZ1267" s="257"/>
      <c r="BA1267" s="257"/>
      <c r="BB1267" s="257"/>
    </row>
    <row r="1268" spans="20:54" s="41" customFormat="1" x14ac:dyDescent="0.25">
      <c r="T1268" s="257"/>
      <c r="W1268" s="258"/>
      <c r="X1268" s="258"/>
      <c r="Y1268" s="258"/>
      <c r="Z1268" s="258"/>
      <c r="AA1268" s="258"/>
      <c r="AB1268" s="258"/>
      <c r="AC1268" s="258"/>
      <c r="AD1268" s="258"/>
      <c r="AE1268" s="258"/>
      <c r="AF1268" s="258"/>
      <c r="AG1268" s="258"/>
      <c r="AH1268" s="258"/>
      <c r="AI1268" s="258"/>
      <c r="AJ1268" s="258"/>
      <c r="AK1268" s="258"/>
      <c r="AL1268" s="258"/>
      <c r="AM1268" s="258"/>
      <c r="AN1268" s="258"/>
      <c r="AO1268" s="258"/>
      <c r="AP1268" s="258"/>
      <c r="AQ1268" s="257"/>
      <c r="AR1268" s="257"/>
      <c r="AS1268" s="257"/>
      <c r="AT1268" s="257"/>
      <c r="AU1268" s="257"/>
      <c r="AV1268" s="257"/>
      <c r="AW1268" s="257"/>
      <c r="AX1268" s="257"/>
      <c r="AY1268" s="257"/>
      <c r="AZ1268" s="257"/>
      <c r="BA1268" s="257"/>
      <c r="BB1268" s="257"/>
    </row>
    <row r="1269" spans="20:54" s="41" customFormat="1" x14ac:dyDescent="0.25">
      <c r="T1269" s="257"/>
      <c r="W1269" s="258"/>
      <c r="X1269" s="258"/>
      <c r="Y1269" s="258"/>
      <c r="Z1269" s="258"/>
      <c r="AA1269" s="258"/>
      <c r="AB1269" s="258"/>
      <c r="AC1269" s="258"/>
      <c r="AD1269" s="258"/>
      <c r="AE1269" s="258"/>
      <c r="AF1269" s="258"/>
      <c r="AG1269" s="258"/>
      <c r="AH1269" s="258"/>
      <c r="AI1269" s="258"/>
      <c r="AJ1269" s="258"/>
      <c r="AK1269" s="258"/>
      <c r="AL1269" s="258"/>
      <c r="AM1269" s="258"/>
      <c r="AN1269" s="258"/>
      <c r="AO1269" s="258"/>
      <c r="AP1269" s="258"/>
      <c r="AQ1269" s="257"/>
      <c r="AR1269" s="257"/>
      <c r="AS1269" s="257"/>
      <c r="AT1269" s="257"/>
      <c r="AU1269" s="257"/>
      <c r="AV1269" s="257"/>
      <c r="AW1269" s="257"/>
      <c r="AX1269" s="257"/>
      <c r="AY1269" s="257"/>
      <c r="AZ1269" s="257"/>
      <c r="BA1269" s="257"/>
      <c r="BB1269" s="257"/>
    </row>
    <row r="1270" spans="20:54" s="41" customFormat="1" x14ac:dyDescent="0.25">
      <c r="T1270" s="257"/>
      <c r="W1270" s="258"/>
      <c r="X1270" s="258"/>
      <c r="Y1270" s="258"/>
      <c r="Z1270" s="258"/>
      <c r="AA1270" s="258"/>
      <c r="AB1270" s="258"/>
      <c r="AC1270" s="258"/>
      <c r="AD1270" s="258"/>
      <c r="AE1270" s="258"/>
      <c r="AF1270" s="258"/>
      <c r="AG1270" s="258"/>
      <c r="AH1270" s="258"/>
      <c r="AI1270" s="258"/>
      <c r="AJ1270" s="258"/>
      <c r="AK1270" s="258"/>
      <c r="AL1270" s="258"/>
      <c r="AM1270" s="258"/>
      <c r="AN1270" s="258"/>
      <c r="AO1270" s="258"/>
      <c r="AP1270" s="258"/>
      <c r="AQ1270" s="257"/>
      <c r="AR1270" s="257"/>
      <c r="AS1270" s="257"/>
      <c r="AT1270" s="257"/>
      <c r="AU1270" s="257"/>
      <c r="AV1270" s="257"/>
      <c r="AW1270" s="257"/>
      <c r="AX1270" s="257"/>
      <c r="AY1270" s="257"/>
      <c r="AZ1270" s="257"/>
      <c r="BA1270" s="257"/>
      <c r="BB1270" s="257"/>
    </row>
    <row r="1271" spans="20:54" s="41" customFormat="1" x14ac:dyDescent="0.25">
      <c r="T1271" s="257"/>
      <c r="W1271" s="258"/>
      <c r="X1271" s="258"/>
      <c r="Y1271" s="258"/>
      <c r="Z1271" s="258"/>
      <c r="AA1271" s="258"/>
      <c r="AB1271" s="258"/>
      <c r="AC1271" s="258"/>
      <c r="AD1271" s="258"/>
      <c r="AE1271" s="258"/>
      <c r="AF1271" s="258"/>
      <c r="AG1271" s="258"/>
      <c r="AH1271" s="258"/>
      <c r="AI1271" s="258"/>
      <c r="AJ1271" s="258"/>
      <c r="AK1271" s="258"/>
      <c r="AL1271" s="258"/>
      <c r="AM1271" s="258"/>
      <c r="AN1271" s="258"/>
      <c r="AO1271" s="258"/>
      <c r="AP1271" s="258"/>
      <c r="AQ1271" s="257"/>
      <c r="AR1271" s="257"/>
      <c r="AS1271" s="257"/>
      <c r="AT1271" s="257"/>
      <c r="AU1271" s="257"/>
      <c r="AV1271" s="257"/>
      <c r="AW1271" s="257"/>
      <c r="AX1271" s="257"/>
      <c r="AY1271" s="257"/>
      <c r="AZ1271" s="257"/>
      <c r="BA1271" s="257"/>
      <c r="BB1271" s="257"/>
    </row>
    <row r="1272" spans="20:54" s="41" customFormat="1" x14ac:dyDescent="0.25">
      <c r="T1272" s="257"/>
      <c r="W1272" s="258"/>
      <c r="X1272" s="258"/>
      <c r="Y1272" s="258"/>
      <c r="Z1272" s="258"/>
      <c r="AA1272" s="258"/>
      <c r="AB1272" s="258"/>
      <c r="AC1272" s="258"/>
      <c r="AD1272" s="258"/>
      <c r="AE1272" s="258"/>
      <c r="AF1272" s="258"/>
      <c r="AG1272" s="258"/>
      <c r="AH1272" s="258"/>
      <c r="AI1272" s="258"/>
      <c r="AJ1272" s="258"/>
      <c r="AK1272" s="258"/>
      <c r="AL1272" s="258"/>
      <c r="AM1272" s="258"/>
      <c r="AN1272" s="258"/>
      <c r="AO1272" s="258"/>
      <c r="AP1272" s="258"/>
      <c r="AQ1272" s="257"/>
      <c r="AR1272" s="257"/>
      <c r="AS1272" s="257"/>
      <c r="AT1272" s="257"/>
      <c r="AU1272" s="257"/>
      <c r="AV1272" s="257"/>
      <c r="AW1272" s="257"/>
      <c r="AX1272" s="257"/>
      <c r="AY1272" s="257"/>
      <c r="AZ1272" s="257"/>
      <c r="BA1272" s="257"/>
      <c r="BB1272" s="257"/>
    </row>
    <row r="1273" spans="20:54" s="41" customFormat="1" x14ac:dyDescent="0.25">
      <c r="T1273" s="257"/>
      <c r="W1273" s="258"/>
      <c r="X1273" s="258"/>
      <c r="Y1273" s="258"/>
      <c r="Z1273" s="258"/>
      <c r="AA1273" s="258"/>
      <c r="AB1273" s="258"/>
      <c r="AC1273" s="258"/>
      <c r="AD1273" s="258"/>
      <c r="AE1273" s="258"/>
      <c r="AF1273" s="258"/>
      <c r="AG1273" s="258"/>
      <c r="AH1273" s="258"/>
      <c r="AI1273" s="258"/>
      <c r="AJ1273" s="258"/>
      <c r="AK1273" s="258"/>
      <c r="AL1273" s="258"/>
      <c r="AM1273" s="258"/>
      <c r="AN1273" s="258"/>
      <c r="AO1273" s="258"/>
      <c r="AP1273" s="258"/>
      <c r="AQ1273" s="257"/>
      <c r="AR1273" s="257"/>
      <c r="AS1273" s="257"/>
      <c r="AT1273" s="257"/>
      <c r="AU1273" s="257"/>
      <c r="AV1273" s="257"/>
      <c r="AW1273" s="257"/>
      <c r="AX1273" s="257"/>
      <c r="AY1273" s="257"/>
      <c r="AZ1273" s="257"/>
      <c r="BA1273" s="257"/>
      <c r="BB1273" s="257"/>
    </row>
    <row r="1274" spans="20:54" s="41" customFormat="1" x14ac:dyDescent="0.25">
      <c r="T1274" s="257"/>
      <c r="W1274" s="258"/>
      <c r="X1274" s="258"/>
      <c r="Y1274" s="258"/>
      <c r="Z1274" s="258"/>
      <c r="AA1274" s="258"/>
      <c r="AB1274" s="258"/>
      <c r="AC1274" s="258"/>
      <c r="AD1274" s="258"/>
      <c r="AE1274" s="258"/>
      <c r="AF1274" s="258"/>
      <c r="AG1274" s="258"/>
      <c r="AH1274" s="258"/>
      <c r="AI1274" s="258"/>
      <c r="AJ1274" s="258"/>
      <c r="AK1274" s="258"/>
      <c r="AL1274" s="258"/>
      <c r="AM1274" s="258"/>
      <c r="AN1274" s="258"/>
      <c r="AO1274" s="258"/>
      <c r="AP1274" s="258"/>
      <c r="AQ1274" s="257"/>
      <c r="AR1274" s="257"/>
      <c r="AS1274" s="257"/>
      <c r="AT1274" s="257"/>
      <c r="AU1274" s="257"/>
      <c r="AV1274" s="257"/>
      <c r="AW1274" s="257"/>
      <c r="AX1274" s="257"/>
      <c r="AY1274" s="257"/>
      <c r="AZ1274" s="257"/>
      <c r="BA1274" s="257"/>
      <c r="BB1274" s="257"/>
    </row>
    <row r="1275" spans="20:54" s="41" customFormat="1" x14ac:dyDescent="0.25">
      <c r="T1275" s="257"/>
      <c r="W1275" s="258"/>
      <c r="X1275" s="258"/>
      <c r="Y1275" s="258"/>
      <c r="Z1275" s="258"/>
      <c r="AA1275" s="258"/>
      <c r="AB1275" s="258"/>
      <c r="AC1275" s="258"/>
      <c r="AD1275" s="258"/>
      <c r="AE1275" s="258"/>
      <c r="AF1275" s="258"/>
      <c r="AG1275" s="258"/>
      <c r="AH1275" s="258"/>
      <c r="AI1275" s="258"/>
      <c r="AJ1275" s="258"/>
      <c r="AK1275" s="258"/>
      <c r="AL1275" s="258"/>
      <c r="AM1275" s="258"/>
      <c r="AN1275" s="258"/>
      <c r="AO1275" s="258"/>
      <c r="AP1275" s="258"/>
      <c r="AQ1275" s="257"/>
      <c r="AR1275" s="257"/>
      <c r="AS1275" s="257"/>
      <c r="AT1275" s="257"/>
      <c r="AU1275" s="257"/>
      <c r="AV1275" s="257"/>
      <c r="AW1275" s="257"/>
      <c r="AX1275" s="257"/>
      <c r="AY1275" s="257"/>
      <c r="AZ1275" s="257"/>
      <c r="BA1275" s="257"/>
      <c r="BB1275" s="257"/>
    </row>
    <row r="1276" spans="20:54" s="41" customFormat="1" x14ac:dyDescent="0.25">
      <c r="T1276" s="257"/>
      <c r="W1276" s="258"/>
      <c r="X1276" s="258"/>
      <c r="Y1276" s="258"/>
      <c r="Z1276" s="258"/>
      <c r="AA1276" s="258"/>
      <c r="AB1276" s="258"/>
      <c r="AC1276" s="258"/>
      <c r="AD1276" s="258"/>
      <c r="AE1276" s="258"/>
      <c r="AF1276" s="258"/>
      <c r="AG1276" s="258"/>
      <c r="AH1276" s="258"/>
      <c r="AI1276" s="258"/>
      <c r="AJ1276" s="258"/>
      <c r="AK1276" s="258"/>
      <c r="AL1276" s="258"/>
      <c r="AM1276" s="258"/>
      <c r="AN1276" s="258"/>
      <c r="AO1276" s="258"/>
      <c r="AP1276" s="258"/>
      <c r="AQ1276" s="257"/>
      <c r="AR1276" s="257"/>
      <c r="AS1276" s="257"/>
      <c r="AT1276" s="257"/>
      <c r="AU1276" s="257"/>
      <c r="AV1276" s="257"/>
      <c r="AW1276" s="257"/>
      <c r="AX1276" s="257"/>
      <c r="AY1276" s="257"/>
      <c r="AZ1276" s="257"/>
      <c r="BA1276" s="257"/>
      <c r="BB1276" s="257"/>
    </row>
    <row r="1277" spans="20:54" s="41" customFormat="1" x14ac:dyDescent="0.25">
      <c r="T1277" s="257"/>
      <c r="W1277" s="258"/>
      <c r="X1277" s="258"/>
      <c r="Y1277" s="258"/>
      <c r="Z1277" s="258"/>
      <c r="AA1277" s="258"/>
      <c r="AB1277" s="258"/>
      <c r="AC1277" s="258"/>
      <c r="AD1277" s="258"/>
      <c r="AE1277" s="258"/>
      <c r="AF1277" s="258"/>
      <c r="AG1277" s="258"/>
      <c r="AH1277" s="258"/>
      <c r="AI1277" s="258"/>
      <c r="AJ1277" s="258"/>
      <c r="AK1277" s="258"/>
      <c r="AL1277" s="258"/>
      <c r="AM1277" s="258"/>
      <c r="AN1277" s="258"/>
      <c r="AO1277" s="258"/>
      <c r="AP1277" s="258"/>
      <c r="AQ1277" s="257"/>
      <c r="AR1277" s="257"/>
      <c r="AS1277" s="257"/>
      <c r="AT1277" s="257"/>
      <c r="AU1277" s="257"/>
      <c r="AV1277" s="257"/>
      <c r="AW1277" s="257"/>
      <c r="AX1277" s="257"/>
      <c r="AY1277" s="257"/>
      <c r="AZ1277" s="257"/>
      <c r="BA1277" s="257"/>
      <c r="BB1277" s="257"/>
    </row>
    <row r="1278" spans="20:54" s="41" customFormat="1" x14ac:dyDescent="0.25">
      <c r="T1278" s="257"/>
      <c r="W1278" s="258"/>
      <c r="X1278" s="258"/>
      <c r="Y1278" s="258"/>
      <c r="Z1278" s="258"/>
      <c r="AA1278" s="258"/>
      <c r="AB1278" s="258"/>
      <c r="AC1278" s="258"/>
      <c r="AD1278" s="258"/>
      <c r="AE1278" s="258"/>
      <c r="AF1278" s="258"/>
      <c r="AG1278" s="258"/>
      <c r="AH1278" s="258"/>
      <c r="AI1278" s="258"/>
      <c r="AJ1278" s="258"/>
      <c r="AK1278" s="258"/>
      <c r="AL1278" s="258"/>
      <c r="AM1278" s="258"/>
      <c r="AN1278" s="258"/>
      <c r="AO1278" s="258"/>
      <c r="AP1278" s="258"/>
      <c r="AQ1278" s="257"/>
      <c r="AR1278" s="257"/>
      <c r="AS1278" s="257"/>
      <c r="AT1278" s="257"/>
      <c r="AU1278" s="257"/>
      <c r="AV1278" s="257"/>
      <c r="AW1278" s="257"/>
      <c r="AX1278" s="257"/>
      <c r="AY1278" s="257"/>
      <c r="AZ1278" s="257"/>
      <c r="BA1278" s="257"/>
      <c r="BB1278" s="257"/>
    </row>
    <row r="1279" spans="20:54" s="41" customFormat="1" x14ac:dyDescent="0.25">
      <c r="T1279" s="257"/>
      <c r="W1279" s="258"/>
      <c r="X1279" s="258"/>
      <c r="Y1279" s="258"/>
      <c r="Z1279" s="258"/>
      <c r="AA1279" s="258"/>
      <c r="AB1279" s="258"/>
      <c r="AC1279" s="258"/>
      <c r="AD1279" s="258"/>
      <c r="AE1279" s="258"/>
      <c r="AF1279" s="258"/>
      <c r="AG1279" s="258"/>
      <c r="AH1279" s="258"/>
      <c r="AI1279" s="258"/>
      <c r="AJ1279" s="258"/>
      <c r="AK1279" s="258"/>
      <c r="AL1279" s="258"/>
      <c r="AM1279" s="258"/>
      <c r="AN1279" s="258"/>
      <c r="AO1279" s="258"/>
      <c r="AP1279" s="258"/>
      <c r="AQ1279" s="257"/>
      <c r="AR1279" s="257"/>
      <c r="AS1279" s="257"/>
      <c r="AT1279" s="257"/>
      <c r="AU1279" s="257"/>
      <c r="AV1279" s="257"/>
      <c r="AW1279" s="257"/>
      <c r="AX1279" s="257"/>
      <c r="AY1279" s="257"/>
      <c r="AZ1279" s="257"/>
      <c r="BA1279" s="257"/>
      <c r="BB1279" s="257"/>
    </row>
    <row r="1280" spans="20:54" s="41" customFormat="1" x14ac:dyDescent="0.25">
      <c r="T1280" s="257"/>
      <c r="W1280" s="258"/>
      <c r="X1280" s="258"/>
      <c r="Y1280" s="258"/>
      <c r="Z1280" s="258"/>
      <c r="AA1280" s="258"/>
      <c r="AB1280" s="258"/>
      <c r="AC1280" s="258"/>
      <c r="AD1280" s="258"/>
      <c r="AE1280" s="258"/>
      <c r="AF1280" s="258"/>
      <c r="AG1280" s="258"/>
      <c r="AH1280" s="258"/>
      <c r="AI1280" s="258"/>
      <c r="AJ1280" s="258"/>
      <c r="AK1280" s="258"/>
      <c r="AL1280" s="258"/>
      <c r="AM1280" s="258"/>
      <c r="AN1280" s="258"/>
      <c r="AO1280" s="258"/>
      <c r="AP1280" s="258"/>
      <c r="AQ1280" s="257"/>
      <c r="AR1280" s="257"/>
      <c r="AS1280" s="257"/>
      <c r="AT1280" s="257"/>
      <c r="AU1280" s="257"/>
      <c r="AV1280" s="257"/>
      <c r="AW1280" s="257"/>
      <c r="AX1280" s="257"/>
      <c r="AY1280" s="257"/>
      <c r="AZ1280" s="257"/>
      <c r="BA1280" s="257"/>
      <c r="BB1280" s="257"/>
    </row>
    <row r="1281" spans="20:54" s="41" customFormat="1" x14ac:dyDescent="0.25">
      <c r="T1281" s="257"/>
      <c r="W1281" s="258"/>
      <c r="X1281" s="258"/>
      <c r="Y1281" s="258"/>
      <c r="Z1281" s="258"/>
      <c r="AA1281" s="258"/>
      <c r="AB1281" s="258"/>
      <c r="AC1281" s="258"/>
      <c r="AD1281" s="258"/>
      <c r="AE1281" s="258"/>
      <c r="AF1281" s="258"/>
      <c r="AG1281" s="258"/>
      <c r="AH1281" s="258"/>
      <c r="AI1281" s="258"/>
      <c r="AJ1281" s="258"/>
      <c r="AK1281" s="258"/>
      <c r="AL1281" s="258"/>
      <c r="AM1281" s="258"/>
      <c r="AN1281" s="258"/>
      <c r="AO1281" s="258"/>
      <c r="AP1281" s="258"/>
      <c r="AQ1281" s="257"/>
      <c r="AR1281" s="257"/>
      <c r="AS1281" s="257"/>
      <c r="AT1281" s="257"/>
      <c r="AU1281" s="257"/>
      <c r="AV1281" s="257"/>
      <c r="AW1281" s="257"/>
      <c r="AX1281" s="257"/>
      <c r="AY1281" s="257"/>
      <c r="AZ1281" s="257"/>
      <c r="BA1281" s="257"/>
      <c r="BB1281" s="257"/>
    </row>
    <row r="1282" spans="20:54" s="41" customFormat="1" x14ac:dyDescent="0.25">
      <c r="T1282" s="257"/>
      <c r="W1282" s="258"/>
      <c r="X1282" s="258"/>
      <c r="Y1282" s="258"/>
      <c r="Z1282" s="258"/>
      <c r="AA1282" s="258"/>
      <c r="AB1282" s="258"/>
      <c r="AC1282" s="258"/>
      <c r="AD1282" s="258"/>
      <c r="AE1282" s="258"/>
      <c r="AF1282" s="258"/>
      <c r="AG1282" s="258"/>
      <c r="AH1282" s="258"/>
      <c r="AI1282" s="258"/>
      <c r="AJ1282" s="258"/>
      <c r="AK1282" s="258"/>
      <c r="AL1282" s="258"/>
      <c r="AM1282" s="258"/>
      <c r="AN1282" s="258"/>
      <c r="AO1282" s="258"/>
      <c r="AP1282" s="258"/>
      <c r="AQ1282" s="257"/>
      <c r="AR1282" s="257"/>
      <c r="AS1282" s="257"/>
      <c r="AT1282" s="257"/>
      <c r="AU1282" s="257"/>
      <c r="AV1282" s="257"/>
      <c r="AW1282" s="257"/>
      <c r="AX1282" s="257"/>
      <c r="AY1282" s="257"/>
      <c r="AZ1282" s="257"/>
      <c r="BA1282" s="257"/>
      <c r="BB1282" s="257"/>
    </row>
    <row r="1283" spans="20:54" s="41" customFormat="1" x14ac:dyDescent="0.25">
      <c r="T1283" s="257"/>
      <c r="W1283" s="258"/>
      <c r="X1283" s="258"/>
      <c r="Y1283" s="258"/>
      <c r="Z1283" s="258"/>
      <c r="AA1283" s="258"/>
      <c r="AB1283" s="258"/>
      <c r="AC1283" s="258"/>
      <c r="AD1283" s="258"/>
      <c r="AE1283" s="258"/>
      <c r="AF1283" s="258"/>
      <c r="AG1283" s="258"/>
      <c r="AH1283" s="258"/>
      <c r="AI1283" s="258"/>
      <c r="AJ1283" s="258"/>
      <c r="AK1283" s="258"/>
      <c r="AL1283" s="258"/>
      <c r="AM1283" s="258"/>
      <c r="AN1283" s="258"/>
      <c r="AO1283" s="258"/>
      <c r="AP1283" s="258"/>
      <c r="AQ1283" s="257"/>
      <c r="AR1283" s="257"/>
      <c r="AS1283" s="257"/>
      <c r="AT1283" s="257"/>
      <c r="AU1283" s="257"/>
      <c r="AV1283" s="257"/>
      <c r="AW1283" s="257"/>
      <c r="AX1283" s="257"/>
      <c r="AY1283" s="257"/>
      <c r="AZ1283" s="257"/>
      <c r="BA1283" s="257"/>
      <c r="BB1283" s="257"/>
    </row>
    <row r="1284" spans="20:54" s="41" customFormat="1" x14ac:dyDescent="0.25">
      <c r="T1284" s="257"/>
      <c r="W1284" s="258"/>
      <c r="X1284" s="258"/>
      <c r="Y1284" s="258"/>
      <c r="Z1284" s="258"/>
      <c r="AA1284" s="258"/>
      <c r="AB1284" s="258"/>
      <c r="AC1284" s="258"/>
      <c r="AD1284" s="258"/>
      <c r="AE1284" s="258"/>
      <c r="AF1284" s="258"/>
      <c r="AG1284" s="258"/>
      <c r="AH1284" s="258"/>
      <c r="AI1284" s="258"/>
      <c r="AJ1284" s="258"/>
      <c r="AK1284" s="258"/>
      <c r="AL1284" s="258"/>
      <c r="AM1284" s="258"/>
      <c r="AN1284" s="258"/>
      <c r="AO1284" s="258"/>
      <c r="AP1284" s="258"/>
      <c r="AQ1284" s="257"/>
      <c r="AR1284" s="257"/>
      <c r="AS1284" s="257"/>
      <c r="AT1284" s="257"/>
      <c r="AU1284" s="257"/>
      <c r="AV1284" s="257"/>
      <c r="AW1284" s="257"/>
      <c r="AX1284" s="257"/>
      <c r="AY1284" s="257"/>
      <c r="AZ1284" s="257"/>
      <c r="BA1284" s="257"/>
      <c r="BB1284" s="257"/>
    </row>
    <row r="1285" spans="20:54" s="41" customFormat="1" x14ac:dyDescent="0.25">
      <c r="T1285" s="257"/>
      <c r="W1285" s="258"/>
      <c r="X1285" s="258"/>
      <c r="Y1285" s="258"/>
      <c r="Z1285" s="258"/>
      <c r="AA1285" s="258"/>
      <c r="AB1285" s="258"/>
      <c r="AC1285" s="258"/>
      <c r="AD1285" s="258"/>
      <c r="AE1285" s="258"/>
      <c r="AF1285" s="258"/>
      <c r="AG1285" s="258"/>
      <c r="AH1285" s="258"/>
      <c r="AI1285" s="258"/>
      <c r="AJ1285" s="258"/>
      <c r="AK1285" s="258"/>
      <c r="AL1285" s="258"/>
      <c r="AM1285" s="258"/>
      <c r="AN1285" s="258"/>
      <c r="AO1285" s="258"/>
      <c r="AP1285" s="258"/>
      <c r="AQ1285" s="257"/>
      <c r="AR1285" s="257"/>
      <c r="AS1285" s="257"/>
      <c r="AT1285" s="257"/>
      <c r="AU1285" s="257"/>
      <c r="AV1285" s="257"/>
      <c r="AW1285" s="257"/>
      <c r="AX1285" s="257"/>
      <c r="AY1285" s="257"/>
      <c r="AZ1285" s="257"/>
      <c r="BA1285" s="257"/>
      <c r="BB1285" s="257"/>
    </row>
    <row r="1286" spans="20:54" s="41" customFormat="1" x14ac:dyDescent="0.25">
      <c r="T1286" s="257"/>
      <c r="W1286" s="258"/>
      <c r="X1286" s="258"/>
      <c r="Y1286" s="258"/>
      <c r="Z1286" s="258"/>
      <c r="AA1286" s="258"/>
      <c r="AB1286" s="258"/>
      <c r="AC1286" s="258"/>
      <c r="AD1286" s="258"/>
      <c r="AE1286" s="258"/>
      <c r="AF1286" s="258"/>
      <c r="AG1286" s="258"/>
      <c r="AH1286" s="258"/>
      <c r="AI1286" s="258"/>
      <c r="AJ1286" s="258"/>
      <c r="AK1286" s="258"/>
      <c r="AL1286" s="258"/>
      <c r="AM1286" s="258"/>
      <c r="AN1286" s="258"/>
      <c r="AO1286" s="258"/>
      <c r="AP1286" s="258"/>
      <c r="AQ1286" s="257"/>
      <c r="AR1286" s="257"/>
      <c r="AS1286" s="257"/>
      <c r="AT1286" s="257"/>
      <c r="AU1286" s="257"/>
      <c r="AV1286" s="257"/>
      <c r="AW1286" s="257"/>
      <c r="AX1286" s="257"/>
      <c r="AY1286" s="257"/>
      <c r="AZ1286" s="257"/>
      <c r="BA1286" s="257"/>
      <c r="BB1286" s="257"/>
    </row>
    <row r="1287" spans="20:54" s="41" customFormat="1" x14ac:dyDescent="0.25">
      <c r="T1287" s="257"/>
      <c r="W1287" s="258"/>
      <c r="X1287" s="258"/>
      <c r="Y1287" s="258"/>
      <c r="Z1287" s="258"/>
      <c r="AA1287" s="258"/>
      <c r="AB1287" s="258"/>
      <c r="AC1287" s="258"/>
      <c r="AD1287" s="258"/>
      <c r="AE1287" s="258"/>
      <c r="AF1287" s="258"/>
      <c r="AG1287" s="258"/>
      <c r="AH1287" s="258"/>
      <c r="AI1287" s="258"/>
      <c r="AJ1287" s="258"/>
      <c r="AK1287" s="258"/>
      <c r="AL1287" s="258"/>
      <c r="AM1287" s="258"/>
      <c r="AN1287" s="258"/>
      <c r="AO1287" s="258"/>
      <c r="AP1287" s="258"/>
      <c r="AQ1287" s="257"/>
      <c r="AR1287" s="257"/>
      <c r="AS1287" s="257"/>
      <c r="AT1287" s="257"/>
      <c r="AU1287" s="257"/>
      <c r="AV1287" s="257"/>
      <c r="AW1287" s="257"/>
      <c r="AX1287" s="257"/>
      <c r="AY1287" s="257"/>
      <c r="AZ1287" s="257"/>
      <c r="BA1287" s="257"/>
      <c r="BB1287" s="257"/>
    </row>
    <row r="1288" spans="20:54" s="41" customFormat="1" x14ac:dyDescent="0.25">
      <c r="T1288" s="257"/>
      <c r="W1288" s="258"/>
      <c r="X1288" s="258"/>
      <c r="Y1288" s="258"/>
      <c r="Z1288" s="258"/>
      <c r="AA1288" s="258"/>
      <c r="AB1288" s="258"/>
      <c r="AC1288" s="258"/>
      <c r="AD1288" s="258"/>
      <c r="AE1288" s="258"/>
      <c r="AF1288" s="258"/>
      <c r="AG1288" s="258"/>
      <c r="AH1288" s="258"/>
      <c r="AI1288" s="258"/>
      <c r="AJ1288" s="258"/>
      <c r="AK1288" s="258"/>
      <c r="AL1288" s="258"/>
      <c r="AM1288" s="258"/>
      <c r="AN1288" s="258"/>
      <c r="AO1288" s="258"/>
      <c r="AP1288" s="258"/>
      <c r="AQ1288" s="257"/>
      <c r="AR1288" s="257"/>
      <c r="AS1288" s="257"/>
      <c r="AT1288" s="257"/>
      <c r="AU1288" s="257"/>
      <c r="AV1288" s="257"/>
      <c r="AW1288" s="257"/>
      <c r="AX1288" s="257"/>
      <c r="AY1288" s="257"/>
      <c r="AZ1288" s="257"/>
      <c r="BA1288" s="257"/>
      <c r="BB1288" s="257"/>
    </row>
    <row r="1289" spans="20:54" s="41" customFormat="1" x14ac:dyDescent="0.25">
      <c r="T1289" s="257"/>
      <c r="W1289" s="258"/>
      <c r="X1289" s="258"/>
      <c r="Y1289" s="258"/>
      <c r="Z1289" s="258"/>
      <c r="AA1289" s="258"/>
      <c r="AB1289" s="258"/>
      <c r="AC1289" s="258"/>
      <c r="AD1289" s="258"/>
      <c r="AE1289" s="258"/>
      <c r="AF1289" s="258"/>
      <c r="AG1289" s="258"/>
      <c r="AH1289" s="258"/>
      <c r="AI1289" s="258"/>
      <c r="AJ1289" s="258"/>
      <c r="AK1289" s="258"/>
      <c r="AL1289" s="258"/>
      <c r="AM1289" s="258"/>
      <c r="AN1289" s="258"/>
      <c r="AO1289" s="258"/>
      <c r="AP1289" s="258"/>
      <c r="AQ1289" s="257"/>
      <c r="AR1289" s="257"/>
      <c r="AS1289" s="257"/>
      <c r="AT1289" s="257"/>
      <c r="AU1289" s="257"/>
      <c r="AV1289" s="257"/>
      <c r="AW1289" s="257"/>
      <c r="AX1289" s="257"/>
      <c r="AY1289" s="257"/>
      <c r="AZ1289" s="257"/>
      <c r="BA1289" s="257"/>
      <c r="BB1289" s="257"/>
    </row>
    <row r="1290" spans="20:54" s="41" customFormat="1" x14ac:dyDescent="0.25">
      <c r="T1290" s="257"/>
      <c r="W1290" s="258"/>
      <c r="X1290" s="258"/>
      <c r="Y1290" s="258"/>
      <c r="Z1290" s="258"/>
      <c r="AA1290" s="258"/>
      <c r="AB1290" s="258"/>
      <c r="AC1290" s="258"/>
      <c r="AD1290" s="258"/>
      <c r="AE1290" s="258"/>
      <c r="AF1290" s="258"/>
      <c r="AG1290" s="258"/>
      <c r="AH1290" s="258"/>
      <c r="AI1290" s="258"/>
      <c r="AJ1290" s="258"/>
      <c r="AK1290" s="258"/>
      <c r="AL1290" s="258"/>
      <c r="AM1290" s="258"/>
      <c r="AN1290" s="258"/>
      <c r="AO1290" s="258"/>
      <c r="AP1290" s="258"/>
      <c r="AQ1290" s="257"/>
      <c r="AR1290" s="257"/>
      <c r="AS1290" s="257"/>
      <c r="AT1290" s="257"/>
      <c r="AU1290" s="257"/>
      <c r="AV1290" s="257"/>
      <c r="AW1290" s="257"/>
      <c r="AX1290" s="257"/>
      <c r="AY1290" s="257"/>
      <c r="AZ1290" s="257"/>
      <c r="BA1290" s="257"/>
      <c r="BB1290" s="257"/>
    </row>
    <row r="1291" spans="20:54" s="41" customFormat="1" x14ac:dyDescent="0.25">
      <c r="T1291" s="257"/>
      <c r="W1291" s="258"/>
      <c r="X1291" s="258"/>
      <c r="Y1291" s="258"/>
      <c r="Z1291" s="258"/>
      <c r="AA1291" s="258"/>
      <c r="AB1291" s="258"/>
      <c r="AC1291" s="258"/>
      <c r="AD1291" s="258"/>
      <c r="AE1291" s="258"/>
      <c r="AF1291" s="258"/>
      <c r="AG1291" s="258"/>
      <c r="AH1291" s="258"/>
      <c r="AI1291" s="258"/>
      <c r="AJ1291" s="258"/>
      <c r="AK1291" s="258"/>
      <c r="AL1291" s="258"/>
      <c r="AM1291" s="258"/>
      <c r="AN1291" s="258"/>
      <c r="AO1291" s="258"/>
      <c r="AP1291" s="258"/>
      <c r="AQ1291" s="257"/>
      <c r="AR1291" s="257"/>
      <c r="AS1291" s="257"/>
      <c r="AT1291" s="257"/>
      <c r="AU1291" s="257"/>
      <c r="AV1291" s="257"/>
      <c r="AW1291" s="257"/>
      <c r="AX1291" s="257"/>
      <c r="AY1291" s="257"/>
      <c r="AZ1291" s="257"/>
      <c r="BA1291" s="257"/>
      <c r="BB1291" s="257"/>
    </row>
    <row r="1292" spans="20:54" s="41" customFormat="1" x14ac:dyDescent="0.25">
      <c r="T1292" s="257"/>
      <c r="W1292" s="258"/>
      <c r="X1292" s="258"/>
      <c r="Y1292" s="258"/>
      <c r="Z1292" s="258"/>
      <c r="AA1292" s="258"/>
      <c r="AB1292" s="258"/>
      <c r="AC1292" s="258"/>
      <c r="AD1292" s="258"/>
      <c r="AE1292" s="258"/>
      <c r="AF1292" s="258"/>
      <c r="AG1292" s="258"/>
      <c r="AH1292" s="258"/>
      <c r="AI1292" s="258"/>
      <c r="AJ1292" s="258"/>
      <c r="AK1292" s="258"/>
      <c r="AL1292" s="258"/>
      <c r="AM1292" s="258"/>
      <c r="AN1292" s="258"/>
      <c r="AO1292" s="258"/>
      <c r="AP1292" s="258"/>
      <c r="AQ1292" s="257"/>
      <c r="AR1292" s="257"/>
      <c r="AS1292" s="257"/>
      <c r="AT1292" s="257"/>
      <c r="AU1292" s="257"/>
      <c r="AV1292" s="257"/>
      <c r="AW1292" s="257"/>
      <c r="AX1292" s="257"/>
      <c r="AY1292" s="257"/>
      <c r="AZ1292" s="257"/>
      <c r="BA1292" s="257"/>
      <c r="BB1292" s="257"/>
    </row>
    <row r="1293" spans="20:54" s="41" customFormat="1" x14ac:dyDescent="0.25">
      <c r="T1293" s="257"/>
      <c r="W1293" s="258"/>
      <c r="X1293" s="258"/>
      <c r="Y1293" s="258"/>
      <c r="Z1293" s="258"/>
      <c r="AA1293" s="258"/>
      <c r="AB1293" s="258"/>
      <c r="AC1293" s="258"/>
      <c r="AD1293" s="258"/>
      <c r="AE1293" s="258"/>
      <c r="AF1293" s="258"/>
      <c r="AG1293" s="258"/>
      <c r="AH1293" s="258"/>
      <c r="AI1293" s="258"/>
      <c r="AJ1293" s="258"/>
      <c r="AK1293" s="258"/>
      <c r="AL1293" s="258"/>
      <c r="AM1293" s="258"/>
      <c r="AN1293" s="258"/>
      <c r="AO1293" s="258"/>
      <c r="AP1293" s="258"/>
      <c r="AQ1293" s="257"/>
      <c r="AR1293" s="257"/>
      <c r="AS1293" s="257"/>
      <c r="AT1293" s="257"/>
      <c r="AU1293" s="257"/>
      <c r="AV1293" s="257"/>
      <c r="AW1293" s="257"/>
      <c r="AX1293" s="257"/>
      <c r="AY1293" s="257"/>
      <c r="AZ1293" s="257"/>
      <c r="BA1293" s="257"/>
      <c r="BB1293" s="257"/>
    </row>
    <row r="1294" spans="20:54" s="41" customFormat="1" x14ac:dyDescent="0.25">
      <c r="T1294" s="257"/>
      <c r="W1294" s="258"/>
      <c r="X1294" s="258"/>
      <c r="Y1294" s="258"/>
      <c r="Z1294" s="258"/>
      <c r="AA1294" s="258"/>
      <c r="AB1294" s="258"/>
      <c r="AC1294" s="258"/>
      <c r="AD1294" s="258"/>
      <c r="AE1294" s="258"/>
      <c r="AF1294" s="258"/>
      <c r="AG1294" s="258"/>
      <c r="AH1294" s="258"/>
      <c r="AI1294" s="258"/>
      <c r="AJ1294" s="258"/>
      <c r="AK1294" s="258"/>
      <c r="AL1294" s="258"/>
      <c r="AM1294" s="258"/>
      <c r="AN1294" s="258"/>
      <c r="AO1294" s="258"/>
      <c r="AP1294" s="258"/>
      <c r="AQ1294" s="257"/>
      <c r="AR1294" s="257"/>
      <c r="AS1294" s="257"/>
      <c r="AT1294" s="257"/>
      <c r="AU1294" s="257"/>
      <c r="AV1294" s="257"/>
      <c r="AW1294" s="257"/>
      <c r="AX1294" s="257"/>
      <c r="AY1294" s="257"/>
      <c r="AZ1294" s="257"/>
      <c r="BA1294" s="257"/>
      <c r="BB1294" s="257"/>
    </row>
    <row r="1295" spans="20:54" s="41" customFormat="1" x14ac:dyDescent="0.25">
      <c r="T1295" s="257"/>
      <c r="W1295" s="258"/>
      <c r="X1295" s="258"/>
      <c r="Y1295" s="258"/>
      <c r="Z1295" s="258"/>
      <c r="AA1295" s="258"/>
      <c r="AB1295" s="258"/>
      <c r="AC1295" s="258"/>
      <c r="AD1295" s="258"/>
      <c r="AE1295" s="258"/>
      <c r="AF1295" s="258"/>
      <c r="AG1295" s="258"/>
      <c r="AH1295" s="258"/>
      <c r="AI1295" s="258"/>
      <c r="AJ1295" s="258"/>
      <c r="AK1295" s="258"/>
      <c r="AL1295" s="258"/>
      <c r="AM1295" s="258"/>
      <c r="AN1295" s="258"/>
      <c r="AO1295" s="258"/>
      <c r="AP1295" s="258"/>
      <c r="AQ1295" s="257"/>
      <c r="AR1295" s="257"/>
      <c r="AS1295" s="257"/>
      <c r="AT1295" s="257"/>
      <c r="AU1295" s="257"/>
      <c r="AV1295" s="257"/>
      <c r="AW1295" s="257"/>
      <c r="AX1295" s="257"/>
      <c r="AY1295" s="257"/>
      <c r="AZ1295" s="257"/>
      <c r="BA1295" s="257"/>
      <c r="BB1295" s="257"/>
    </row>
    <row r="1296" spans="20:54" s="41" customFormat="1" x14ac:dyDescent="0.25">
      <c r="T1296" s="257"/>
      <c r="W1296" s="258"/>
      <c r="X1296" s="258"/>
      <c r="Y1296" s="258"/>
      <c r="Z1296" s="258"/>
      <c r="AA1296" s="258"/>
      <c r="AB1296" s="258"/>
      <c r="AC1296" s="258"/>
      <c r="AD1296" s="258"/>
      <c r="AE1296" s="258"/>
      <c r="AF1296" s="258"/>
      <c r="AG1296" s="258"/>
      <c r="AH1296" s="258"/>
      <c r="AI1296" s="258"/>
      <c r="AJ1296" s="258"/>
      <c r="AK1296" s="258"/>
      <c r="AL1296" s="258"/>
      <c r="AM1296" s="258"/>
      <c r="AN1296" s="258"/>
      <c r="AO1296" s="258"/>
      <c r="AP1296" s="258"/>
      <c r="AQ1296" s="257"/>
      <c r="AR1296" s="257"/>
      <c r="AS1296" s="257"/>
      <c r="AT1296" s="257"/>
      <c r="AU1296" s="257"/>
      <c r="AV1296" s="257"/>
      <c r="AW1296" s="257"/>
      <c r="AX1296" s="257"/>
      <c r="AY1296" s="257"/>
      <c r="AZ1296" s="257"/>
      <c r="BA1296" s="257"/>
      <c r="BB1296" s="257"/>
    </row>
    <row r="1297" spans="20:54" s="41" customFormat="1" x14ac:dyDescent="0.25">
      <c r="T1297" s="257"/>
      <c r="W1297" s="258"/>
      <c r="X1297" s="258"/>
      <c r="Y1297" s="258"/>
      <c r="Z1297" s="258"/>
      <c r="AA1297" s="258"/>
      <c r="AB1297" s="258"/>
      <c r="AC1297" s="258"/>
      <c r="AD1297" s="258"/>
      <c r="AE1297" s="258"/>
      <c r="AF1297" s="258"/>
      <c r="AG1297" s="258"/>
      <c r="AH1297" s="258"/>
      <c r="AI1297" s="258"/>
      <c r="AJ1297" s="258"/>
      <c r="AK1297" s="258"/>
      <c r="AL1297" s="258"/>
      <c r="AM1297" s="258"/>
      <c r="AN1297" s="258"/>
      <c r="AO1297" s="258"/>
      <c r="AP1297" s="258"/>
      <c r="AQ1297" s="257"/>
      <c r="AR1297" s="257"/>
      <c r="AS1297" s="257"/>
      <c r="AT1297" s="257"/>
      <c r="AU1297" s="257"/>
      <c r="AV1297" s="257"/>
      <c r="AW1297" s="257"/>
      <c r="AX1297" s="257"/>
      <c r="AY1297" s="257"/>
      <c r="AZ1297" s="257"/>
      <c r="BA1297" s="257"/>
      <c r="BB1297" s="257"/>
    </row>
    <row r="1298" spans="20:54" s="41" customFormat="1" x14ac:dyDescent="0.25">
      <c r="T1298" s="257"/>
      <c r="W1298" s="258"/>
      <c r="X1298" s="258"/>
      <c r="Y1298" s="258"/>
      <c r="Z1298" s="258"/>
      <c r="AA1298" s="258"/>
      <c r="AB1298" s="258"/>
      <c r="AC1298" s="258"/>
      <c r="AD1298" s="258"/>
      <c r="AE1298" s="258"/>
      <c r="AF1298" s="258"/>
      <c r="AG1298" s="258"/>
      <c r="AH1298" s="258"/>
      <c r="AI1298" s="258"/>
      <c r="AJ1298" s="258"/>
      <c r="AK1298" s="258"/>
      <c r="AL1298" s="258"/>
      <c r="AM1298" s="258"/>
      <c r="AN1298" s="258"/>
      <c r="AO1298" s="258"/>
      <c r="AP1298" s="258"/>
      <c r="AQ1298" s="257"/>
      <c r="AR1298" s="257"/>
      <c r="AS1298" s="257"/>
      <c r="AT1298" s="257"/>
      <c r="AU1298" s="257"/>
      <c r="AV1298" s="257"/>
      <c r="AW1298" s="257"/>
      <c r="AX1298" s="257"/>
      <c r="AY1298" s="257"/>
      <c r="AZ1298" s="257"/>
      <c r="BA1298" s="257"/>
      <c r="BB1298" s="257"/>
    </row>
    <row r="1299" spans="20:54" s="41" customFormat="1" x14ac:dyDescent="0.25">
      <c r="T1299" s="257"/>
      <c r="W1299" s="258"/>
      <c r="X1299" s="258"/>
      <c r="Y1299" s="258"/>
      <c r="Z1299" s="258"/>
      <c r="AA1299" s="258"/>
      <c r="AB1299" s="258"/>
      <c r="AC1299" s="258"/>
      <c r="AD1299" s="258"/>
      <c r="AE1299" s="258"/>
      <c r="AF1299" s="258"/>
      <c r="AG1299" s="258"/>
      <c r="AH1299" s="258"/>
      <c r="AI1299" s="258"/>
      <c r="AJ1299" s="258"/>
      <c r="AK1299" s="258"/>
      <c r="AL1299" s="258"/>
      <c r="AM1299" s="258"/>
      <c r="AN1299" s="258"/>
      <c r="AO1299" s="258"/>
      <c r="AP1299" s="258"/>
      <c r="AQ1299" s="257"/>
      <c r="AR1299" s="257"/>
      <c r="AS1299" s="257"/>
      <c r="AT1299" s="257"/>
      <c r="AU1299" s="257"/>
      <c r="AV1299" s="257"/>
      <c r="AW1299" s="257"/>
      <c r="AX1299" s="257"/>
      <c r="AY1299" s="257"/>
      <c r="AZ1299" s="257"/>
      <c r="BA1299" s="257"/>
      <c r="BB1299" s="257"/>
    </row>
    <row r="1300" spans="20:54" s="41" customFormat="1" x14ac:dyDescent="0.25">
      <c r="T1300" s="257"/>
      <c r="W1300" s="258"/>
      <c r="X1300" s="258"/>
      <c r="Y1300" s="258"/>
      <c r="Z1300" s="258"/>
      <c r="AA1300" s="258"/>
      <c r="AB1300" s="258"/>
      <c r="AC1300" s="258"/>
      <c r="AD1300" s="258"/>
      <c r="AE1300" s="258"/>
      <c r="AF1300" s="258"/>
      <c r="AG1300" s="258"/>
      <c r="AH1300" s="258"/>
      <c r="AI1300" s="258"/>
      <c r="AJ1300" s="258"/>
      <c r="AK1300" s="258"/>
      <c r="AL1300" s="258"/>
      <c r="AM1300" s="258"/>
      <c r="AN1300" s="258"/>
      <c r="AO1300" s="258"/>
      <c r="AP1300" s="258"/>
      <c r="AQ1300" s="257"/>
      <c r="AR1300" s="257"/>
      <c r="AS1300" s="257"/>
      <c r="AT1300" s="257"/>
      <c r="AU1300" s="257"/>
      <c r="AV1300" s="257"/>
      <c r="AW1300" s="257"/>
      <c r="AX1300" s="257"/>
      <c r="AY1300" s="257"/>
      <c r="AZ1300" s="257"/>
      <c r="BA1300" s="257"/>
      <c r="BB1300" s="257"/>
    </row>
    <row r="1301" spans="20:54" s="41" customFormat="1" x14ac:dyDescent="0.25">
      <c r="T1301" s="257"/>
      <c r="W1301" s="258"/>
      <c r="X1301" s="258"/>
      <c r="Y1301" s="258"/>
      <c r="Z1301" s="258"/>
      <c r="AA1301" s="258"/>
      <c r="AB1301" s="258"/>
      <c r="AC1301" s="258"/>
      <c r="AD1301" s="258"/>
      <c r="AE1301" s="258"/>
      <c r="AF1301" s="258"/>
      <c r="AG1301" s="258"/>
      <c r="AH1301" s="258"/>
      <c r="AI1301" s="258"/>
      <c r="AJ1301" s="258"/>
      <c r="AK1301" s="258"/>
      <c r="AL1301" s="258"/>
      <c r="AM1301" s="258"/>
      <c r="AN1301" s="258"/>
      <c r="AO1301" s="258"/>
      <c r="AP1301" s="258"/>
      <c r="AQ1301" s="257"/>
      <c r="AR1301" s="257"/>
      <c r="AS1301" s="257"/>
      <c r="AT1301" s="257"/>
      <c r="AU1301" s="257"/>
      <c r="AV1301" s="257"/>
      <c r="AW1301" s="257"/>
      <c r="AX1301" s="257"/>
      <c r="AY1301" s="257"/>
      <c r="AZ1301" s="257"/>
      <c r="BA1301" s="257"/>
      <c r="BB1301" s="257"/>
    </row>
    <row r="1302" spans="20:54" s="41" customFormat="1" x14ac:dyDescent="0.25">
      <c r="T1302" s="257"/>
      <c r="W1302" s="258"/>
      <c r="X1302" s="258"/>
      <c r="Y1302" s="258"/>
      <c r="Z1302" s="258"/>
      <c r="AA1302" s="258"/>
      <c r="AB1302" s="258"/>
      <c r="AC1302" s="258"/>
      <c r="AD1302" s="258"/>
      <c r="AE1302" s="258"/>
      <c r="AF1302" s="258"/>
      <c r="AG1302" s="258"/>
      <c r="AH1302" s="258"/>
      <c r="AI1302" s="258"/>
      <c r="AJ1302" s="258"/>
      <c r="AK1302" s="258"/>
      <c r="AL1302" s="258"/>
      <c r="AM1302" s="258"/>
      <c r="AN1302" s="258"/>
      <c r="AO1302" s="258"/>
      <c r="AP1302" s="258"/>
      <c r="AQ1302" s="257"/>
      <c r="AR1302" s="257"/>
      <c r="AS1302" s="257"/>
      <c r="AT1302" s="257"/>
      <c r="AU1302" s="257"/>
      <c r="AV1302" s="257"/>
      <c r="AW1302" s="257"/>
      <c r="AX1302" s="257"/>
      <c r="AY1302" s="257"/>
      <c r="AZ1302" s="257"/>
      <c r="BA1302" s="257"/>
      <c r="BB1302" s="257"/>
    </row>
    <row r="1303" spans="20:54" s="41" customFormat="1" x14ac:dyDescent="0.25">
      <c r="T1303" s="257"/>
      <c r="W1303" s="258"/>
      <c r="X1303" s="258"/>
      <c r="Y1303" s="258"/>
      <c r="Z1303" s="258"/>
      <c r="AA1303" s="258"/>
      <c r="AB1303" s="258"/>
      <c r="AC1303" s="258"/>
      <c r="AD1303" s="258"/>
      <c r="AE1303" s="258"/>
      <c r="AF1303" s="258"/>
      <c r="AG1303" s="258"/>
      <c r="AH1303" s="258"/>
      <c r="AI1303" s="258"/>
      <c r="AJ1303" s="258"/>
      <c r="AK1303" s="258"/>
      <c r="AL1303" s="258"/>
      <c r="AM1303" s="258"/>
      <c r="AN1303" s="258"/>
      <c r="AO1303" s="258"/>
      <c r="AP1303" s="258"/>
      <c r="AQ1303" s="257"/>
      <c r="AR1303" s="257"/>
      <c r="AS1303" s="257"/>
      <c r="AT1303" s="257"/>
      <c r="AU1303" s="257"/>
      <c r="AV1303" s="257"/>
      <c r="AW1303" s="257"/>
      <c r="AX1303" s="257"/>
      <c r="AY1303" s="257"/>
      <c r="AZ1303" s="257"/>
      <c r="BA1303" s="257"/>
      <c r="BB1303" s="257"/>
    </row>
    <row r="1304" spans="20:54" s="41" customFormat="1" x14ac:dyDescent="0.25">
      <c r="T1304" s="257"/>
      <c r="W1304" s="258"/>
      <c r="X1304" s="258"/>
      <c r="Y1304" s="258"/>
      <c r="Z1304" s="258"/>
      <c r="AA1304" s="258"/>
      <c r="AB1304" s="258"/>
      <c r="AC1304" s="258"/>
      <c r="AD1304" s="258"/>
      <c r="AE1304" s="258"/>
      <c r="AF1304" s="258"/>
      <c r="AG1304" s="258"/>
      <c r="AH1304" s="258"/>
      <c r="AI1304" s="258"/>
      <c r="AJ1304" s="258"/>
      <c r="AK1304" s="258"/>
      <c r="AL1304" s="258"/>
      <c r="AM1304" s="258"/>
      <c r="AN1304" s="258"/>
      <c r="AO1304" s="258"/>
      <c r="AP1304" s="258"/>
      <c r="AQ1304" s="257"/>
      <c r="AR1304" s="257"/>
      <c r="AS1304" s="257"/>
      <c r="AT1304" s="257"/>
      <c r="AU1304" s="257"/>
      <c r="AV1304" s="257"/>
      <c r="AW1304" s="257"/>
      <c r="AX1304" s="257"/>
      <c r="AY1304" s="257"/>
      <c r="AZ1304" s="257"/>
      <c r="BA1304" s="257"/>
      <c r="BB1304" s="257"/>
    </row>
    <row r="1305" spans="20:54" s="41" customFormat="1" x14ac:dyDescent="0.25">
      <c r="T1305" s="257"/>
      <c r="W1305" s="258"/>
      <c r="X1305" s="258"/>
      <c r="Y1305" s="258"/>
      <c r="Z1305" s="258"/>
      <c r="AA1305" s="258"/>
      <c r="AB1305" s="258"/>
      <c r="AC1305" s="258"/>
      <c r="AD1305" s="258"/>
      <c r="AE1305" s="258"/>
      <c r="AF1305" s="258"/>
      <c r="AG1305" s="258"/>
      <c r="AH1305" s="258"/>
      <c r="AI1305" s="258"/>
      <c r="AJ1305" s="258"/>
      <c r="AK1305" s="258"/>
      <c r="AL1305" s="258"/>
      <c r="AM1305" s="258"/>
      <c r="AN1305" s="258"/>
      <c r="AO1305" s="258"/>
      <c r="AP1305" s="258"/>
      <c r="AQ1305" s="257"/>
      <c r="AR1305" s="257"/>
      <c r="AS1305" s="257"/>
      <c r="AT1305" s="257"/>
      <c r="AU1305" s="257"/>
      <c r="AV1305" s="257"/>
      <c r="AW1305" s="257"/>
      <c r="AX1305" s="257"/>
      <c r="AY1305" s="257"/>
      <c r="AZ1305" s="257"/>
      <c r="BA1305" s="257"/>
      <c r="BB1305" s="257"/>
    </row>
    <row r="1306" spans="20:54" s="41" customFormat="1" x14ac:dyDescent="0.25">
      <c r="T1306" s="257"/>
      <c r="W1306" s="258"/>
      <c r="X1306" s="258"/>
      <c r="Y1306" s="258"/>
      <c r="Z1306" s="258"/>
      <c r="AA1306" s="258"/>
      <c r="AB1306" s="258"/>
      <c r="AC1306" s="258"/>
      <c r="AD1306" s="258"/>
      <c r="AE1306" s="258"/>
      <c r="AF1306" s="258"/>
      <c r="AG1306" s="258"/>
      <c r="AH1306" s="258"/>
      <c r="AI1306" s="258"/>
      <c r="AJ1306" s="258"/>
      <c r="AK1306" s="258"/>
      <c r="AL1306" s="258"/>
      <c r="AM1306" s="258"/>
      <c r="AN1306" s="258"/>
      <c r="AO1306" s="258"/>
      <c r="AP1306" s="258"/>
      <c r="AQ1306" s="257"/>
      <c r="AR1306" s="257"/>
      <c r="AS1306" s="257"/>
      <c r="AT1306" s="257"/>
      <c r="AU1306" s="257"/>
      <c r="AV1306" s="257"/>
      <c r="AW1306" s="257"/>
      <c r="AX1306" s="257"/>
      <c r="AY1306" s="257"/>
      <c r="AZ1306" s="257"/>
      <c r="BA1306" s="257"/>
      <c r="BB1306" s="257"/>
    </row>
    <row r="1307" spans="20:54" s="41" customFormat="1" x14ac:dyDescent="0.25">
      <c r="T1307" s="257"/>
      <c r="W1307" s="258"/>
      <c r="X1307" s="258"/>
      <c r="Y1307" s="258"/>
      <c r="Z1307" s="258"/>
      <c r="AA1307" s="258"/>
      <c r="AB1307" s="258"/>
      <c r="AC1307" s="258"/>
      <c r="AD1307" s="258"/>
      <c r="AE1307" s="258"/>
      <c r="AF1307" s="258"/>
      <c r="AG1307" s="258"/>
      <c r="AH1307" s="258"/>
      <c r="AI1307" s="258"/>
      <c r="AJ1307" s="258"/>
      <c r="AK1307" s="258"/>
      <c r="AL1307" s="258"/>
      <c r="AM1307" s="258"/>
      <c r="AN1307" s="258"/>
      <c r="AO1307" s="258"/>
      <c r="AP1307" s="258"/>
      <c r="AQ1307" s="257"/>
      <c r="AR1307" s="257"/>
      <c r="AS1307" s="257"/>
      <c r="AT1307" s="257"/>
      <c r="AU1307" s="257"/>
      <c r="AV1307" s="257"/>
      <c r="AW1307" s="257"/>
      <c r="AX1307" s="257"/>
      <c r="AY1307" s="257"/>
      <c r="AZ1307" s="257"/>
      <c r="BA1307" s="257"/>
      <c r="BB1307" s="257"/>
    </row>
    <row r="1308" spans="20:54" s="41" customFormat="1" x14ac:dyDescent="0.25">
      <c r="T1308" s="257"/>
      <c r="W1308" s="258"/>
      <c r="X1308" s="258"/>
      <c r="Y1308" s="258"/>
      <c r="Z1308" s="258"/>
      <c r="AA1308" s="258"/>
      <c r="AB1308" s="258"/>
      <c r="AC1308" s="258"/>
      <c r="AD1308" s="258"/>
      <c r="AE1308" s="258"/>
      <c r="AF1308" s="258"/>
      <c r="AG1308" s="258"/>
      <c r="AH1308" s="258"/>
      <c r="AI1308" s="258"/>
      <c r="AJ1308" s="258"/>
      <c r="AK1308" s="258"/>
      <c r="AL1308" s="258"/>
      <c r="AM1308" s="258"/>
      <c r="AN1308" s="258"/>
      <c r="AO1308" s="258"/>
      <c r="AP1308" s="258"/>
      <c r="AQ1308" s="257"/>
      <c r="AR1308" s="257"/>
      <c r="AS1308" s="257"/>
      <c r="AT1308" s="257"/>
      <c r="AU1308" s="257"/>
      <c r="AV1308" s="257"/>
      <c r="AW1308" s="257"/>
      <c r="AX1308" s="257"/>
      <c r="AY1308" s="257"/>
      <c r="AZ1308" s="257"/>
      <c r="BA1308" s="257"/>
      <c r="BB1308" s="257"/>
    </row>
    <row r="1309" spans="20:54" s="41" customFormat="1" x14ac:dyDescent="0.25">
      <c r="T1309" s="257"/>
      <c r="W1309" s="258"/>
      <c r="X1309" s="258"/>
      <c r="Y1309" s="258"/>
      <c r="Z1309" s="258"/>
      <c r="AA1309" s="258"/>
      <c r="AB1309" s="258"/>
      <c r="AC1309" s="258"/>
      <c r="AD1309" s="258"/>
      <c r="AE1309" s="258"/>
      <c r="AF1309" s="258"/>
      <c r="AG1309" s="258"/>
      <c r="AH1309" s="258"/>
      <c r="AI1309" s="258"/>
      <c r="AJ1309" s="258"/>
      <c r="AK1309" s="258"/>
      <c r="AL1309" s="258"/>
      <c r="AM1309" s="258"/>
      <c r="AN1309" s="258"/>
      <c r="AO1309" s="258"/>
      <c r="AP1309" s="258"/>
      <c r="AQ1309" s="257"/>
      <c r="AR1309" s="257"/>
      <c r="AS1309" s="257"/>
      <c r="AT1309" s="257"/>
      <c r="AU1309" s="257"/>
      <c r="AV1309" s="257"/>
      <c r="AW1309" s="257"/>
      <c r="AX1309" s="257"/>
      <c r="AY1309" s="257"/>
      <c r="AZ1309" s="257"/>
      <c r="BA1309" s="257"/>
      <c r="BB1309" s="257"/>
    </row>
    <row r="1310" spans="20:54" s="41" customFormat="1" x14ac:dyDescent="0.25">
      <c r="T1310" s="257"/>
      <c r="W1310" s="258"/>
      <c r="X1310" s="258"/>
      <c r="Y1310" s="258"/>
      <c r="Z1310" s="258"/>
      <c r="AA1310" s="258"/>
      <c r="AB1310" s="258"/>
      <c r="AC1310" s="258"/>
      <c r="AD1310" s="258"/>
      <c r="AE1310" s="258"/>
      <c r="AF1310" s="258"/>
      <c r="AG1310" s="258"/>
      <c r="AH1310" s="258"/>
      <c r="AI1310" s="258"/>
      <c r="AJ1310" s="258"/>
      <c r="AK1310" s="258"/>
      <c r="AL1310" s="258"/>
      <c r="AM1310" s="258"/>
      <c r="AN1310" s="258"/>
      <c r="AO1310" s="258"/>
      <c r="AP1310" s="258"/>
      <c r="AQ1310" s="257"/>
      <c r="AR1310" s="257"/>
      <c r="AS1310" s="257"/>
      <c r="AT1310" s="257"/>
      <c r="AU1310" s="257"/>
      <c r="AV1310" s="257"/>
      <c r="AW1310" s="257"/>
      <c r="AX1310" s="257"/>
      <c r="AY1310" s="257"/>
      <c r="AZ1310" s="257"/>
      <c r="BA1310" s="257"/>
      <c r="BB1310" s="257"/>
    </row>
    <row r="1311" spans="20:54" s="41" customFormat="1" x14ac:dyDescent="0.25">
      <c r="T1311" s="257"/>
      <c r="W1311" s="258"/>
      <c r="X1311" s="258"/>
      <c r="Y1311" s="258"/>
      <c r="Z1311" s="258"/>
      <c r="AA1311" s="258"/>
      <c r="AB1311" s="258"/>
      <c r="AC1311" s="258"/>
      <c r="AD1311" s="258"/>
      <c r="AE1311" s="258"/>
      <c r="AF1311" s="258"/>
      <c r="AG1311" s="258"/>
      <c r="AH1311" s="258"/>
      <c r="AI1311" s="258"/>
      <c r="AJ1311" s="258"/>
      <c r="AK1311" s="258"/>
      <c r="AL1311" s="258"/>
      <c r="AM1311" s="258"/>
      <c r="AN1311" s="258"/>
      <c r="AO1311" s="258"/>
      <c r="AP1311" s="258"/>
      <c r="AQ1311" s="257"/>
      <c r="AR1311" s="257"/>
      <c r="AS1311" s="257"/>
      <c r="AT1311" s="257"/>
      <c r="AU1311" s="257"/>
      <c r="AV1311" s="257"/>
      <c r="AW1311" s="257"/>
      <c r="AX1311" s="257"/>
      <c r="AY1311" s="257"/>
      <c r="AZ1311" s="257"/>
      <c r="BA1311" s="257"/>
      <c r="BB1311" s="257"/>
    </row>
    <row r="1312" spans="20:54" s="41" customFormat="1" x14ac:dyDescent="0.25">
      <c r="T1312" s="257"/>
      <c r="W1312" s="258"/>
      <c r="X1312" s="258"/>
      <c r="Y1312" s="258"/>
      <c r="Z1312" s="258"/>
      <c r="AA1312" s="258"/>
      <c r="AB1312" s="258"/>
      <c r="AC1312" s="258"/>
      <c r="AD1312" s="258"/>
      <c r="AE1312" s="258"/>
      <c r="AF1312" s="258"/>
      <c r="AG1312" s="258"/>
      <c r="AH1312" s="258"/>
      <c r="AI1312" s="258"/>
      <c r="AJ1312" s="258"/>
      <c r="AK1312" s="258"/>
      <c r="AL1312" s="258"/>
      <c r="AM1312" s="258"/>
      <c r="AN1312" s="258"/>
      <c r="AO1312" s="258"/>
      <c r="AP1312" s="258"/>
      <c r="AQ1312" s="257"/>
      <c r="AR1312" s="257"/>
      <c r="AS1312" s="257"/>
      <c r="AT1312" s="257"/>
      <c r="AU1312" s="257"/>
      <c r="AV1312" s="257"/>
      <c r="AW1312" s="257"/>
      <c r="AX1312" s="257"/>
      <c r="AY1312" s="257"/>
      <c r="AZ1312" s="257"/>
      <c r="BA1312" s="257"/>
      <c r="BB1312" s="257"/>
    </row>
    <row r="1313" spans="20:54" s="41" customFormat="1" x14ac:dyDescent="0.25">
      <c r="T1313" s="257"/>
      <c r="W1313" s="258"/>
      <c r="X1313" s="258"/>
      <c r="Y1313" s="258"/>
      <c r="Z1313" s="258"/>
      <c r="AA1313" s="258"/>
      <c r="AB1313" s="258"/>
      <c r="AC1313" s="258"/>
      <c r="AD1313" s="258"/>
      <c r="AE1313" s="258"/>
      <c r="AF1313" s="258"/>
      <c r="AG1313" s="258"/>
      <c r="AH1313" s="258"/>
      <c r="AI1313" s="258"/>
      <c r="AJ1313" s="258"/>
      <c r="AK1313" s="258"/>
      <c r="AL1313" s="258"/>
      <c r="AM1313" s="258"/>
      <c r="AN1313" s="258"/>
      <c r="AO1313" s="258"/>
      <c r="AP1313" s="258"/>
      <c r="AQ1313" s="257"/>
      <c r="AR1313" s="257"/>
      <c r="AS1313" s="257"/>
      <c r="AT1313" s="257"/>
      <c r="AU1313" s="257"/>
      <c r="AV1313" s="257"/>
      <c r="AW1313" s="257"/>
      <c r="AX1313" s="257"/>
      <c r="AY1313" s="257"/>
      <c r="AZ1313" s="257"/>
      <c r="BA1313" s="257"/>
      <c r="BB1313" s="257"/>
    </row>
    <row r="1314" spans="20:54" s="41" customFormat="1" x14ac:dyDescent="0.25">
      <c r="T1314" s="257"/>
      <c r="W1314" s="258"/>
      <c r="X1314" s="258"/>
      <c r="Y1314" s="258"/>
      <c r="Z1314" s="258"/>
      <c r="AA1314" s="258"/>
      <c r="AB1314" s="258"/>
      <c r="AC1314" s="258"/>
      <c r="AD1314" s="258"/>
      <c r="AE1314" s="258"/>
      <c r="AF1314" s="258"/>
      <c r="AG1314" s="258"/>
      <c r="AH1314" s="258"/>
      <c r="AI1314" s="258"/>
      <c r="AJ1314" s="258"/>
      <c r="AK1314" s="258"/>
      <c r="AL1314" s="258"/>
      <c r="AM1314" s="258"/>
      <c r="AN1314" s="258"/>
      <c r="AO1314" s="258"/>
      <c r="AP1314" s="258"/>
      <c r="AQ1314" s="257"/>
      <c r="AR1314" s="257"/>
      <c r="AS1314" s="257"/>
      <c r="AT1314" s="257"/>
      <c r="AU1314" s="257"/>
      <c r="AV1314" s="257"/>
      <c r="AW1314" s="257"/>
      <c r="AX1314" s="257"/>
      <c r="AY1314" s="257"/>
      <c r="AZ1314" s="257"/>
      <c r="BA1314" s="257"/>
      <c r="BB1314" s="257"/>
    </row>
    <row r="1315" spans="20:54" s="41" customFormat="1" x14ac:dyDescent="0.25">
      <c r="T1315" s="257"/>
      <c r="W1315" s="258"/>
      <c r="X1315" s="258"/>
      <c r="Y1315" s="258"/>
      <c r="Z1315" s="258"/>
      <c r="AA1315" s="258"/>
      <c r="AB1315" s="258"/>
      <c r="AC1315" s="258"/>
      <c r="AD1315" s="258"/>
      <c r="AE1315" s="258"/>
      <c r="AF1315" s="258"/>
      <c r="AG1315" s="258"/>
      <c r="AH1315" s="258"/>
      <c r="AI1315" s="258"/>
      <c r="AJ1315" s="258"/>
      <c r="AK1315" s="258"/>
      <c r="AL1315" s="258"/>
      <c r="AM1315" s="258"/>
      <c r="AN1315" s="258"/>
      <c r="AO1315" s="258"/>
      <c r="AP1315" s="258"/>
      <c r="AQ1315" s="257"/>
      <c r="AR1315" s="257"/>
      <c r="AS1315" s="257"/>
      <c r="AT1315" s="257"/>
      <c r="AU1315" s="257"/>
      <c r="AV1315" s="257"/>
      <c r="AW1315" s="257"/>
      <c r="AX1315" s="257"/>
      <c r="AY1315" s="257"/>
      <c r="AZ1315" s="257"/>
      <c r="BA1315" s="257"/>
      <c r="BB1315" s="257"/>
    </row>
    <row r="1316" spans="20:54" s="41" customFormat="1" x14ac:dyDescent="0.25">
      <c r="T1316" s="257"/>
      <c r="W1316" s="258"/>
      <c r="X1316" s="258"/>
      <c r="Y1316" s="258"/>
      <c r="Z1316" s="258"/>
      <c r="AA1316" s="258"/>
      <c r="AB1316" s="258"/>
      <c r="AC1316" s="258"/>
      <c r="AD1316" s="258"/>
      <c r="AE1316" s="258"/>
      <c r="AF1316" s="258"/>
      <c r="AG1316" s="258"/>
      <c r="AH1316" s="258"/>
      <c r="AI1316" s="258"/>
      <c r="AJ1316" s="258"/>
      <c r="AK1316" s="258"/>
      <c r="AL1316" s="258"/>
      <c r="AM1316" s="258"/>
      <c r="AN1316" s="258"/>
      <c r="AO1316" s="258"/>
      <c r="AP1316" s="258"/>
      <c r="AQ1316" s="257"/>
      <c r="AR1316" s="257"/>
      <c r="AS1316" s="257"/>
      <c r="AT1316" s="257"/>
      <c r="AU1316" s="257"/>
      <c r="AV1316" s="257"/>
      <c r="AW1316" s="257"/>
      <c r="AX1316" s="257"/>
      <c r="AY1316" s="257"/>
      <c r="AZ1316" s="257"/>
      <c r="BA1316" s="257"/>
      <c r="BB1316" s="257"/>
    </row>
    <row r="1317" spans="20:54" s="41" customFormat="1" x14ac:dyDescent="0.25">
      <c r="T1317" s="257"/>
      <c r="W1317" s="258"/>
      <c r="X1317" s="258"/>
      <c r="Y1317" s="258"/>
      <c r="Z1317" s="258"/>
      <c r="AA1317" s="258"/>
      <c r="AB1317" s="258"/>
      <c r="AC1317" s="258"/>
      <c r="AD1317" s="258"/>
      <c r="AE1317" s="258"/>
      <c r="AF1317" s="258"/>
      <c r="AG1317" s="258"/>
      <c r="AH1317" s="258"/>
      <c r="AI1317" s="258"/>
      <c r="AJ1317" s="258"/>
      <c r="AK1317" s="258"/>
      <c r="AL1317" s="258"/>
      <c r="AM1317" s="258"/>
      <c r="AN1317" s="258"/>
      <c r="AO1317" s="258"/>
      <c r="AP1317" s="258"/>
      <c r="AQ1317" s="257"/>
      <c r="AR1317" s="257"/>
      <c r="AS1317" s="257"/>
      <c r="AT1317" s="257"/>
      <c r="AU1317" s="257"/>
      <c r="AV1317" s="257"/>
      <c r="AW1317" s="257"/>
      <c r="AX1317" s="257"/>
      <c r="AY1317" s="257"/>
      <c r="AZ1317" s="257"/>
      <c r="BA1317" s="257"/>
      <c r="BB1317" s="257"/>
    </row>
    <row r="1318" spans="20:54" s="41" customFormat="1" x14ac:dyDescent="0.25">
      <c r="T1318" s="257"/>
      <c r="W1318" s="258"/>
      <c r="X1318" s="258"/>
      <c r="Y1318" s="258"/>
      <c r="Z1318" s="258"/>
      <c r="AA1318" s="258"/>
      <c r="AB1318" s="258"/>
      <c r="AC1318" s="258"/>
      <c r="AD1318" s="258"/>
      <c r="AE1318" s="258"/>
      <c r="AF1318" s="258"/>
      <c r="AG1318" s="258"/>
      <c r="AH1318" s="258"/>
      <c r="AI1318" s="258"/>
      <c r="AJ1318" s="258"/>
      <c r="AK1318" s="258"/>
      <c r="AL1318" s="258"/>
      <c r="AM1318" s="258"/>
      <c r="AN1318" s="258"/>
      <c r="AO1318" s="258"/>
      <c r="AP1318" s="258"/>
      <c r="AQ1318" s="257"/>
      <c r="AR1318" s="257"/>
      <c r="AS1318" s="257"/>
      <c r="AT1318" s="257"/>
      <c r="AU1318" s="257"/>
      <c r="AV1318" s="257"/>
      <c r="AW1318" s="257"/>
      <c r="AX1318" s="257"/>
      <c r="AY1318" s="257"/>
      <c r="AZ1318" s="257"/>
      <c r="BA1318" s="257"/>
      <c r="BB1318" s="257"/>
    </row>
    <row r="1319" spans="20:54" s="41" customFormat="1" x14ac:dyDescent="0.25">
      <c r="T1319" s="257"/>
      <c r="W1319" s="258"/>
      <c r="X1319" s="258"/>
      <c r="Y1319" s="258"/>
      <c r="Z1319" s="258"/>
      <c r="AA1319" s="258"/>
      <c r="AB1319" s="258"/>
      <c r="AC1319" s="258"/>
      <c r="AD1319" s="258"/>
      <c r="AE1319" s="258"/>
      <c r="AF1319" s="258"/>
      <c r="AG1319" s="258"/>
      <c r="AH1319" s="258"/>
      <c r="AI1319" s="258"/>
      <c r="AJ1319" s="258"/>
      <c r="AK1319" s="258"/>
      <c r="AL1319" s="258"/>
      <c r="AM1319" s="258"/>
      <c r="AN1319" s="258"/>
      <c r="AO1319" s="258"/>
      <c r="AP1319" s="258"/>
      <c r="AQ1319" s="257"/>
      <c r="AR1319" s="257"/>
      <c r="AS1319" s="257"/>
      <c r="AT1319" s="257"/>
      <c r="AU1319" s="257"/>
      <c r="AV1319" s="257"/>
      <c r="AW1319" s="257"/>
      <c r="AX1319" s="257"/>
      <c r="AY1319" s="257"/>
      <c r="AZ1319" s="257"/>
      <c r="BA1319" s="257"/>
      <c r="BB1319" s="257"/>
    </row>
    <row r="1320" spans="20:54" s="41" customFormat="1" x14ac:dyDescent="0.25">
      <c r="T1320" s="257"/>
      <c r="W1320" s="258"/>
      <c r="X1320" s="258"/>
      <c r="Y1320" s="258"/>
      <c r="Z1320" s="258"/>
      <c r="AA1320" s="258"/>
      <c r="AB1320" s="258"/>
      <c r="AC1320" s="258"/>
      <c r="AD1320" s="258"/>
      <c r="AE1320" s="258"/>
      <c r="AF1320" s="258"/>
      <c r="AG1320" s="258"/>
      <c r="AH1320" s="258"/>
      <c r="AI1320" s="258"/>
      <c r="AJ1320" s="258"/>
      <c r="AK1320" s="258"/>
      <c r="AL1320" s="258"/>
      <c r="AM1320" s="258"/>
      <c r="AN1320" s="258"/>
      <c r="AO1320" s="258"/>
      <c r="AP1320" s="258"/>
      <c r="AQ1320" s="257"/>
      <c r="AR1320" s="257"/>
      <c r="AS1320" s="257"/>
      <c r="AT1320" s="257"/>
      <c r="AU1320" s="257"/>
      <c r="AV1320" s="257"/>
      <c r="AW1320" s="257"/>
      <c r="AX1320" s="257"/>
      <c r="AY1320" s="257"/>
      <c r="AZ1320" s="257"/>
      <c r="BA1320" s="257"/>
      <c r="BB1320" s="257"/>
    </row>
    <row r="1321" spans="20:54" s="41" customFormat="1" x14ac:dyDescent="0.25">
      <c r="T1321" s="257"/>
      <c r="W1321" s="258"/>
      <c r="X1321" s="258"/>
      <c r="Y1321" s="258"/>
      <c r="Z1321" s="258"/>
      <c r="AA1321" s="258"/>
      <c r="AB1321" s="258"/>
      <c r="AC1321" s="258"/>
      <c r="AD1321" s="258"/>
      <c r="AE1321" s="258"/>
      <c r="AF1321" s="258"/>
      <c r="AG1321" s="258"/>
      <c r="AH1321" s="258"/>
      <c r="AI1321" s="258"/>
      <c r="AJ1321" s="258"/>
      <c r="AK1321" s="258"/>
      <c r="AL1321" s="258"/>
      <c r="AM1321" s="258"/>
      <c r="AN1321" s="258"/>
      <c r="AO1321" s="258"/>
      <c r="AP1321" s="258"/>
      <c r="AQ1321" s="257"/>
      <c r="AR1321" s="257"/>
      <c r="AS1321" s="257"/>
      <c r="AT1321" s="257"/>
      <c r="AU1321" s="257"/>
      <c r="AV1321" s="257"/>
      <c r="AW1321" s="257"/>
      <c r="AX1321" s="257"/>
      <c r="AY1321" s="257"/>
      <c r="AZ1321" s="257"/>
      <c r="BA1321" s="257"/>
      <c r="BB1321" s="257"/>
    </row>
    <row r="1322" spans="20:54" s="41" customFormat="1" x14ac:dyDescent="0.25">
      <c r="T1322" s="257"/>
      <c r="W1322" s="258"/>
      <c r="X1322" s="258"/>
      <c r="Y1322" s="258"/>
      <c r="Z1322" s="258"/>
      <c r="AA1322" s="258"/>
      <c r="AB1322" s="258"/>
      <c r="AC1322" s="258"/>
      <c r="AD1322" s="258"/>
      <c r="AE1322" s="258"/>
      <c r="AF1322" s="258"/>
      <c r="AG1322" s="258"/>
      <c r="AH1322" s="258"/>
      <c r="AI1322" s="258"/>
      <c r="AJ1322" s="258"/>
      <c r="AK1322" s="258"/>
      <c r="AL1322" s="258"/>
      <c r="AM1322" s="258"/>
      <c r="AN1322" s="258"/>
      <c r="AO1322" s="258"/>
      <c r="AP1322" s="258"/>
      <c r="AQ1322" s="257"/>
      <c r="AR1322" s="257"/>
      <c r="AS1322" s="257"/>
      <c r="AT1322" s="257"/>
      <c r="AU1322" s="257"/>
      <c r="AV1322" s="257"/>
      <c r="AW1322" s="257"/>
      <c r="AX1322" s="257"/>
      <c r="AY1322" s="257"/>
      <c r="AZ1322" s="257"/>
      <c r="BA1322" s="257"/>
      <c r="BB1322" s="257"/>
    </row>
    <row r="1323" spans="20:54" s="41" customFormat="1" x14ac:dyDescent="0.25">
      <c r="T1323" s="257"/>
      <c r="W1323" s="258"/>
      <c r="X1323" s="258"/>
      <c r="Y1323" s="258"/>
      <c r="Z1323" s="258"/>
      <c r="AA1323" s="258"/>
      <c r="AB1323" s="258"/>
      <c r="AC1323" s="258"/>
      <c r="AD1323" s="258"/>
      <c r="AE1323" s="258"/>
      <c r="AF1323" s="258"/>
      <c r="AG1323" s="258"/>
      <c r="AH1323" s="258"/>
      <c r="AI1323" s="258"/>
      <c r="AJ1323" s="258"/>
      <c r="AK1323" s="258"/>
      <c r="AL1323" s="258"/>
      <c r="AM1323" s="258"/>
      <c r="AN1323" s="258"/>
      <c r="AO1323" s="258"/>
      <c r="AP1323" s="258"/>
      <c r="AQ1323" s="257"/>
      <c r="AR1323" s="257"/>
      <c r="AS1323" s="257"/>
      <c r="AT1323" s="257"/>
      <c r="AU1323" s="257"/>
      <c r="AV1323" s="257"/>
      <c r="AW1323" s="257"/>
      <c r="AX1323" s="257"/>
      <c r="AY1323" s="257"/>
      <c r="AZ1323" s="257"/>
      <c r="BA1323" s="257"/>
      <c r="BB1323" s="257"/>
    </row>
    <row r="1324" spans="20:54" s="41" customFormat="1" x14ac:dyDescent="0.25">
      <c r="T1324" s="257"/>
      <c r="W1324" s="258"/>
      <c r="X1324" s="258"/>
      <c r="Y1324" s="258"/>
      <c r="Z1324" s="258"/>
      <c r="AA1324" s="258"/>
      <c r="AB1324" s="258"/>
      <c r="AC1324" s="258"/>
      <c r="AD1324" s="258"/>
      <c r="AE1324" s="258"/>
      <c r="AF1324" s="258"/>
      <c r="AG1324" s="258"/>
      <c r="AH1324" s="258"/>
      <c r="AI1324" s="258"/>
      <c r="AJ1324" s="258"/>
      <c r="AK1324" s="258"/>
      <c r="AL1324" s="258"/>
      <c r="AM1324" s="258"/>
      <c r="AN1324" s="258"/>
      <c r="AO1324" s="258"/>
      <c r="AP1324" s="258"/>
      <c r="AQ1324" s="257"/>
      <c r="AR1324" s="257"/>
      <c r="AS1324" s="257"/>
      <c r="AT1324" s="257"/>
      <c r="AU1324" s="257"/>
      <c r="AV1324" s="257"/>
      <c r="AW1324" s="257"/>
      <c r="AX1324" s="257"/>
      <c r="AY1324" s="257"/>
      <c r="AZ1324" s="257"/>
      <c r="BA1324" s="257"/>
      <c r="BB1324" s="257"/>
    </row>
    <row r="1325" spans="20:54" s="41" customFormat="1" x14ac:dyDescent="0.25">
      <c r="T1325" s="257"/>
      <c r="W1325" s="258"/>
      <c r="X1325" s="258"/>
      <c r="Y1325" s="258"/>
      <c r="Z1325" s="258"/>
      <c r="AA1325" s="258"/>
      <c r="AB1325" s="258"/>
      <c r="AC1325" s="258"/>
      <c r="AD1325" s="258"/>
      <c r="AE1325" s="258"/>
      <c r="AF1325" s="258"/>
      <c r="AG1325" s="258"/>
      <c r="AH1325" s="258"/>
      <c r="AI1325" s="258"/>
      <c r="AJ1325" s="258"/>
      <c r="AK1325" s="258"/>
      <c r="AL1325" s="258"/>
      <c r="AM1325" s="258"/>
      <c r="AN1325" s="258"/>
      <c r="AO1325" s="258"/>
      <c r="AP1325" s="258"/>
      <c r="AQ1325" s="257"/>
      <c r="AR1325" s="257"/>
      <c r="AS1325" s="257"/>
      <c r="AT1325" s="257"/>
      <c r="AU1325" s="257"/>
      <c r="AV1325" s="257"/>
      <c r="AW1325" s="257"/>
      <c r="AX1325" s="257"/>
      <c r="AY1325" s="257"/>
      <c r="AZ1325" s="257"/>
      <c r="BA1325" s="257"/>
      <c r="BB1325" s="257"/>
    </row>
    <row r="1326" spans="20:54" s="41" customFormat="1" x14ac:dyDescent="0.25">
      <c r="T1326" s="257"/>
      <c r="W1326" s="258"/>
      <c r="X1326" s="258"/>
      <c r="Y1326" s="258"/>
      <c r="Z1326" s="258"/>
      <c r="AA1326" s="258"/>
      <c r="AB1326" s="258"/>
      <c r="AC1326" s="258"/>
      <c r="AD1326" s="258"/>
      <c r="AE1326" s="258"/>
      <c r="AF1326" s="258"/>
      <c r="AG1326" s="258"/>
      <c r="AH1326" s="258"/>
      <c r="AI1326" s="258"/>
      <c r="AJ1326" s="258"/>
      <c r="AK1326" s="258"/>
      <c r="AL1326" s="258"/>
      <c r="AM1326" s="258"/>
      <c r="AN1326" s="258"/>
      <c r="AO1326" s="258"/>
      <c r="AP1326" s="258"/>
      <c r="AQ1326" s="257"/>
      <c r="AR1326" s="257"/>
      <c r="AS1326" s="257"/>
      <c r="AT1326" s="257"/>
      <c r="AU1326" s="257"/>
      <c r="AV1326" s="257"/>
      <c r="AW1326" s="257"/>
      <c r="AX1326" s="257"/>
      <c r="AY1326" s="257"/>
      <c r="AZ1326" s="257"/>
      <c r="BA1326" s="257"/>
      <c r="BB1326" s="257"/>
    </row>
    <row r="1327" spans="20:54" s="41" customFormat="1" x14ac:dyDescent="0.25">
      <c r="T1327" s="257"/>
      <c r="W1327" s="258"/>
      <c r="X1327" s="258"/>
      <c r="Y1327" s="258"/>
      <c r="Z1327" s="258"/>
      <c r="AA1327" s="258"/>
      <c r="AB1327" s="258"/>
      <c r="AC1327" s="258"/>
      <c r="AD1327" s="258"/>
      <c r="AE1327" s="258"/>
      <c r="AF1327" s="258"/>
      <c r="AG1327" s="258"/>
      <c r="AH1327" s="258"/>
      <c r="AI1327" s="258"/>
      <c r="AJ1327" s="258"/>
      <c r="AK1327" s="258"/>
      <c r="AL1327" s="258"/>
      <c r="AM1327" s="258"/>
      <c r="AN1327" s="258"/>
      <c r="AO1327" s="258"/>
      <c r="AP1327" s="258"/>
      <c r="AQ1327" s="257"/>
      <c r="AR1327" s="257"/>
      <c r="AS1327" s="257"/>
      <c r="AT1327" s="257"/>
      <c r="AU1327" s="257"/>
      <c r="AV1327" s="257"/>
      <c r="AW1327" s="257"/>
      <c r="AX1327" s="257"/>
      <c r="AY1327" s="257"/>
      <c r="AZ1327" s="257"/>
      <c r="BA1327" s="257"/>
      <c r="BB1327" s="257"/>
    </row>
    <row r="1328" spans="20:54" s="41" customFormat="1" x14ac:dyDescent="0.25">
      <c r="T1328" s="257"/>
      <c r="W1328" s="258"/>
      <c r="X1328" s="258"/>
      <c r="Y1328" s="258"/>
      <c r="Z1328" s="258"/>
      <c r="AA1328" s="258"/>
      <c r="AB1328" s="258"/>
      <c r="AC1328" s="258"/>
      <c r="AD1328" s="258"/>
      <c r="AE1328" s="258"/>
      <c r="AF1328" s="258"/>
      <c r="AG1328" s="258"/>
      <c r="AH1328" s="258"/>
      <c r="AI1328" s="258"/>
      <c r="AJ1328" s="258"/>
      <c r="AK1328" s="258"/>
      <c r="AL1328" s="258"/>
      <c r="AM1328" s="258"/>
      <c r="AN1328" s="258"/>
      <c r="AO1328" s="258"/>
      <c r="AP1328" s="258"/>
      <c r="AQ1328" s="257"/>
      <c r="AR1328" s="257"/>
      <c r="AS1328" s="257"/>
      <c r="AT1328" s="257"/>
      <c r="AU1328" s="257"/>
      <c r="AV1328" s="257"/>
      <c r="AW1328" s="257"/>
      <c r="AX1328" s="257"/>
      <c r="AY1328" s="257"/>
      <c r="AZ1328" s="257"/>
      <c r="BA1328" s="257"/>
      <c r="BB1328" s="257"/>
    </row>
    <row r="1329" spans="20:54" s="41" customFormat="1" x14ac:dyDescent="0.25">
      <c r="T1329" s="257"/>
      <c r="W1329" s="258"/>
      <c r="X1329" s="258"/>
      <c r="Y1329" s="258"/>
      <c r="Z1329" s="258"/>
      <c r="AA1329" s="258"/>
      <c r="AB1329" s="258"/>
      <c r="AC1329" s="258"/>
      <c r="AD1329" s="258"/>
      <c r="AE1329" s="258"/>
      <c r="AF1329" s="258"/>
      <c r="AG1329" s="258"/>
      <c r="AH1329" s="258"/>
      <c r="AI1329" s="258"/>
      <c r="AJ1329" s="258"/>
      <c r="AK1329" s="258"/>
      <c r="AL1329" s="258"/>
      <c r="AM1329" s="258"/>
      <c r="AN1329" s="258"/>
      <c r="AO1329" s="258"/>
      <c r="AP1329" s="258"/>
      <c r="AQ1329" s="257"/>
      <c r="AR1329" s="257"/>
      <c r="AS1329" s="257"/>
      <c r="AT1329" s="257"/>
      <c r="AU1329" s="257"/>
      <c r="AV1329" s="257"/>
      <c r="AW1329" s="257"/>
      <c r="AX1329" s="257"/>
      <c r="AY1329" s="257"/>
      <c r="AZ1329" s="257"/>
      <c r="BA1329" s="257"/>
      <c r="BB1329" s="257"/>
    </row>
    <row r="1330" spans="20:54" s="41" customFormat="1" x14ac:dyDescent="0.25">
      <c r="T1330" s="257"/>
      <c r="W1330" s="258"/>
      <c r="X1330" s="258"/>
      <c r="Y1330" s="258"/>
      <c r="Z1330" s="258"/>
      <c r="AA1330" s="258"/>
      <c r="AB1330" s="258"/>
      <c r="AC1330" s="258"/>
      <c r="AD1330" s="258"/>
      <c r="AE1330" s="258"/>
      <c r="AF1330" s="258"/>
      <c r="AG1330" s="258"/>
      <c r="AH1330" s="258"/>
      <c r="AI1330" s="258"/>
      <c r="AJ1330" s="258"/>
      <c r="AK1330" s="258"/>
      <c r="AL1330" s="258"/>
      <c r="AM1330" s="258"/>
      <c r="AN1330" s="258"/>
      <c r="AO1330" s="258"/>
      <c r="AP1330" s="258"/>
      <c r="AQ1330" s="257"/>
      <c r="AR1330" s="257"/>
      <c r="AS1330" s="257"/>
      <c r="AT1330" s="257"/>
      <c r="AU1330" s="257"/>
      <c r="AV1330" s="257"/>
      <c r="AW1330" s="257"/>
      <c r="AX1330" s="257"/>
      <c r="AY1330" s="257"/>
      <c r="AZ1330" s="257"/>
      <c r="BA1330" s="257"/>
      <c r="BB1330" s="257"/>
    </row>
    <row r="1331" spans="20:54" s="41" customFormat="1" x14ac:dyDescent="0.25">
      <c r="T1331" s="257"/>
      <c r="W1331" s="258"/>
      <c r="X1331" s="258"/>
      <c r="Y1331" s="258"/>
      <c r="Z1331" s="258"/>
      <c r="AA1331" s="258"/>
      <c r="AB1331" s="258"/>
      <c r="AC1331" s="258"/>
      <c r="AD1331" s="258"/>
      <c r="AE1331" s="258"/>
      <c r="AF1331" s="258"/>
      <c r="AG1331" s="258"/>
      <c r="AH1331" s="258"/>
      <c r="AI1331" s="258"/>
      <c r="AJ1331" s="258"/>
      <c r="AK1331" s="258"/>
      <c r="AL1331" s="258"/>
      <c r="AM1331" s="258"/>
      <c r="AN1331" s="258"/>
      <c r="AO1331" s="258"/>
      <c r="AP1331" s="258"/>
      <c r="AQ1331" s="257"/>
      <c r="AR1331" s="257"/>
      <c r="AS1331" s="257"/>
      <c r="AT1331" s="257"/>
      <c r="AU1331" s="257"/>
      <c r="AV1331" s="257"/>
      <c r="AW1331" s="257"/>
      <c r="AX1331" s="257"/>
      <c r="AY1331" s="257"/>
      <c r="AZ1331" s="257"/>
      <c r="BA1331" s="257"/>
      <c r="BB1331" s="257"/>
    </row>
    <row r="1332" spans="20:54" s="41" customFormat="1" x14ac:dyDescent="0.25">
      <c r="T1332" s="257"/>
      <c r="W1332" s="258"/>
      <c r="X1332" s="258"/>
      <c r="Y1332" s="258"/>
      <c r="Z1332" s="258"/>
      <c r="AA1332" s="258"/>
      <c r="AB1332" s="258"/>
      <c r="AC1332" s="258"/>
      <c r="AD1332" s="258"/>
      <c r="AE1332" s="258"/>
      <c r="AF1332" s="258"/>
      <c r="AG1332" s="258"/>
      <c r="AH1332" s="258"/>
      <c r="AI1332" s="258"/>
      <c r="AJ1332" s="258"/>
      <c r="AK1332" s="258"/>
      <c r="AL1332" s="258"/>
      <c r="AM1332" s="258"/>
      <c r="AN1332" s="258"/>
      <c r="AO1332" s="258"/>
      <c r="AP1332" s="258"/>
      <c r="AQ1332" s="257"/>
      <c r="AR1332" s="257"/>
      <c r="AS1332" s="257"/>
      <c r="AT1332" s="257"/>
      <c r="AU1332" s="257"/>
      <c r="AV1332" s="257"/>
      <c r="AW1332" s="257"/>
      <c r="AX1332" s="257"/>
      <c r="AY1332" s="257"/>
      <c r="AZ1332" s="257"/>
      <c r="BA1332" s="257"/>
      <c r="BB1332" s="257"/>
    </row>
    <row r="1333" spans="20:54" s="41" customFormat="1" x14ac:dyDescent="0.25">
      <c r="T1333" s="257"/>
      <c r="W1333" s="258"/>
      <c r="X1333" s="258"/>
      <c r="Y1333" s="258"/>
      <c r="Z1333" s="258"/>
      <c r="AA1333" s="258"/>
      <c r="AB1333" s="258"/>
      <c r="AC1333" s="258"/>
      <c r="AD1333" s="258"/>
      <c r="AE1333" s="258"/>
      <c r="AF1333" s="258"/>
      <c r="AG1333" s="258"/>
      <c r="AH1333" s="258"/>
      <c r="AI1333" s="258"/>
      <c r="AJ1333" s="258"/>
      <c r="AK1333" s="258"/>
      <c r="AL1333" s="258"/>
      <c r="AM1333" s="258"/>
      <c r="AN1333" s="258"/>
      <c r="AO1333" s="258"/>
      <c r="AP1333" s="258"/>
      <c r="AQ1333" s="257"/>
      <c r="AR1333" s="257"/>
      <c r="AS1333" s="257"/>
      <c r="AT1333" s="257"/>
      <c r="AU1333" s="257"/>
      <c r="AV1333" s="257"/>
      <c r="AW1333" s="257"/>
      <c r="AX1333" s="257"/>
      <c r="AY1333" s="257"/>
      <c r="AZ1333" s="257"/>
      <c r="BA1333" s="257"/>
      <c r="BB1333" s="257"/>
    </row>
    <row r="1334" spans="20:54" s="41" customFormat="1" x14ac:dyDescent="0.25">
      <c r="T1334" s="257"/>
      <c r="W1334" s="258"/>
      <c r="X1334" s="258"/>
      <c r="Y1334" s="258"/>
      <c r="Z1334" s="258"/>
      <c r="AA1334" s="258"/>
      <c r="AB1334" s="258"/>
      <c r="AC1334" s="258"/>
      <c r="AD1334" s="258"/>
      <c r="AE1334" s="258"/>
      <c r="AF1334" s="258"/>
      <c r="AG1334" s="258"/>
      <c r="AH1334" s="258"/>
      <c r="AI1334" s="258"/>
      <c r="AJ1334" s="258"/>
      <c r="AK1334" s="258"/>
      <c r="AL1334" s="258"/>
      <c r="AM1334" s="258"/>
      <c r="AN1334" s="258"/>
      <c r="AO1334" s="258"/>
      <c r="AP1334" s="258"/>
      <c r="AQ1334" s="257"/>
      <c r="AR1334" s="257"/>
      <c r="AS1334" s="257"/>
      <c r="AT1334" s="257"/>
      <c r="AU1334" s="257"/>
      <c r="AV1334" s="257"/>
      <c r="AW1334" s="257"/>
      <c r="AX1334" s="257"/>
      <c r="AY1334" s="257"/>
      <c r="AZ1334" s="257"/>
      <c r="BA1334" s="257"/>
      <c r="BB1334" s="257"/>
    </row>
    <row r="1335" spans="20:54" s="41" customFormat="1" x14ac:dyDescent="0.25">
      <c r="T1335" s="257"/>
      <c r="W1335" s="258"/>
      <c r="X1335" s="258"/>
      <c r="Y1335" s="258"/>
      <c r="Z1335" s="258"/>
      <c r="AA1335" s="258"/>
      <c r="AB1335" s="258"/>
      <c r="AC1335" s="258"/>
      <c r="AD1335" s="258"/>
      <c r="AE1335" s="258"/>
      <c r="AF1335" s="258"/>
      <c r="AG1335" s="258"/>
      <c r="AH1335" s="258"/>
      <c r="AI1335" s="258"/>
      <c r="AJ1335" s="258"/>
      <c r="AK1335" s="258"/>
      <c r="AL1335" s="258"/>
      <c r="AM1335" s="258"/>
      <c r="AN1335" s="258"/>
      <c r="AO1335" s="258"/>
      <c r="AP1335" s="258"/>
      <c r="AQ1335" s="257"/>
      <c r="AR1335" s="257"/>
      <c r="AS1335" s="257"/>
      <c r="AT1335" s="257"/>
      <c r="AU1335" s="257"/>
      <c r="AV1335" s="257"/>
      <c r="AW1335" s="257"/>
      <c r="AX1335" s="257"/>
      <c r="AY1335" s="257"/>
      <c r="AZ1335" s="257"/>
      <c r="BA1335" s="257"/>
      <c r="BB1335" s="257"/>
    </row>
    <row r="1336" spans="20:54" s="41" customFormat="1" x14ac:dyDescent="0.25">
      <c r="T1336" s="257"/>
      <c r="W1336" s="258"/>
      <c r="X1336" s="258"/>
      <c r="Y1336" s="258"/>
      <c r="Z1336" s="258"/>
      <c r="AA1336" s="258"/>
      <c r="AB1336" s="258"/>
      <c r="AC1336" s="258"/>
      <c r="AD1336" s="258"/>
      <c r="AE1336" s="258"/>
      <c r="AF1336" s="258"/>
      <c r="AG1336" s="258"/>
      <c r="AH1336" s="258"/>
      <c r="AI1336" s="258"/>
      <c r="AJ1336" s="258"/>
      <c r="AK1336" s="258"/>
      <c r="AL1336" s="258"/>
      <c r="AM1336" s="258"/>
      <c r="AN1336" s="258"/>
      <c r="AO1336" s="258"/>
      <c r="AP1336" s="258"/>
      <c r="AQ1336" s="257"/>
      <c r="AR1336" s="257"/>
      <c r="AS1336" s="257"/>
      <c r="AT1336" s="257"/>
      <c r="AU1336" s="257"/>
      <c r="AV1336" s="257"/>
      <c r="AW1336" s="257"/>
      <c r="AX1336" s="257"/>
      <c r="AY1336" s="257"/>
      <c r="AZ1336" s="257"/>
      <c r="BA1336" s="257"/>
      <c r="BB1336" s="257"/>
    </row>
    <row r="1337" spans="20:54" s="41" customFormat="1" x14ac:dyDescent="0.25">
      <c r="T1337" s="257"/>
      <c r="W1337" s="258"/>
      <c r="X1337" s="258"/>
      <c r="Y1337" s="258"/>
      <c r="Z1337" s="258"/>
      <c r="AA1337" s="258"/>
      <c r="AB1337" s="258"/>
      <c r="AC1337" s="258"/>
      <c r="AD1337" s="258"/>
      <c r="AE1337" s="258"/>
      <c r="AF1337" s="258"/>
      <c r="AG1337" s="258"/>
      <c r="AH1337" s="258"/>
      <c r="AI1337" s="258"/>
      <c r="AJ1337" s="258"/>
      <c r="AK1337" s="258"/>
      <c r="AL1337" s="258"/>
      <c r="AM1337" s="258"/>
      <c r="AN1337" s="258"/>
      <c r="AO1337" s="258"/>
      <c r="AP1337" s="258"/>
      <c r="AQ1337" s="257"/>
      <c r="AR1337" s="257"/>
      <c r="AS1337" s="257"/>
      <c r="AT1337" s="257"/>
      <c r="AU1337" s="257"/>
      <c r="AV1337" s="257"/>
      <c r="AW1337" s="257"/>
      <c r="AX1337" s="257"/>
      <c r="AY1337" s="257"/>
      <c r="AZ1337" s="257"/>
      <c r="BA1337" s="257"/>
      <c r="BB1337" s="257"/>
    </row>
    <row r="1338" spans="20:54" s="41" customFormat="1" x14ac:dyDescent="0.25">
      <c r="T1338" s="257"/>
      <c r="W1338" s="258"/>
      <c r="X1338" s="258"/>
      <c r="Y1338" s="258"/>
      <c r="Z1338" s="258"/>
      <c r="AA1338" s="258"/>
      <c r="AB1338" s="258"/>
      <c r="AC1338" s="258"/>
      <c r="AD1338" s="258"/>
      <c r="AE1338" s="258"/>
      <c r="AF1338" s="258"/>
      <c r="AG1338" s="258"/>
      <c r="AH1338" s="258"/>
      <c r="AI1338" s="258"/>
      <c r="AJ1338" s="258"/>
      <c r="AK1338" s="258"/>
      <c r="AL1338" s="258"/>
      <c r="AM1338" s="258"/>
      <c r="AN1338" s="258"/>
      <c r="AO1338" s="258"/>
      <c r="AP1338" s="258"/>
      <c r="AQ1338" s="257"/>
      <c r="AR1338" s="257"/>
      <c r="AS1338" s="257"/>
      <c r="AT1338" s="257"/>
      <c r="AU1338" s="257"/>
      <c r="AV1338" s="257"/>
      <c r="AW1338" s="257"/>
      <c r="AX1338" s="257"/>
      <c r="AY1338" s="257"/>
      <c r="AZ1338" s="257"/>
      <c r="BA1338" s="257"/>
      <c r="BB1338" s="257"/>
    </row>
    <row r="1339" spans="20:54" s="41" customFormat="1" x14ac:dyDescent="0.25">
      <c r="T1339" s="257"/>
      <c r="W1339" s="258"/>
      <c r="X1339" s="258"/>
      <c r="Y1339" s="258"/>
      <c r="Z1339" s="258"/>
      <c r="AA1339" s="258"/>
      <c r="AB1339" s="258"/>
      <c r="AC1339" s="258"/>
      <c r="AD1339" s="258"/>
      <c r="AE1339" s="258"/>
      <c r="AF1339" s="258"/>
      <c r="AG1339" s="258"/>
      <c r="AH1339" s="258"/>
      <c r="AI1339" s="258"/>
      <c r="AJ1339" s="258"/>
      <c r="AK1339" s="258"/>
      <c r="AL1339" s="258"/>
      <c r="AM1339" s="258"/>
      <c r="AN1339" s="258"/>
      <c r="AO1339" s="258"/>
      <c r="AP1339" s="258"/>
      <c r="AQ1339" s="257"/>
      <c r="AR1339" s="257"/>
      <c r="AS1339" s="257"/>
      <c r="AT1339" s="257"/>
      <c r="AU1339" s="257"/>
      <c r="AV1339" s="257"/>
      <c r="AW1339" s="257"/>
      <c r="AX1339" s="257"/>
      <c r="AY1339" s="257"/>
      <c r="AZ1339" s="257"/>
      <c r="BA1339" s="257"/>
      <c r="BB1339" s="257"/>
    </row>
    <row r="1340" spans="20:54" s="41" customFormat="1" x14ac:dyDescent="0.25">
      <c r="T1340" s="257"/>
      <c r="W1340" s="258"/>
      <c r="X1340" s="258"/>
      <c r="Y1340" s="258"/>
      <c r="Z1340" s="258"/>
      <c r="AA1340" s="258"/>
      <c r="AB1340" s="258"/>
      <c r="AC1340" s="258"/>
      <c r="AD1340" s="258"/>
      <c r="AE1340" s="258"/>
      <c r="AF1340" s="258"/>
      <c r="AG1340" s="258"/>
      <c r="AH1340" s="258"/>
      <c r="AI1340" s="258"/>
      <c r="AJ1340" s="258"/>
      <c r="AK1340" s="258"/>
      <c r="AL1340" s="258"/>
      <c r="AM1340" s="258"/>
      <c r="AN1340" s="258"/>
      <c r="AO1340" s="258"/>
      <c r="AP1340" s="258"/>
      <c r="AQ1340" s="257"/>
      <c r="AR1340" s="257"/>
      <c r="AS1340" s="257"/>
      <c r="AT1340" s="257"/>
      <c r="AU1340" s="257"/>
      <c r="AV1340" s="257"/>
      <c r="AW1340" s="257"/>
      <c r="AX1340" s="257"/>
      <c r="AY1340" s="257"/>
      <c r="AZ1340" s="257"/>
      <c r="BA1340" s="257"/>
      <c r="BB1340" s="257"/>
    </row>
    <row r="1341" spans="20:54" s="41" customFormat="1" x14ac:dyDescent="0.25">
      <c r="T1341" s="257"/>
      <c r="W1341" s="258"/>
      <c r="X1341" s="258"/>
      <c r="Y1341" s="258"/>
      <c r="Z1341" s="258"/>
      <c r="AA1341" s="258"/>
      <c r="AB1341" s="258"/>
      <c r="AC1341" s="258"/>
      <c r="AD1341" s="258"/>
      <c r="AE1341" s="258"/>
      <c r="AF1341" s="258"/>
      <c r="AG1341" s="258"/>
      <c r="AH1341" s="258"/>
      <c r="AI1341" s="258"/>
      <c r="AJ1341" s="258"/>
      <c r="AK1341" s="258"/>
      <c r="AL1341" s="258"/>
      <c r="AM1341" s="258"/>
      <c r="AN1341" s="258"/>
      <c r="AO1341" s="258"/>
      <c r="AP1341" s="258"/>
      <c r="AQ1341" s="257"/>
      <c r="AR1341" s="257"/>
      <c r="AS1341" s="257"/>
      <c r="AT1341" s="257"/>
      <c r="AU1341" s="257"/>
      <c r="AV1341" s="257"/>
      <c r="AW1341" s="257"/>
      <c r="AX1341" s="257"/>
      <c r="AY1341" s="257"/>
      <c r="AZ1341" s="257"/>
      <c r="BA1341" s="257"/>
      <c r="BB1341" s="257"/>
    </row>
    <row r="1342" spans="20:54" s="41" customFormat="1" x14ac:dyDescent="0.25">
      <c r="T1342" s="257"/>
      <c r="W1342" s="258"/>
      <c r="X1342" s="258"/>
      <c r="Y1342" s="258"/>
      <c r="Z1342" s="258"/>
      <c r="AA1342" s="258"/>
      <c r="AB1342" s="258"/>
      <c r="AC1342" s="258"/>
      <c r="AD1342" s="258"/>
      <c r="AE1342" s="258"/>
      <c r="AF1342" s="258"/>
      <c r="AG1342" s="258"/>
      <c r="AH1342" s="258"/>
      <c r="AI1342" s="258"/>
      <c r="AJ1342" s="258"/>
      <c r="AK1342" s="258"/>
      <c r="AL1342" s="258"/>
      <c r="AM1342" s="258"/>
      <c r="AN1342" s="258"/>
      <c r="AO1342" s="258"/>
      <c r="AP1342" s="258"/>
      <c r="AQ1342" s="257"/>
      <c r="AR1342" s="257"/>
      <c r="AS1342" s="257"/>
      <c r="AT1342" s="257"/>
      <c r="AU1342" s="257"/>
      <c r="AV1342" s="257"/>
      <c r="AW1342" s="257"/>
      <c r="AX1342" s="257"/>
      <c r="AY1342" s="257"/>
      <c r="AZ1342" s="257"/>
      <c r="BA1342" s="257"/>
      <c r="BB1342" s="257"/>
    </row>
    <row r="1343" spans="20:54" s="41" customFormat="1" x14ac:dyDescent="0.25">
      <c r="T1343" s="257"/>
      <c r="W1343" s="258"/>
      <c r="X1343" s="258"/>
      <c r="Y1343" s="258"/>
      <c r="Z1343" s="258"/>
      <c r="AA1343" s="258"/>
      <c r="AB1343" s="258"/>
      <c r="AC1343" s="258"/>
      <c r="AD1343" s="258"/>
      <c r="AE1343" s="258"/>
      <c r="AF1343" s="258"/>
      <c r="AG1343" s="258"/>
      <c r="AH1343" s="258"/>
      <c r="AI1343" s="258"/>
      <c r="AJ1343" s="258"/>
      <c r="AK1343" s="258"/>
      <c r="AL1343" s="258"/>
      <c r="AM1343" s="258"/>
      <c r="AN1343" s="258"/>
      <c r="AO1343" s="258"/>
      <c r="AP1343" s="258"/>
      <c r="AQ1343" s="257"/>
      <c r="AR1343" s="257"/>
      <c r="AS1343" s="257"/>
      <c r="AT1343" s="257"/>
      <c r="AU1343" s="257"/>
      <c r="AV1343" s="257"/>
      <c r="AW1343" s="257"/>
      <c r="AX1343" s="257"/>
      <c r="AY1343" s="257"/>
      <c r="AZ1343" s="257"/>
      <c r="BA1343" s="257"/>
      <c r="BB1343" s="257"/>
    </row>
    <row r="1344" spans="20:54" s="41" customFormat="1" x14ac:dyDescent="0.25">
      <c r="T1344" s="257"/>
      <c r="W1344" s="258"/>
      <c r="X1344" s="258"/>
      <c r="Y1344" s="258"/>
      <c r="Z1344" s="258"/>
      <c r="AA1344" s="258"/>
      <c r="AB1344" s="258"/>
      <c r="AC1344" s="258"/>
      <c r="AD1344" s="258"/>
      <c r="AE1344" s="258"/>
      <c r="AF1344" s="258"/>
      <c r="AG1344" s="258"/>
      <c r="AH1344" s="258"/>
      <c r="AI1344" s="258"/>
      <c r="AJ1344" s="258"/>
      <c r="AK1344" s="258"/>
      <c r="AL1344" s="258"/>
      <c r="AM1344" s="258"/>
      <c r="AN1344" s="258"/>
      <c r="AO1344" s="258"/>
      <c r="AP1344" s="258"/>
      <c r="AQ1344" s="257"/>
      <c r="AR1344" s="257"/>
      <c r="AS1344" s="257"/>
      <c r="AT1344" s="257"/>
      <c r="AU1344" s="257"/>
      <c r="AV1344" s="257"/>
      <c r="AW1344" s="257"/>
      <c r="AX1344" s="257"/>
      <c r="AY1344" s="257"/>
      <c r="AZ1344" s="257"/>
      <c r="BA1344" s="257"/>
      <c r="BB1344" s="257"/>
    </row>
    <row r="1345" spans="20:54" s="41" customFormat="1" x14ac:dyDescent="0.25">
      <c r="T1345" s="257"/>
      <c r="W1345" s="258"/>
      <c r="X1345" s="258"/>
      <c r="Y1345" s="258"/>
      <c r="Z1345" s="258"/>
      <c r="AA1345" s="258"/>
      <c r="AB1345" s="258"/>
      <c r="AC1345" s="258"/>
      <c r="AD1345" s="258"/>
      <c r="AE1345" s="258"/>
      <c r="AF1345" s="258"/>
      <c r="AG1345" s="258"/>
      <c r="AH1345" s="258"/>
      <c r="AI1345" s="258"/>
      <c r="AJ1345" s="258"/>
      <c r="AK1345" s="258"/>
      <c r="AL1345" s="258"/>
      <c r="AM1345" s="258"/>
      <c r="AN1345" s="258"/>
      <c r="AO1345" s="258"/>
      <c r="AP1345" s="258"/>
      <c r="AQ1345" s="257"/>
      <c r="AR1345" s="257"/>
      <c r="AS1345" s="257"/>
      <c r="AT1345" s="257"/>
      <c r="AU1345" s="257"/>
      <c r="AV1345" s="257"/>
      <c r="AW1345" s="257"/>
      <c r="AX1345" s="257"/>
      <c r="AY1345" s="257"/>
      <c r="AZ1345" s="257"/>
      <c r="BA1345" s="257"/>
      <c r="BB1345" s="257"/>
    </row>
    <row r="1346" spans="20:54" s="41" customFormat="1" x14ac:dyDescent="0.25">
      <c r="T1346" s="257"/>
      <c r="W1346" s="258"/>
      <c r="X1346" s="258"/>
      <c r="Y1346" s="258"/>
      <c r="Z1346" s="258"/>
      <c r="AA1346" s="258"/>
      <c r="AB1346" s="258"/>
      <c r="AC1346" s="258"/>
      <c r="AD1346" s="258"/>
      <c r="AE1346" s="258"/>
      <c r="AF1346" s="258"/>
      <c r="AG1346" s="258"/>
      <c r="AH1346" s="258"/>
      <c r="AI1346" s="258"/>
      <c r="AJ1346" s="258"/>
      <c r="AK1346" s="258"/>
      <c r="AL1346" s="258"/>
      <c r="AM1346" s="258"/>
      <c r="AN1346" s="258"/>
      <c r="AO1346" s="258"/>
      <c r="AP1346" s="258"/>
      <c r="AQ1346" s="257"/>
      <c r="AR1346" s="257"/>
      <c r="AS1346" s="257"/>
      <c r="AT1346" s="257"/>
      <c r="AU1346" s="257"/>
      <c r="AV1346" s="257"/>
      <c r="AW1346" s="257"/>
      <c r="AX1346" s="257"/>
      <c r="AY1346" s="257"/>
      <c r="AZ1346" s="257"/>
      <c r="BA1346" s="257"/>
      <c r="BB1346" s="257"/>
    </row>
    <row r="1347" spans="20:54" s="41" customFormat="1" x14ac:dyDescent="0.25">
      <c r="T1347" s="257"/>
      <c r="W1347" s="258"/>
      <c r="X1347" s="258"/>
      <c r="Y1347" s="258"/>
      <c r="Z1347" s="258"/>
      <c r="AA1347" s="258"/>
      <c r="AB1347" s="258"/>
      <c r="AC1347" s="258"/>
      <c r="AD1347" s="258"/>
      <c r="AE1347" s="258"/>
      <c r="AF1347" s="258"/>
      <c r="AG1347" s="258"/>
      <c r="AH1347" s="258"/>
      <c r="AI1347" s="258"/>
      <c r="AJ1347" s="258"/>
      <c r="AK1347" s="258"/>
      <c r="AL1347" s="258"/>
      <c r="AM1347" s="258"/>
      <c r="AN1347" s="258"/>
      <c r="AO1347" s="258"/>
      <c r="AP1347" s="258"/>
      <c r="AQ1347" s="257"/>
      <c r="AR1347" s="257"/>
      <c r="AS1347" s="257"/>
      <c r="AT1347" s="257"/>
      <c r="AU1347" s="257"/>
      <c r="AV1347" s="257"/>
      <c r="AW1347" s="257"/>
      <c r="AX1347" s="257"/>
      <c r="AY1347" s="257"/>
      <c r="AZ1347" s="257"/>
      <c r="BA1347" s="257"/>
      <c r="BB1347" s="257"/>
    </row>
    <row r="1348" spans="20:54" s="41" customFormat="1" x14ac:dyDescent="0.25">
      <c r="T1348" s="257"/>
      <c r="W1348" s="258"/>
      <c r="X1348" s="258"/>
      <c r="Y1348" s="258"/>
      <c r="Z1348" s="258"/>
      <c r="AA1348" s="258"/>
      <c r="AB1348" s="258"/>
      <c r="AC1348" s="258"/>
      <c r="AD1348" s="258"/>
      <c r="AE1348" s="258"/>
      <c r="AF1348" s="258"/>
      <c r="AG1348" s="258"/>
      <c r="AH1348" s="258"/>
      <c r="AI1348" s="258"/>
      <c r="AJ1348" s="258"/>
      <c r="AK1348" s="258"/>
      <c r="AL1348" s="258"/>
      <c r="AM1348" s="258"/>
      <c r="AN1348" s="258"/>
      <c r="AO1348" s="258"/>
      <c r="AP1348" s="258"/>
      <c r="AQ1348" s="257"/>
      <c r="AR1348" s="257"/>
      <c r="AS1348" s="257"/>
      <c r="AT1348" s="257"/>
      <c r="AU1348" s="257"/>
      <c r="AV1348" s="257"/>
      <c r="AW1348" s="257"/>
      <c r="AX1348" s="257"/>
      <c r="AY1348" s="257"/>
      <c r="AZ1348" s="257"/>
      <c r="BA1348" s="257"/>
      <c r="BB1348" s="257"/>
    </row>
    <row r="1349" spans="20:54" s="41" customFormat="1" x14ac:dyDescent="0.25">
      <c r="T1349" s="257"/>
      <c r="W1349" s="258"/>
      <c r="X1349" s="258"/>
      <c r="Y1349" s="258"/>
      <c r="Z1349" s="258"/>
      <c r="AA1349" s="258"/>
      <c r="AB1349" s="258"/>
      <c r="AC1349" s="258"/>
      <c r="AD1349" s="258"/>
      <c r="AE1349" s="258"/>
      <c r="AF1349" s="258"/>
      <c r="AG1349" s="258"/>
      <c r="AH1349" s="258"/>
      <c r="AI1349" s="258"/>
      <c r="AJ1349" s="258"/>
      <c r="AK1349" s="258"/>
      <c r="AL1349" s="258"/>
      <c r="AM1349" s="258"/>
      <c r="AN1349" s="258"/>
      <c r="AO1349" s="258"/>
      <c r="AP1349" s="258"/>
      <c r="AQ1349" s="257"/>
      <c r="AR1349" s="257"/>
      <c r="AS1349" s="257"/>
      <c r="AT1349" s="257"/>
      <c r="AU1349" s="257"/>
      <c r="AV1349" s="257"/>
      <c r="AW1349" s="257"/>
      <c r="AX1349" s="257"/>
      <c r="AY1349" s="257"/>
      <c r="AZ1349" s="257"/>
      <c r="BA1349" s="257"/>
      <c r="BB1349" s="257"/>
    </row>
    <row r="1350" spans="20:54" s="41" customFormat="1" x14ac:dyDescent="0.25">
      <c r="T1350" s="257"/>
      <c r="W1350" s="258"/>
      <c r="X1350" s="258"/>
      <c r="Y1350" s="258"/>
      <c r="Z1350" s="258"/>
      <c r="AA1350" s="258"/>
      <c r="AB1350" s="258"/>
      <c r="AC1350" s="258"/>
      <c r="AD1350" s="258"/>
      <c r="AE1350" s="258"/>
      <c r="AF1350" s="258"/>
      <c r="AG1350" s="258"/>
      <c r="AH1350" s="258"/>
      <c r="AI1350" s="258"/>
      <c r="AJ1350" s="258"/>
      <c r="AK1350" s="258"/>
      <c r="AL1350" s="258"/>
      <c r="AM1350" s="258"/>
      <c r="AN1350" s="258"/>
      <c r="AO1350" s="258"/>
      <c r="AP1350" s="258"/>
      <c r="AQ1350" s="257"/>
      <c r="AR1350" s="257"/>
      <c r="AS1350" s="257"/>
      <c r="AT1350" s="257"/>
      <c r="AU1350" s="257"/>
      <c r="AV1350" s="257"/>
      <c r="AW1350" s="257"/>
      <c r="AX1350" s="257"/>
      <c r="AY1350" s="257"/>
      <c r="AZ1350" s="257"/>
      <c r="BA1350" s="257"/>
      <c r="BB1350" s="257"/>
    </row>
    <row r="1351" spans="20:54" s="41" customFormat="1" x14ac:dyDescent="0.25">
      <c r="T1351" s="257"/>
      <c r="W1351" s="258"/>
      <c r="X1351" s="258"/>
      <c r="Y1351" s="258"/>
      <c r="Z1351" s="258"/>
      <c r="AA1351" s="258"/>
      <c r="AB1351" s="258"/>
      <c r="AC1351" s="258"/>
      <c r="AD1351" s="258"/>
      <c r="AE1351" s="258"/>
      <c r="AF1351" s="258"/>
      <c r="AG1351" s="258"/>
      <c r="AH1351" s="258"/>
      <c r="AI1351" s="258"/>
      <c r="AJ1351" s="258"/>
      <c r="AK1351" s="258"/>
      <c r="AL1351" s="258"/>
      <c r="AM1351" s="258"/>
      <c r="AN1351" s="258"/>
      <c r="AO1351" s="258"/>
      <c r="AP1351" s="258"/>
      <c r="AQ1351" s="257"/>
      <c r="AR1351" s="257"/>
      <c r="AS1351" s="257"/>
      <c r="AT1351" s="257"/>
      <c r="AU1351" s="257"/>
      <c r="AV1351" s="257"/>
      <c r="AW1351" s="257"/>
      <c r="AX1351" s="257"/>
      <c r="AY1351" s="257"/>
      <c r="AZ1351" s="257"/>
      <c r="BA1351" s="257"/>
      <c r="BB1351" s="257"/>
    </row>
    <row r="1352" spans="20:54" s="41" customFormat="1" x14ac:dyDescent="0.25">
      <c r="T1352" s="257"/>
      <c r="W1352" s="258"/>
      <c r="X1352" s="258"/>
      <c r="Y1352" s="258"/>
      <c r="Z1352" s="258"/>
      <c r="AA1352" s="258"/>
      <c r="AB1352" s="258"/>
      <c r="AC1352" s="258"/>
      <c r="AD1352" s="258"/>
      <c r="AE1352" s="258"/>
      <c r="AF1352" s="258"/>
      <c r="AG1352" s="258"/>
      <c r="AH1352" s="258"/>
      <c r="AI1352" s="258"/>
      <c r="AJ1352" s="258"/>
      <c r="AK1352" s="258"/>
      <c r="AL1352" s="258"/>
      <c r="AM1352" s="258"/>
      <c r="AN1352" s="258"/>
      <c r="AO1352" s="258"/>
      <c r="AP1352" s="258"/>
      <c r="AQ1352" s="257"/>
      <c r="AR1352" s="257"/>
      <c r="AS1352" s="257"/>
      <c r="AT1352" s="257"/>
      <c r="AU1352" s="257"/>
      <c r="AV1352" s="257"/>
      <c r="AW1352" s="257"/>
      <c r="AX1352" s="257"/>
      <c r="AY1352" s="257"/>
      <c r="AZ1352" s="257"/>
      <c r="BA1352" s="257"/>
      <c r="BB1352" s="257"/>
    </row>
    <row r="1353" spans="20:54" s="41" customFormat="1" x14ac:dyDescent="0.25">
      <c r="T1353" s="257"/>
      <c r="W1353" s="258"/>
      <c r="X1353" s="258"/>
      <c r="Y1353" s="258"/>
      <c r="Z1353" s="258"/>
      <c r="AA1353" s="258"/>
      <c r="AB1353" s="258"/>
      <c r="AC1353" s="258"/>
      <c r="AD1353" s="258"/>
      <c r="AE1353" s="258"/>
      <c r="AF1353" s="258"/>
      <c r="AG1353" s="258"/>
      <c r="AH1353" s="258"/>
      <c r="AI1353" s="258"/>
      <c r="AJ1353" s="258"/>
      <c r="AK1353" s="258"/>
      <c r="AL1353" s="258"/>
      <c r="AM1353" s="258"/>
      <c r="AN1353" s="258"/>
      <c r="AO1353" s="258"/>
      <c r="AP1353" s="258"/>
      <c r="AQ1353" s="257"/>
      <c r="AR1353" s="257"/>
      <c r="AS1353" s="257"/>
      <c r="AT1353" s="257"/>
      <c r="AU1353" s="257"/>
      <c r="AV1353" s="257"/>
      <c r="AW1353" s="257"/>
      <c r="AX1353" s="257"/>
      <c r="AY1353" s="257"/>
      <c r="AZ1353" s="257"/>
      <c r="BA1353" s="257"/>
      <c r="BB1353" s="257"/>
    </row>
    <row r="1354" spans="20:54" s="41" customFormat="1" x14ac:dyDescent="0.25">
      <c r="T1354" s="257"/>
      <c r="W1354" s="258"/>
      <c r="X1354" s="258"/>
      <c r="Y1354" s="258"/>
      <c r="Z1354" s="258"/>
      <c r="AA1354" s="258"/>
      <c r="AB1354" s="258"/>
      <c r="AC1354" s="258"/>
      <c r="AD1354" s="258"/>
      <c r="AE1354" s="258"/>
      <c r="AF1354" s="258"/>
      <c r="AG1354" s="258"/>
      <c r="AH1354" s="258"/>
      <c r="AI1354" s="258"/>
      <c r="AJ1354" s="258"/>
      <c r="AK1354" s="258"/>
      <c r="AL1354" s="258"/>
      <c r="AM1354" s="258"/>
      <c r="AN1354" s="258"/>
      <c r="AO1354" s="258"/>
      <c r="AP1354" s="258"/>
      <c r="AQ1354" s="257"/>
      <c r="AR1354" s="257"/>
      <c r="AS1354" s="257"/>
      <c r="AT1354" s="257"/>
      <c r="AU1354" s="257"/>
      <c r="AV1354" s="257"/>
      <c r="AW1354" s="257"/>
      <c r="AX1354" s="257"/>
      <c r="AY1354" s="257"/>
      <c r="AZ1354" s="257"/>
      <c r="BA1354" s="257"/>
      <c r="BB1354" s="257"/>
    </row>
    <row r="1355" spans="20:54" s="41" customFormat="1" x14ac:dyDescent="0.25">
      <c r="T1355" s="257"/>
      <c r="W1355" s="258"/>
      <c r="X1355" s="258"/>
      <c r="Y1355" s="258"/>
      <c r="Z1355" s="258"/>
      <c r="AA1355" s="258"/>
      <c r="AB1355" s="258"/>
      <c r="AC1355" s="258"/>
      <c r="AD1355" s="258"/>
      <c r="AE1355" s="258"/>
      <c r="AF1355" s="258"/>
      <c r="AG1355" s="258"/>
      <c r="AH1355" s="258"/>
      <c r="AI1355" s="258"/>
      <c r="AJ1355" s="258"/>
      <c r="AK1355" s="258"/>
      <c r="AL1355" s="258"/>
      <c r="AM1355" s="258"/>
      <c r="AN1355" s="258"/>
      <c r="AO1355" s="258"/>
      <c r="AP1355" s="258"/>
      <c r="AQ1355" s="257"/>
      <c r="AR1355" s="257"/>
      <c r="AS1355" s="257"/>
      <c r="AT1355" s="257"/>
      <c r="AU1355" s="257"/>
      <c r="AV1355" s="257"/>
      <c r="AW1355" s="257"/>
      <c r="AX1355" s="257"/>
      <c r="AY1355" s="257"/>
      <c r="AZ1355" s="257"/>
      <c r="BA1355" s="257"/>
      <c r="BB1355" s="257"/>
    </row>
    <row r="1356" spans="20:54" s="41" customFormat="1" x14ac:dyDescent="0.25">
      <c r="T1356" s="257"/>
      <c r="W1356" s="258"/>
      <c r="X1356" s="258"/>
      <c r="Y1356" s="258"/>
      <c r="Z1356" s="258"/>
      <c r="AA1356" s="258"/>
      <c r="AB1356" s="258"/>
      <c r="AC1356" s="258"/>
      <c r="AD1356" s="258"/>
      <c r="AE1356" s="258"/>
      <c r="AF1356" s="258"/>
      <c r="AG1356" s="258"/>
      <c r="AH1356" s="258"/>
      <c r="AI1356" s="258"/>
      <c r="AJ1356" s="258"/>
      <c r="AK1356" s="258"/>
      <c r="AL1356" s="258"/>
      <c r="AM1356" s="258"/>
      <c r="AN1356" s="258"/>
      <c r="AO1356" s="258"/>
      <c r="AP1356" s="258"/>
      <c r="AQ1356" s="257"/>
      <c r="AR1356" s="257"/>
      <c r="AS1356" s="257"/>
      <c r="AT1356" s="257"/>
      <c r="AU1356" s="257"/>
      <c r="AV1356" s="257"/>
      <c r="AW1356" s="257"/>
      <c r="AX1356" s="257"/>
      <c r="AY1356" s="257"/>
      <c r="AZ1356" s="257"/>
      <c r="BA1356" s="257"/>
      <c r="BB1356" s="257"/>
    </row>
    <row r="1357" spans="20:54" s="41" customFormat="1" x14ac:dyDescent="0.25">
      <c r="T1357" s="257"/>
      <c r="W1357" s="258"/>
      <c r="X1357" s="258"/>
      <c r="Y1357" s="258"/>
      <c r="Z1357" s="258"/>
      <c r="AA1357" s="258"/>
      <c r="AB1357" s="258"/>
      <c r="AC1357" s="258"/>
      <c r="AD1357" s="258"/>
      <c r="AE1357" s="258"/>
      <c r="AF1357" s="258"/>
      <c r="AG1357" s="258"/>
      <c r="AH1357" s="258"/>
      <c r="AI1357" s="258"/>
      <c r="AJ1357" s="258"/>
      <c r="AK1357" s="258"/>
      <c r="AL1357" s="258"/>
      <c r="AM1357" s="258"/>
      <c r="AN1357" s="258"/>
      <c r="AO1357" s="258"/>
      <c r="AP1357" s="258"/>
      <c r="AQ1357" s="257"/>
      <c r="AR1357" s="257"/>
      <c r="AS1357" s="257"/>
      <c r="AT1357" s="257"/>
      <c r="AU1357" s="257"/>
      <c r="AV1357" s="257"/>
      <c r="AW1357" s="257"/>
      <c r="AX1357" s="257"/>
      <c r="AY1357" s="257"/>
      <c r="AZ1357" s="257"/>
      <c r="BA1357" s="257"/>
      <c r="BB1357" s="257"/>
    </row>
    <row r="1358" spans="20:54" s="41" customFormat="1" x14ac:dyDescent="0.25">
      <c r="T1358" s="257"/>
      <c r="W1358" s="258"/>
      <c r="X1358" s="258"/>
      <c r="Y1358" s="258"/>
      <c r="Z1358" s="258"/>
      <c r="AA1358" s="258"/>
      <c r="AB1358" s="258"/>
      <c r="AC1358" s="258"/>
      <c r="AD1358" s="258"/>
      <c r="AE1358" s="258"/>
      <c r="AF1358" s="258"/>
      <c r="AG1358" s="258"/>
      <c r="AH1358" s="258"/>
      <c r="AI1358" s="258"/>
      <c r="AJ1358" s="258"/>
      <c r="AK1358" s="258"/>
      <c r="AL1358" s="258"/>
      <c r="AM1358" s="258"/>
      <c r="AN1358" s="258"/>
      <c r="AO1358" s="258"/>
      <c r="AP1358" s="258"/>
      <c r="AQ1358" s="257"/>
      <c r="AR1358" s="257"/>
      <c r="AS1358" s="257"/>
      <c r="AT1358" s="257"/>
      <c r="AU1358" s="257"/>
      <c r="AV1358" s="257"/>
      <c r="AW1358" s="257"/>
      <c r="AX1358" s="257"/>
      <c r="AY1358" s="257"/>
      <c r="AZ1358" s="257"/>
      <c r="BA1358" s="257"/>
      <c r="BB1358" s="257"/>
    </row>
    <row r="1359" spans="20:54" s="41" customFormat="1" x14ac:dyDescent="0.25">
      <c r="T1359" s="257"/>
      <c r="W1359" s="258"/>
      <c r="X1359" s="258"/>
      <c r="Y1359" s="258"/>
      <c r="Z1359" s="258"/>
      <c r="AA1359" s="258"/>
      <c r="AB1359" s="258"/>
      <c r="AC1359" s="258"/>
      <c r="AD1359" s="258"/>
      <c r="AE1359" s="258"/>
      <c r="AF1359" s="258"/>
      <c r="AG1359" s="258"/>
      <c r="AH1359" s="258"/>
      <c r="AI1359" s="258"/>
      <c r="AJ1359" s="258"/>
      <c r="AK1359" s="258"/>
      <c r="AL1359" s="258"/>
      <c r="AM1359" s="258"/>
      <c r="AN1359" s="258"/>
      <c r="AO1359" s="258"/>
      <c r="AP1359" s="258"/>
      <c r="AQ1359" s="257"/>
      <c r="AR1359" s="257"/>
      <c r="AS1359" s="257"/>
      <c r="AT1359" s="257"/>
      <c r="AU1359" s="257"/>
      <c r="AV1359" s="257"/>
      <c r="AW1359" s="257"/>
      <c r="AX1359" s="257"/>
      <c r="AY1359" s="257"/>
      <c r="AZ1359" s="257"/>
      <c r="BA1359" s="257"/>
      <c r="BB1359" s="257"/>
    </row>
    <row r="1360" spans="20:54" s="41" customFormat="1" x14ac:dyDescent="0.25">
      <c r="T1360" s="257"/>
      <c r="W1360" s="258"/>
      <c r="X1360" s="258"/>
      <c r="Y1360" s="258"/>
      <c r="Z1360" s="258"/>
      <c r="AA1360" s="258"/>
      <c r="AB1360" s="258"/>
      <c r="AC1360" s="258"/>
      <c r="AD1360" s="258"/>
      <c r="AE1360" s="258"/>
      <c r="AF1360" s="258"/>
      <c r="AG1360" s="258"/>
      <c r="AH1360" s="258"/>
      <c r="AI1360" s="258"/>
      <c r="AJ1360" s="258"/>
      <c r="AK1360" s="258"/>
      <c r="AL1360" s="258"/>
      <c r="AM1360" s="258"/>
      <c r="AN1360" s="258"/>
      <c r="AO1360" s="258"/>
      <c r="AP1360" s="258"/>
      <c r="AQ1360" s="257"/>
      <c r="AR1360" s="257"/>
      <c r="AS1360" s="257"/>
      <c r="AT1360" s="257"/>
      <c r="AU1360" s="257"/>
      <c r="AV1360" s="257"/>
      <c r="AW1360" s="257"/>
      <c r="AX1360" s="257"/>
      <c r="AY1360" s="257"/>
      <c r="AZ1360" s="257"/>
      <c r="BA1360" s="257"/>
      <c r="BB1360" s="257"/>
    </row>
    <row r="1361" spans="20:54" s="41" customFormat="1" x14ac:dyDescent="0.25">
      <c r="T1361" s="257"/>
      <c r="W1361" s="258"/>
      <c r="X1361" s="258"/>
      <c r="Y1361" s="258"/>
      <c r="Z1361" s="258"/>
      <c r="AA1361" s="258"/>
      <c r="AB1361" s="258"/>
      <c r="AC1361" s="258"/>
      <c r="AD1361" s="258"/>
      <c r="AE1361" s="258"/>
      <c r="AF1361" s="258"/>
      <c r="AG1361" s="258"/>
      <c r="AH1361" s="258"/>
      <c r="AI1361" s="258"/>
      <c r="AJ1361" s="258"/>
      <c r="AK1361" s="258"/>
      <c r="AL1361" s="258"/>
      <c r="AM1361" s="258"/>
      <c r="AN1361" s="258"/>
      <c r="AO1361" s="258"/>
      <c r="AP1361" s="258"/>
      <c r="AQ1361" s="257"/>
      <c r="AR1361" s="257"/>
      <c r="AS1361" s="257"/>
      <c r="AT1361" s="257"/>
      <c r="AU1361" s="257"/>
      <c r="AV1361" s="257"/>
      <c r="AW1361" s="257"/>
      <c r="AX1361" s="257"/>
      <c r="AY1361" s="257"/>
      <c r="AZ1361" s="257"/>
      <c r="BA1361" s="257"/>
      <c r="BB1361" s="257"/>
    </row>
    <row r="1362" spans="20:54" s="41" customFormat="1" x14ac:dyDescent="0.25">
      <c r="T1362" s="257"/>
      <c r="W1362" s="258"/>
      <c r="X1362" s="258"/>
      <c r="Y1362" s="258"/>
      <c r="Z1362" s="258"/>
      <c r="AA1362" s="258"/>
      <c r="AB1362" s="258"/>
      <c r="AC1362" s="258"/>
      <c r="AD1362" s="258"/>
      <c r="AE1362" s="258"/>
      <c r="AF1362" s="258"/>
      <c r="AG1362" s="258"/>
      <c r="AH1362" s="258"/>
      <c r="AI1362" s="258"/>
      <c r="AJ1362" s="258"/>
      <c r="AK1362" s="258"/>
      <c r="AL1362" s="258"/>
      <c r="AM1362" s="258"/>
      <c r="AN1362" s="258"/>
      <c r="AO1362" s="258"/>
      <c r="AP1362" s="258"/>
      <c r="AQ1362" s="257"/>
      <c r="AR1362" s="257"/>
      <c r="AS1362" s="257"/>
      <c r="AT1362" s="257"/>
      <c r="AU1362" s="257"/>
      <c r="AV1362" s="257"/>
      <c r="AW1362" s="257"/>
      <c r="AX1362" s="257"/>
      <c r="AY1362" s="257"/>
      <c r="AZ1362" s="257"/>
      <c r="BA1362" s="257"/>
      <c r="BB1362" s="257"/>
    </row>
    <row r="1363" spans="20:54" s="41" customFormat="1" x14ac:dyDescent="0.25">
      <c r="T1363" s="257"/>
      <c r="W1363" s="258"/>
      <c r="X1363" s="258"/>
      <c r="Y1363" s="258"/>
      <c r="Z1363" s="258"/>
      <c r="AA1363" s="258"/>
      <c r="AB1363" s="258"/>
      <c r="AC1363" s="258"/>
      <c r="AD1363" s="258"/>
      <c r="AE1363" s="258"/>
      <c r="AF1363" s="258"/>
      <c r="AG1363" s="258"/>
      <c r="AH1363" s="258"/>
      <c r="AI1363" s="258"/>
      <c r="AJ1363" s="258"/>
      <c r="AK1363" s="258"/>
      <c r="AL1363" s="258"/>
      <c r="AM1363" s="258"/>
      <c r="AN1363" s="258"/>
      <c r="AO1363" s="258"/>
      <c r="AP1363" s="258"/>
      <c r="AQ1363" s="257"/>
      <c r="AR1363" s="257"/>
      <c r="AS1363" s="257"/>
      <c r="AT1363" s="257"/>
      <c r="AU1363" s="257"/>
      <c r="AV1363" s="257"/>
      <c r="AW1363" s="257"/>
      <c r="AX1363" s="257"/>
      <c r="AY1363" s="257"/>
      <c r="AZ1363" s="257"/>
      <c r="BA1363" s="257"/>
      <c r="BB1363" s="257"/>
    </row>
    <row r="1364" spans="20:54" s="41" customFormat="1" x14ac:dyDescent="0.25">
      <c r="T1364" s="257"/>
      <c r="W1364" s="258"/>
      <c r="X1364" s="258"/>
      <c r="Y1364" s="258"/>
      <c r="Z1364" s="258"/>
      <c r="AA1364" s="258"/>
      <c r="AB1364" s="258"/>
      <c r="AC1364" s="258"/>
      <c r="AD1364" s="258"/>
      <c r="AE1364" s="258"/>
      <c r="AF1364" s="258"/>
      <c r="AG1364" s="258"/>
      <c r="AH1364" s="258"/>
      <c r="AI1364" s="258"/>
      <c r="AJ1364" s="258"/>
      <c r="AK1364" s="258"/>
      <c r="AL1364" s="258"/>
      <c r="AM1364" s="258"/>
      <c r="AN1364" s="258"/>
      <c r="AO1364" s="258"/>
      <c r="AP1364" s="258"/>
      <c r="AQ1364" s="257"/>
      <c r="AR1364" s="257"/>
      <c r="AS1364" s="257"/>
      <c r="AT1364" s="257"/>
      <c r="AU1364" s="257"/>
      <c r="AV1364" s="257"/>
      <c r="AW1364" s="257"/>
      <c r="AX1364" s="257"/>
      <c r="AY1364" s="257"/>
      <c r="AZ1364" s="257"/>
      <c r="BA1364" s="257"/>
      <c r="BB1364" s="257"/>
    </row>
    <row r="1365" spans="20:54" s="41" customFormat="1" x14ac:dyDescent="0.25">
      <c r="T1365" s="257"/>
      <c r="W1365" s="258"/>
      <c r="X1365" s="258"/>
      <c r="Y1365" s="258"/>
      <c r="Z1365" s="258"/>
      <c r="AA1365" s="258"/>
      <c r="AB1365" s="258"/>
      <c r="AC1365" s="258"/>
      <c r="AD1365" s="258"/>
      <c r="AE1365" s="258"/>
      <c r="AF1365" s="258"/>
      <c r="AG1365" s="258"/>
      <c r="AH1365" s="258"/>
      <c r="AI1365" s="258"/>
      <c r="AJ1365" s="258"/>
      <c r="AK1365" s="258"/>
      <c r="AL1365" s="258"/>
      <c r="AM1365" s="258"/>
      <c r="AN1365" s="258"/>
      <c r="AO1365" s="258"/>
      <c r="AP1365" s="258"/>
      <c r="AQ1365" s="257"/>
      <c r="AR1365" s="257"/>
      <c r="AS1365" s="257"/>
      <c r="AT1365" s="257"/>
      <c r="AU1365" s="257"/>
      <c r="AV1365" s="257"/>
      <c r="AW1365" s="257"/>
      <c r="AX1365" s="257"/>
      <c r="AY1365" s="257"/>
      <c r="AZ1365" s="257"/>
      <c r="BA1365" s="257"/>
      <c r="BB1365" s="257"/>
    </row>
    <row r="1366" spans="20:54" s="41" customFormat="1" x14ac:dyDescent="0.25">
      <c r="T1366" s="257"/>
      <c r="W1366" s="258"/>
      <c r="X1366" s="258"/>
      <c r="Y1366" s="258"/>
      <c r="Z1366" s="258"/>
      <c r="AA1366" s="258"/>
      <c r="AB1366" s="258"/>
      <c r="AC1366" s="258"/>
      <c r="AD1366" s="258"/>
      <c r="AE1366" s="258"/>
      <c r="AF1366" s="258"/>
      <c r="AG1366" s="258"/>
      <c r="AH1366" s="258"/>
      <c r="AI1366" s="258"/>
      <c r="AJ1366" s="258"/>
      <c r="AK1366" s="258"/>
      <c r="AL1366" s="258"/>
      <c r="AM1366" s="258"/>
      <c r="AN1366" s="258"/>
      <c r="AO1366" s="258"/>
      <c r="AP1366" s="258"/>
      <c r="AQ1366" s="257"/>
      <c r="AR1366" s="257"/>
      <c r="AS1366" s="257"/>
      <c r="AT1366" s="257"/>
      <c r="AU1366" s="257"/>
      <c r="AV1366" s="257"/>
      <c r="AW1366" s="257"/>
      <c r="AX1366" s="257"/>
      <c r="AY1366" s="257"/>
      <c r="AZ1366" s="257"/>
      <c r="BA1366" s="257"/>
      <c r="BB1366" s="257"/>
    </row>
    <row r="1367" spans="20:54" s="41" customFormat="1" x14ac:dyDescent="0.25">
      <c r="T1367" s="257"/>
      <c r="W1367" s="258"/>
      <c r="X1367" s="258"/>
      <c r="Y1367" s="258"/>
      <c r="Z1367" s="258"/>
      <c r="AA1367" s="258"/>
      <c r="AB1367" s="258"/>
      <c r="AC1367" s="258"/>
      <c r="AD1367" s="258"/>
      <c r="AE1367" s="258"/>
      <c r="AF1367" s="258"/>
      <c r="AG1367" s="258"/>
      <c r="AH1367" s="258"/>
      <c r="AI1367" s="258"/>
      <c r="AJ1367" s="258"/>
      <c r="AK1367" s="258"/>
      <c r="AL1367" s="258"/>
      <c r="AM1367" s="258"/>
      <c r="AN1367" s="258"/>
      <c r="AO1367" s="258"/>
      <c r="AP1367" s="258"/>
      <c r="AQ1367" s="257"/>
      <c r="AR1367" s="257"/>
      <c r="AS1367" s="257"/>
      <c r="AT1367" s="257"/>
      <c r="AU1367" s="257"/>
      <c r="AV1367" s="257"/>
      <c r="AW1367" s="257"/>
      <c r="AX1367" s="257"/>
      <c r="AY1367" s="257"/>
      <c r="AZ1367" s="257"/>
      <c r="BA1367" s="257"/>
      <c r="BB1367" s="257"/>
    </row>
    <row r="1368" spans="20:54" s="41" customFormat="1" x14ac:dyDescent="0.25">
      <c r="T1368" s="257"/>
      <c r="W1368" s="258"/>
      <c r="X1368" s="258"/>
      <c r="Y1368" s="258"/>
      <c r="Z1368" s="258"/>
      <c r="AA1368" s="258"/>
      <c r="AB1368" s="258"/>
      <c r="AC1368" s="258"/>
      <c r="AD1368" s="258"/>
      <c r="AE1368" s="258"/>
      <c r="AF1368" s="258"/>
      <c r="AG1368" s="258"/>
      <c r="AH1368" s="258"/>
      <c r="AI1368" s="258"/>
      <c r="AJ1368" s="258"/>
      <c r="AK1368" s="258"/>
      <c r="AL1368" s="258"/>
      <c r="AM1368" s="258"/>
      <c r="AN1368" s="258"/>
      <c r="AO1368" s="258"/>
      <c r="AP1368" s="258"/>
      <c r="AQ1368" s="257"/>
      <c r="AR1368" s="257"/>
      <c r="AS1368" s="257"/>
      <c r="AT1368" s="257"/>
      <c r="AU1368" s="257"/>
      <c r="AV1368" s="257"/>
      <c r="AW1368" s="257"/>
      <c r="AX1368" s="257"/>
      <c r="AY1368" s="257"/>
      <c r="AZ1368" s="257"/>
      <c r="BA1368" s="257"/>
      <c r="BB1368" s="257"/>
    </row>
    <row r="1369" spans="20:54" s="41" customFormat="1" x14ac:dyDescent="0.25">
      <c r="T1369" s="257"/>
      <c r="W1369" s="258"/>
      <c r="X1369" s="258"/>
      <c r="Y1369" s="258"/>
      <c r="Z1369" s="258"/>
      <c r="AA1369" s="258"/>
      <c r="AB1369" s="258"/>
      <c r="AC1369" s="258"/>
      <c r="AD1369" s="258"/>
      <c r="AE1369" s="258"/>
      <c r="AF1369" s="258"/>
      <c r="AG1369" s="258"/>
      <c r="AH1369" s="258"/>
      <c r="AI1369" s="258"/>
      <c r="AJ1369" s="258"/>
      <c r="AK1369" s="258"/>
      <c r="AL1369" s="258"/>
      <c r="AM1369" s="258"/>
      <c r="AN1369" s="258"/>
      <c r="AO1369" s="258"/>
      <c r="AP1369" s="258"/>
      <c r="AQ1369" s="257"/>
      <c r="AR1369" s="257"/>
      <c r="AS1369" s="257"/>
      <c r="AT1369" s="257"/>
      <c r="AU1369" s="257"/>
      <c r="AV1369" s="257"/>
      <c r="AW1369" s="257"/>
      <c r="AX1369" s="257"/>
      <c r="AY1369" s="257"/>
      <c r="AZ1369" s="257"/>
      <c r="BA1369" s="257"/>
      <c r="BB1369" s="257"/>
    </row>
    <row r="1370" spans="20:54" s="41" customFormat="1" x14ac:dyDescent="0.25">
      <c r="T1370" s="257"/>
      <c r="W1370" s="258"/>
      <c r="X1370" s="258"/>
      <c r="Y1370" s="258"/>
      <c r="Z1370" s="258"/>
      <c r="AA1370" s="258"/>
      <c r="AB1370" s="258"/>
      <c r="AC1370" s="258"/>
      <c r="AD1370" s="258"/>
      <c r="AE1370" s="258"/>
      <c r="AF1370" s="258"/>
      <c r="AG1370" s="258"/>
      <c r="AH1370" s="258"/>
      <c r="AI1370" s="258"/>
      <c r="AJ1370" s="258"/>
      <c r="AK1370" s="258"/>
      <c r="AL1370" s="258"/>
      <c r="AM1370" s="258"/>
      <c r="AN1370" s="258"/>
      <c r="AO1370" s="258"/>
      <c r="AP1370" s="258"/>
      <c r="AQ1370" s="257"/>
      <c r="AR1370" s="257"/>
      <c r="AS1370" s="257"/>
      <c r="AT1370" s="257"/>
      <c r="AU1370" s="257"/>
      <c r="AV1370" s="257"/>
      <c r="AW1370" s="257"/>
      <c r="AX1370" s="257"/>
      <c r="AY1370" s="257"/>
      <c r="AZ1370" s="257"/>
      <c r="BA1370" s="257"/>
      <c r="BB1370" s="257"/>
    </row>
    <row r="1371" spans="20:54" s="41" customFormat="1" x14ac:dyDescent="0.25">
      <c r="T1371" s="257"/>
      <c r="W1371" s="258"/>
      <c r="X1371" s="258"/>
      <c r="Y1371" s="258"/>
      <c r="Z1371" s="258"/>
      <c r="AA1371" s="258"/>
      <c r="AB1371" s="258"/>
      <c r="AC1371" s="258"/>
      <c r="AD1371" s="258"/>
      <c r="AE1371" s="258"/>
      <c r="AF1371" s="258"/>
      <c r="AG1371" s="258"/>
      <c r="AH1371" s="258"/>
      <c r="AI1371" s="258"/>
      <c r="AJ1371" s="258"/>
      <c r="AK1371" s="258"/>
      <c r="AL1371" s="258"/>
      <c r="AM1371" s="258"/>
      <c r="AN1371" s="258"/>
      <c r="AO1371" s="258"/>
      <c r="AP1371" s="258"/>
      <c r="AQ1371" s="257"/>
      <c r="AR1371" s="257"/>
      <c r="AS1371" s="257"/>
      <c r="AT1371" s="257"/>
      <c r="AU1371" s="257"/>
      <c r="AV1371" s="257"/>
      <c r="AW1371" s="257"/>
      <c r="AX1371" s="257"/>
      <c r="AY1371" s="257"/>
      <c r="AZ1371" s="257"/>
      <c r="BA1371" s="257"/>
      <c r="BB1371" s="257"/>
    </row>
    <row r="1372" spans="20:54" s="41" customFormat="1" x14ac:dyDescent="0.25">
      <c r="T1372" s="257"/>
      <c r="W1372" s="258"/>
      <c r="X1372" s="258"/>
      <c r="Y1372" s="258"/>
      <c r="Z1372" s="258"/>
      <c r="AA1372" s="258"/>
      <c r="AB1372" s="258"/>
      <c r="AC1372" s="258"/>
      <c r="AD1372" s="258"/>
      <c r="AE1372" s="258"/>
      <c r="AF1372" s="258"/>
      <c r="AG1372" s="258"/>
      <c r="AH1372" s="258"/>
      <c r="AI1372" s="258"/>
      <c r="AJ1372" s="258"/>
      <c r="AK1372" s="258"/>
      <c r="AL1372" s="258"/>
      <c r="AM1372" s="258"/>
      <c r="AN1372" s="258"/>
      <c r="AO1372" s="258"/>
      <c r="AP1372" s="258"/>
      <c r="AQ1372" s="257"/>
      <c r="AR1372" s="257"/>
      <c r="AS1372" s="257"/>
      <c r="AT1372" s="257"/>
      <c r="AU1372" s="257"/>
      <c r="AV1372" s="257"/>
      <c r="AW1372" s="257"/>
      <c r="AX1372" s="257"/>
      <c r="AY1372" s="257"/>
      <c r="AZ1372" s="257"/>
      <c r="BA1372" s="257"/>
      <c r="BB1372" s="257"/>
    </row>
    <row r="1373" spans="20:54" s="41" customFormat="1" x14ac:dyDescent="0.25">
      <c r="T1373" s="257"/>
      <c r="W1373" s="258"/>
      <c r="X1373" s="258"/>
      <c r="Y1373" s="258"/>
      <c r="Z1373" s="258"/>
      <c r="AA1373" s="258"/>
      <c r="AB1373" s="258"/>
      <c r="AC1373" s="258"/>
      <c r="AD1373" s="258"/>
      <c r="AE1373" s="258"/>
      <c r="AF1373" s="258"/>
      <c r="AG1373" s="258"/>
      <c r="AH1373" s="258"/>
      <c r="AI1373" s="258"/>
      <c r="AJ1373" s="258"/>
      <c r="AK1373" s="258"/>
      <c r="AL1373" s="258"/>
      <c r="AM1373" s="258"/>
      <c r="AN1373" s="258"/>
      <c r="AO1373" s="258"/>
      <c r="AP1373" s="258"/>
      <c r="AQ1373" s="257"/>
      <c r="AR1373" s="257"/>
      <c r="AS1373" s="257"/>
      <c r="AT1373" s="257"/>
      <c r="AU1373" s="257"/>
      <c r="AV1373" s="257"/>
      <c r="AW1373" s="257"/>
      <c r="AX1373" s="257"/>
      <c r="AY1373" s="257"/>
      <c r="AZ1373" s="257"/>
      <c r="BA1373" s="257"/>
      <c r="BB1373" s="257"/>
    </row>
    <row r="1374" spans="20:54" s="41" customFormat="1" x14ac:dyDescent="0.25">
      <c r="T1374" s="257"/>
      <c r="W1374" s="258"/>
      <c r="X1374" s="258"/>
      <c r="Y1374" s="258"/>
      <c r="Z1374" s="258"/>
      <c r="AA1374" s="258"/>
      <c r="AB1374" s="258"/>
      <c r="AC1374" s="258"/>
      <c r="AD1374" s="258"/>
      <c r="AE1374" s="258"/>
      <c r="AF1374" s="258"/>
      <c r="AG1374" s="258"/>
      <c r="AH1374" s="258"/>
      <c r="AI1374" s="258"/>
      <c r="AJ1374" s="258"/>
      <c r="AK1374" s="258"/>
      <c r="AL1374" s="258"/>
      <c r="AM1374" s="258"/>
      <c r="AN1374" s="258"/>
      <c r="AO1374" s="258"/>
      <c r="AP1374" s="258"/>
      <c r="AQ1374" s="257"/>
      <c r="AR1374" s="257"/>
      <c r="AS1374" s="257"/>
      <c r="AT1374" s="257"/>
      <c r="AU1374" s="257"/>
      <c r="AV1374" s="257"/>
      <c r="AW1374" s="257"/>
      <c r="AX1374" s="257"/>
      <c r="AY1374" s="257"/>
      <c r="AZ1374" s="257"/>
      <c r="BA1374" s="257"/>
      <c r="BB1374" s="257"/>
    </row>
    <row r="1375" spans="20:54" s="41" customFormat="1" x14ac:dyDescent="0.25">
      <c r="T1375" s="257"/>
      <c r="W1375" s="258"/>
      <c r="X1375" s="258"/>
      <c r="Y1375" s="258"/>
      <c r="Z1375" s="258"/>
      <c r="AA1375" s="258"/>
      <c r="AB1375" s="258"/>
      <c r="AC1375" s="258"/>
      <c r="AD1375" s="258"/>
      <c r="AE1375" s="258"/>
      <c r="AF1375" s="258"/>
      <c r="AG1375" s="258"/>
      <c r="AH1375" s="258"/>
      <c r="AI1375" s="258"/>
      <c r="AJ1375" s="258"/>
      <c r="AK1375" s="258"/>
      <c r="AL1375" s="258"/>
      <c r="AM1375" s="258"/>
      <c r="AN1375" s="258"/>
      <c r="AO1375" s="258"/>
      <c r="AP1375" s="258"/>
      <c r="AQ1375" s="257"/>
      <c r="AR1375" s="257"/>
      <c r="AS1375" s="257"/>
      <c r="AT1375" s="257"/>
      <c r="AU1375" s="257"/>
      <c r="AV1375" s="257"/>
      <c r="AW1375" s="257"/>
      <c r="AX1375" s="257"/>
      <c r="AY1375" s="257"/>
      <c r="AZ1375" s="257"/>
      <c r="BA1375" s="257"/>
      <c r="BB1375" s="257"/>
    </row>
    <row r="1376" spans="20:54" s="41" customFormat="1" x14ac:dyDescent="0.25">
      <c r="T1376" s="257"/>
      <c r="W1376" s="258"/>
      <c r="X1376" s="258"/>
      <c r="Y1376" s="258"/>
      <c r="Z1376" s="258"/>
      <c r="AA1376" s="258"/>
      <c r="AB1376" s="258"/>
      <c r="AC1376" s="258"/>
      <c r="AD1376" s="258"/>
      <c r="AE1376" s="258"/>
      <c r="AF1376" s="258"/>
      <c r="AG1376" s="258"/>
      <c r="AH1376" s="258"/>
      <c r="AI1376" s="258"/>
      <c r="AJ1376" s="258"/>
      <c r="AK1376" s="258"/>
      <c r="AL1376" s="258"/>
      <c r="AM1376" s="258"/>
      <c r="AN1376" s="258"/>
      <c r="AO1376" s="258"/>
      <c r="AP1376" s="258"/>
      <c r="AQ1376" s="257"/>
      <c r="AR1376" s="257"/>
      <c r="AS1376" s="257"/>
      <c r="AT1376" s="257"/>
      <c r="AU1376" s="257"/>
      <c r="AV1376" s="257"/>
      <c r="AW1376" s="257"/>
      <c r="AX1376" s="257"/>
      <c r="AY1376" s="257"/>
      <c r="AZ1376" s="257"/>
      <c r="BA1376" s="257"/>
      <c r="BB1376" s="257"/>
    </row>
    <row r="1377" spans="20:54" s="41" customFormat="1" x14ac:dyDescent="0.25">
      <c r="T1377" s="257"/>
      <c r="W1377" s="258"/>
      <c r="X1377" s="258"/>
      <c r="Y1377" s="258"/>
      <c r="Z1377" s="258"/>
      <c r="AA1377" s="258"/>
      <c r="AB1377" s="258"/>
      <c r="AC1377" s="258"/>
      <c r="AD1377" s="258"/>
      <c r="AE1377" s="258"/>
      <c r="AF1377" s="258"/>
      <c r="AG1377" s="258"/>
      <c r="AH1377" s="258"/>
      <c r="AI1377" s="258"/>
      <c r="AJ1377" s="258"/>
      <c r="AK1377" s="258"/>
      <c r="AL1377" s="258"/>
      <c r="AM1377" s="258"/>
      <c r="AN1377" s="258"/>
      <c r="AO1377" s="258"/>
      <c r="AP1377" s="258"/>
      <c r="AQ1377" s="257"/>
      <c r="AR1377" s="257"/>
      <c r="AS1377" s="257"/>
      <c r="AT1377" s="257"/>
      <c r="AU1377" s="257"/>
      <c r="AV1377" s="257"/>
      <c r="AW1377" s="257"/>
      <c r="AX1377" s="257"/>
      <c r="AY1377" s="257"/>
      <c r="AZ1377" s="257"/>
      <c r="BA1377" s="257"/>
      <c r="BB1377" s="257"/>
    </row>
    <row r="1378" spans="20:54" s="41" customFormat="1" x14ac:dyDescent="0.25">
      <c r="T1378" s="257"/>
      <c r="W1378" s="258"/>
      <c r="X1378" s="258"/>
      <c r="Y1378" s="258"/>
      <c r="Z1378" s="258"/>
      <c r="AA1378" s="258"/>
      <c r="AB1378" s="258"/>
      <c r="AC1378" s="258"/>
      <c r="AD1378" s="258"/>
      <c r="AE1378" s="258"/>
      <c r="AF1378" s="258"/>
      <c r="AG1378" s="258"/>
      <c r="AH1378" s="258"/>
      <c r="AI1378" s="258"/>
      <c r="AJ1378" s="258"/>
      <c r="AK1378" s="258"/>
      <c r="AL1378" s="258"/>
      <c r="AM1378" s="258"/>
      <c r="AN1378" s="258"/>
      <c r="AO1378" s="258"/>
      <c r="AP1378" s="258"/>
      <c r="AQ1378" s="257"/>
      <c r="AR1378" s="257"/>
      <c r="AS1378" s="257"/>
      <c r="AT1378" s="257"/>
      <c r="AU1378" s="257"/>
      <c r="AV1378" s="257"/>
      <c r="AW1378" s="257"/>
      <c r="AX1378" s="257"/>
      <c r="AY1378" s="257"/>
      <c r="AZ1378" s="257"/>
      <c r="BA1378" s="257"/>
      <c r="BB1378" s="257"/>
    </row>
    <row r="1379" spans="20:54" s="41" customFormat="1" x14ac:dyDescent="0.25">
      <c r="T1379" s="257"/>
      <c r="W1379" s="258"/>
      <c r="X1379" s="258"/>
      <c r="Y1379" s="258"/>
      <c r="Z1379" s="258"/>
      <c r="AA1379" s="258"/>
      <c r="AB1379" s="258"/>
      <c r="AC1379" s="258"/>
      <c r="AD1379" s="258"/>
      <c r="AE1379" s="258"/>
      <c r="AF1379" s="258"/>
      <c r="AG1379" s="258"/>
      <c r="AH1379" s="258"/>
      <c r="AI1379" s="258"/>
      <c r="AJ1379" s="258"/>
      <c r="AK1379" s="258"/>
      <c r="AL1379" s="258"/>
      <c r="AM1379" s="258"/>
      <c r="AN1379" s="258"/>
      <c r="AO1379" s="258"/>
      <c r="AP1379" s="258"/>
      <c r="AQ1379" s="257"/>
      <c r="AR1379" s="257"/>
      <c r="AS1379" s="257"/>
      <c r="AT1379" s="257"/>
      <c r="AU1379" s="257"/>
      <c r="AV1379" s="257"/>
      <c r="AW1379" s="257"/>
      <c r="AX1379" s="257"/>
      <c r="AY1379" s="257"/>
      <c r="AZ1379" s="257"/>
      <c r="BA1379" s="257"/>
      <c r="BB1379" s="257"/>
    </row>
    <row r="1380" spans="20:54" s="41" customFormat="1" x14ac:dyDescent="0.25">
      <c r="T1380" s="257"/>
      <c r="W1380" s="258"/>
      <c r="X1380" s="258"/>
      <c r="Y1380" s="258"/>
      <c r="Z1380" s="258"/>
      <c r="AA1380" s="258"/>
      <c r="AB1380" s="258"/>
      <c r="AC1380" s="258"/>
      <c r="AD1380" s="258"/>
      <c r="AE1380" s="258"/>
      <c r="AF1380" s="258"/>
      <c r="AG1380" s="258"/>
      <c r="AH1380" s="258"/>
      <c r="AI1380" s="258"/>
      <c r="AJ1380" s="258"/>
      <c r="AK1380" s="258"/>
      <c r="AL1380" s="258"/>
      <c r="AM1380" s="258"/>
      <c r="AN1380" s="258"/>
      <c r="AO1380" s="258"/>
      <c r="AP1380" s="258"/>
      <c r="AQ1380" s="257"/>
      <c r="AR1380" s="257"/>
      <c r="AS1380" s="257"/>
      <c r="AT1380" s="257"/>
      <c r="AU1380" s="257"/>
      <c r="AV1380" s="257"/>
      <c r="AW1380" s="257"/>
      <c r="AX1380" s="257"/>
      <c r="AY1380" s="257"/>
      <c r="AZ1380" s="257"/>
      <c r="BA1380" s="257"/>
      <c r="BB1380" s="257"/>
    </row>
    <row r="1381" spans="20:54" s="41" customFormat="1" x14ac:dyDescent="0.25">
      <c r="T1381" s="257"/>
      <c r="W1381" s="258"/>
      <c r="X1381" s="258"/>
      <c r="Y1381" s="258"/>
      <c r="Z1381" s="258"/>
      <c r="AA1381" s="258"/>
      <c r="AB1381" s="258"/>
      <c r="AC1381" s="258"/>
      <c r="AD1381" s="258"/>
      <c r="AE1381" s="258"/>
      <c r="AF1381" s="258"/>
      <c r="AG1381" s="258"/>
      <c r="AH1381" s="258"/>
      <c r="AI1381" s="258"/>
      <c r="AJ1381" s="258"/>
      <c r="AK1381" s="258"/>
      <c r="AL1381" s="258"/>
      <c r="AM1381" s="258"/>
      <c r="AN1381" s="258"/>
      <c r="AO1381" s="258"/>
      <c r="AP1381" s="258"/>
      <c r="AQ1381" s="257"/>
      <c r="AR1381" s="257"/>
      <c r="AS1381" s="257"/>
      <c r="AT1381" s="257"/>
      <c r="AU1381" s="257"/>
      <c r="AV1381" s="257"/>
      <c r="AW1381" s="257"/>
      <c r="AX1381" s="257"/>
      <c r="AY1381" s="257"/>
      <c r="AZ1381" s="257"/>
      <c r="BA1381" s="257"/>
      <c r="BB1381" s="257"/>
    </row>
    <row r="1382" spans="20:54" s="41" customFormat="1" x14ac:dyDescent="0.25">
      <c r="T1382" s="257"/>
      <c r="W1382" s="258"/>
      <c r="X1382" s="258"/>
      <c r="Y1382" s="258"/>
      <c r="Z1382" s="258"/>
      <c r="AA1382" s="258"/>
      <c r="AB1382" s="258"/>
      <c r="AC1382" s="258"/>
      <c r="AD1382" s="258"/>
      <c r="AE1382" s="258"/>
      <c r="AF1382" s="258"/>
      <c r="AG1382" s="258"/>
      <c r="AH1382" s="258"/>
      <c r="AI1382" s="258"/>
      <c r="AJ1382" s="258"/>
      <c r="AK1382" s="258"/>
      <c r="AL1382" s="258"/>
      <c r="AM1382" s="258"/>
      <c r="AN1382" s="258"/>
      <c r="AO1382" s="258"/>
      <c r="AP1382" s="258"/>
      <c r="AQ1382" s="257"/>
      <c r="AR1382" s="257"/>
      <c r="AS1382" s="257"/>
      <c r="AT1382" s="257"/>
      <c r="AU1382" s="257"/>
      <c r="AV1382" s="257"/>
      <c r="AW1382" s="257"/>
      <c r="AX1382" s="257"/>
      <c r="AY1382" s="257"/>
      <c r="AZ1382" s="257"/>
      <c r="BA1382" s="257"/>
      <c r="BB1382" s="257"/>
    </row>
    <row r="1383" spans="20:54" s="41" customFormat="1" x14ac:dyDescent="0.25">
      <c r="T1383" s="257"/>
      <c r="W1383" s="258"/>
      <c r="X1383" s="258"/>
      <c r="Y1383" s="258"/>
      <c r="Z1383" s="258"/>
      <c r="AA1383" s="258"/>
      <c r="AB1383" s="258"/>
      <c r="AC1383" s="258"/>
      <c r="AD1383" s="258"/>
      <c r="AE1383" s="258"/>
      <c r="AF1383" s="258"/>
      <c r="AG1383" s="258"/>
      <c r="AH1383" s="258"/>
      <c r="AI1383" s="258"/>
      <c r="AJ1383" s="258"/>
      <c r="AK1383" s="258"/>
      <c r="AL1383" s="258"/>
      <c r="AM1383" s="258"/>
      <c r="AN1383" s="258"/>
      <c r="AO1383" s="258"/>
      <c r="AP1383" s="258"/>
      <c r="AQ1383" s="257"/>
      <c r="AR1383" s="257"/>
      <c r="AS1383" s="257"/>
      <c r="AT1383" s="257"/>
      <c r="AU1383" s="257"/>
      <c r="AV1383" s="257"/>
      <c r="AW1383" s="257"/>
      <c r="AX1383" s="257"/>
      <c r="AY1383" s="257"/>
      <c r="AZ1383" s="257"/>
      <c r="BA1383" s="257"/>
      <c r="BB1383" s="257"/>
    </row>
    <row r="1384" spans="20:54" s="41" customFormat="1" x14ac:dyDescent="0.25">
      <c r="T1384" s="257"/>
      <c r="W1384" s="258"/>
      <c r="X1384" s="258"/>
      <c r="Y1384" s="258"/>
      <c r="Z1384" s="258"/>
      <c r="AA1384" s="258"/>
      <c r="AB1384" s="258"/>
      <c r="AC1384" s="258"/>
      <c r="AD1384" s="258"/>
      <c r="AE1384" s="258"/>
      <c r="AF1384" s="258"/>
      <c r="AG1384" s="258"/>
      <c r="AH1384" s="258"/>
      <c r="AI1384" s="258"/>
      <c r="AJ1384" s="258"/>
      <c r="AK1384" s="258"/>
      <c r="AL1384" s="258"/>
      <c r="AM1384" s="258"/>
      <c r="AN1384" s="258"/>
      <c r="AO1384" s="258"/>
      <c r="AP1384" s="258"/>
      <c r="AQ1384" s="257"/>
      <c r="AR1384" s="257"/>
      <c r="AS1384" s="257"/>
      <c r="AT1384" s="257"/>
      <c r="AU1384" s="257"/>
      <c r="AV1384" s="257"/>
      <c r="AW1384" s="257"/>
      <c r="AX1384" s="257"/>
      <c r="AY1384" s="257"/>
      <c r="AZ1384" s="257"/>
      <c r="BA1384" s="257"/>
      <c r="BB1384" s="257"/>
    </row>
    <row r="1385" spans="20:54" s="41" customFormat="1" x14ac:dyDescent="0.25">
      <c r="T1385" s="257"/>
      <c r="W1385" s="258"/>
      <c r="X1385" s="258"/>
      <c r="Y1385" s="258"/>
      <c r="Z1385" s="258"/>
      <c r="AA1385" s="258"/>
      <c r="AB1385" s="258"/>
      <c r="AC1385" s="258"/>
      <c r="AD1385" s="258"/>
      <c r="AE1385" s="258"/>
      <c r="AF1385" s="258"/>
      <c r="AG1385" s="258"/>
      <c r="AH1385" s="258"/>
      <c r="AI1385" s="258"/>
      <c r="AJ1385" s="258"/>
      <c r="AK1385" s="258"/>
      <c r="AL1385" s="258"/>
      <c r="AM1385" s="258"/>
      <c r="AN1385" s="258"/>
      <c r="AO1385" s="258"/>
      <c r="AP1385" s="258"/>
      <c r="AQ1385" s="257"/>
      <c r="AR1385" s="257"/>
      <c r="AS1385" s="257"/>
      <c r="AT1385" s="257"/>
      <c r="AU1385" s="257"/>
      <c r="AV1385" s="257"/>
      <c r="AW1385" s="257"/>
      <c r="AX1385" s="257"/>
      <c r="AY1385" s="257"/>
      <c r="AZ1385" s="257"/>
      <c r="BA1385" s="257"/>
      <c r="BB1385" s="257"/>
    </row>
    <row r="1386" spans="20:54" s="41" customFormat="1" x14ac:dyDescent="0.25">
      <c r="T1386" s="257"/>
      <c r="W1386" s="258"/>
      <c r="X1386" s="258"/>
      <c r="Y1386" s="258"/>
      <c r="Z1386" s="258"/>
      <c r="AA1386" s="258"/>
      <c r="AB1386" s="258"/>
      <c r="AC1386" s="258"/>
      <c r="AD1386" s="258"/>
      <c r="AE1386" s="258"/>
      <c r="AF1386" s="258"/>
      <c r="AG1386" s="258"/>
      <c r="AH1386" s="258"/>
      <c r="AI1386" s="258"/>
      <c r="AJ1386" s="258"/>
      <c r="AK1386" s="258"/>
      <c r="AL1386" s="258"/>
      <c r="AM1386" s="258"/>
      <c r="AN1386" s="258"/>
      <c r="AO1386" s="258"/>
      <c r="AP1386" s="258"/>
      <c r="AQ1386" s="257"/>
      <c r="AR1386" s="257"/>
      <c r="AS1386" s="257"/>
      <c r="AT1386" s="257"/>
      <c r="AU1386" s="257"/>
      <c r="AV1386" s="257"/>
      <c r="AW1386" s="257"/>
      <c r="AX1386" s="257"/>
      <c r="AY1386" s="257"/>
      <c r="AZ1386" s="257"/>
      <c r="BA1386" s="257"/>
      <c r="BB1386" s="257"/>
    </row>
    <row r="1387" spans="20:54" s="41" customFormat="1" x14ac:dyDescent="0.25">
      <c r="T1387" s="257"/>
      <c r="W1387" s="258"/>
      <c r="X1387" s="258"/>
      <c r="Y1387" s="258"/>
      <c r="Z1387" s="258"/>
      <c r="AA1387" s="258"/>
      <c r="AB1387" s="258"/>
      <c r="AC1387" s="258"/>
      <c r="AD1387" s="258"/>
      <c r="AE1387" s="258"/>
      <c r="AF1387" s="258"/>
      <c r="AG1387" s="258"/>
      <c r="AH1387" s="258"/>
      <c r="AI1387" s="258"/>
      <c r="AJ1387" s="258"/>
      <c r="AK1387" s="258"/>
      <c r="AL1387" s="258"/>
      <c r="AM1387" s="258"/>
      <c r="AN1387" s="258"/>
      <c r="AO1387" s="258"/>
      <c r="AP1387" s="258"/>
      <c r="AQ1387" s="257"/>
      <c r="AR1387" s="257"/>
      <c r="AS1387" s="257"/>
      <c r="AT1387" s="257"/>
      <c r="AU1387" s="257"/>
      <c r="AV1387" s="257"/>
      <c r="AW1387" s="257"/>
      <c r="AX1387" s="257"/>
      <c r="AY1387" s="257"/>
      <c r="AZ1387" s="257"/>
      <c r="BA1387" s="257"/>
      <c r="BB1387" s="257"/>
    </row>
    <row r="1388" spans="20:54" s="41" customFormat="1" x14ac:dyDescent="0.25">
      <c r="T1388" s="257"/>
      <c r="W1388" s="258"/>
      <c r="X1388" s="258"/>
      <c r="Y1388" s="258"/>
      <c r="Z1388" s="258"/>
      <c r="AA1388" s="258"/>
      <c r="AB1388" s="258"/>
      <c r="AC1388" s="258"/>
      <c r="AD1388" s="258"/>
      <c r="AE1388" s="258"/>
      <c r="AF1388" s="258"/>
      <c r="AG1388" s="258"/>
      <c r="AH1388" s="258"/>
      <c r="AI1388" s="258"/>
      <c r="AJ1388" s="258"/>
      <c r="AK1388" s="258"/>
      <c r="AL1388" s="258"/>
      <c r="AM1388" s="258"/>
      <c r="AN1388" s="258"/>
      <c r="AO1388" s="258"/>
      <c r="AP1388" s="258"/>
      <c r="AQ1388" s="257"/>
      <c r="AR1388" s="257"/>
      <c r="AS1388" s="257"/>
      <c r="AT1388" s="257"/>
      <c r="AU1388" s="257"/>
      <c r="AV1388" s="257"/>
      <c r="AW1388" s="257"/>
      <c r="AX1388" s="257"/>
      <c r="AY1388" s="257"/>
      <c r="AZ1388" s="257"/>
      <c r="BA1388" s="257"/>
      <c r="BB1388" s="257"/>
    </row>
    <row r="1389" spans="20:54" s="41" customFormat="1" x14ac:dyDescent="0.25">
      <c r="T1389" s="257"/>
      <c r="W1389" s="258"/>
      <c r="X1389" s="258"/>
      <c r="Y1389" s="258"/>
      <c r="Z1389" s="258"/>
      <c r="AA1389" s="258"/>
      <c r="AB1389" s="258"/>
      <c r="AC1389" s="258"/>
      <c r="AD1389" s="258"/>
      <c r="AE1389" s="258"/>
      <c r="AF1389" s="258"/>
      <c r="AG1389" s="258"/>
      <c r="AH1389" s="258"/>
      <c r="AI1389" s="258"/>
      <c r="AJ1389" s="258"/>
      <c r="AK1389" s="258"/>
      <c r="AL1389" s="258"/>
      <c r="AM1389" s="258"/>
      <c r="AN1389" s="258"/>
      <c r="AO1389" s="258"/>
      <c r="AP1389" s="258"/>
      <c r="AQ1389" s="257"/>
      <c r="AR1389" s="257"/>
      <c r="AS1389" s="257"/>
      <c r="AT1389" s="257"/>
      <c r="AU1389" s="257"/>
      <c r="AV1389" s="257"/>
      <c r="AW1389" s="257"/>
      <c r="AX1389" s="257"/>
      <c r="AY1389" s="257"/>
      <c r="AZ1389" s="257"/>
      <c r="BA1389" s="257"/>
      <c r="BB1389" s="257"/>
    </row>
    <row r="1390" spans="20:54" s="41" customFormat="1" x14ac:dyDescent="0.25">
      <c r="T1390" s="257"/>
      <c r="W1390" s="258"/>
      <c r="X1390" s="258"/>
      <c r="Y1390" s="258"/>
      <c r="Z1390" s="258"/>
      <c r="AA1390" s="258"/>
      <c r="AB1390" s="258"/>
      <c r="AC1390" s="258"/>
      <c r="AD1390" s="258"/>
      <c r="AE1390" s="258"/>
      <c r="AF1390" s="258"/>
      <c r="AG1390" s="258"/>
      <c r="AH1390" s="258"/>
      <c r="AI1390" s="258"/>
      <c r="AJ1390" s="258"/>
      <c r="AK1390" s="258"/>
      <c r="AL1390" s="258"/>
      <c r="AM1390" s="258"/>
      <c r="AN1390" s="258"/>
      <c r="AO1390" s="258"/>
      <c r="AP1390" s="258"/>
      <c r="AQ1390" s="257"/>
      <c r="AR1390" s="257"/>
      <c r="AS1390" s="257"/>
      <c r="AT1390" s="257"/>
      <c r="AU1390" s="257"/>
      <c r="AV1390" s="257"/>
      <c r="AW1390" s="257"/>
      <c r="AX1390" s="257"/>
      <c r="AY1390" s="257"/>
      <c r="AZ1390" s="257"/>
      <c r="BA1390" s="257"/>
      <c r="BB1390" s="257"/>
    </row>
    <row r="1391" spans="20:54" s="41" customFormat="1" x14ac:dyDescent="0.25">
      <c r="T1391" s="257"/>
      <c r="W1391" s="258"/>
      <c r="X1391" s="258"/>
      <c r="Y1391" s="258"/>
      <c r="Z1391" s="258"/>
      <c r="AA1391" s="258"/>
      <c r="AB1391" s="258"/>
      <c r="AC1391" s="258"/>
      <c r="AD1391" s="258"/>
      <c r="AE1391" s="258"/>
      <c r="AF1391" s="258"/>
      <c r="AG1391" s="258"/>
      <c r="AH1391" s="258"/>
      <c r="AI1391" s="258"/>
      <c r="AJ1391" s="258"/>
      <c r="AK1391" s="258"/>
      <c r="AL1391" s="258"/>
      <c r="AM1391" s="258"/>
      <c r="AN1391" s="258"/>
      <c r="AO1391" s="258"/>
      <c r="AP1391" s="258"/>
      <c r="AQ1391" s="257"/>
      <c r="AR1391" s="257"/>
      <c r="AS1391" s="257"/>
      <c r="AT1391" s="257"/>
      <c r="AU1391" s="257"/>
      <c r="AV1391" s="257"/>
      <c r="AW1391" s="257"/>
      <c r="AX1391" s="257"/>
      <c r="AY1391" s="257"/>
      <c r="AZ1391" s="257"/>
      <c r="BA1391" s="257"/>
      <c r="BB1391" s="257"/>
    </row>
    <row r="1392" spans="20:54" s="41" customFormat="1" x14ac:dyDescent="0.25">
      <c r="T1392" s="257"/>
      <c r="W1392" s="258"/>
      <c r="X1392" s="258"/>
      <c r="Y1392" s="258"/>
      <c r="Z1392" s="258"/>
      <c r="AA1392" s="258"/>
      <c r="AB1392" s="258"/>
      <c r="AC1392" s="258"/>
      <c r="AD1392" s="258"/>
      <c r="AE1392" s="258"/>
      <c r="AF1392" s="258"/>
      <c r="AG1392" s="258"/>
      <c r="AH1392" s="258"/>
      <c r="AI1392" s="258"/>
      <c r="AJ1392" s="258"/>
      <c r="AK1392" s="258"/>
      <c r="AL1392" s="258"/>
      <c r="AM1392" s="258"/>
      <c r="AN1392" s="258"/>
      <c r="AO1392" s="258"/>
      <c r="AP1392" s="258"/>
      <c r="AQ1392" s="257"/>
      <c r="AR1392" s="257"/>
      <c r="AS1392" s="257"/>
      <c r="AT1392" s="257"/>
      <c r="AU1392" s="257"/>
      <c r="AV1392" s="257"/>
      <c r="AW1392" s="257"/>
      <c r="AX1392" s="257"/>
      <c r="AY1392" s="257"/>
      <c r="AZ1392" s="257"/>
      <c r="BA1392" s="257"/>
      <c r="BB1392" s="257"/>
    </row>
    <row r="1393" spans="20:54" s="41" customFormat="1" x14ac:dyDescent="0.25">
      <c r="T1393" s="257"/>
      <c r="W1393" s="258"/>
      <c r="X1393" s="258"/>
      <c r="Y1393" s="258"/>
      <c r="Z1393" s="258"/>
      <c r="AA1393" s="258"/>
      <c r="AB1393" s="258"/>
      <c r="AC1393" s="258"/>
      <c r="AD1393" s="258"/>
      <c r="AE1393" s="258"/>
      <c r="AF1393" s="258"/>
      <c r="AG1393" s="258"/>
      <c r="AH1393" s="258"/>
      <c r="AI1393" s="258"/>
      <c r="AJ1393" s="258"/>
      <c r="AK1393" s="258"/>
      <c r="AL1393" s="258"/>
      <c r="AM1393" s="258"/>
      <c r="AN1393" s="258"/>
      <c r="AO1393" s="258"/>
      <c r="AP1393" s="258"/>
      <c r="AQ1393" s="257"/>
      <c r="AR1393" s="257"/>
      <c r="AS1393" s="257"/>
      <c r="AT1393" s="257"/>
      <c r="AU1393" s="257"/>
      <c r="AV1393" s="257"/>
      <c r="AW1393" s="257"/>
      <c r="AX1393" s="257"/>
      <c r="AY1393" s="257"/>
      <c r="AZ1393" s="257"/>
      <c r="BA1393" s="257"/>
      <c r="BB1393" s="257"/>
    </row>
    <row r="1394" spans="20:54" s="41" customFormat="1" x14ac:dyDescent="0.25">
      <c r="T1394" s="257"/>
      <c r="W1394" s="258"/>
      <c r="X1394" s="258"/>
      <c r="Y1394" s="258"/>
      <c r="Z1394" s="258"/>
      <c r="AA1394" s="258"/>
      <c r="AB1394" s="258"/>
      <c r="AC1394" s="258"/>
      <c r="AD1394" s="258"/>
      <c r="AE1394" s="258"/>
      <c r="AF1394" s="258"/>
      <c r="AG1394" s="258"/>
      <c r="AH1394" s="258"/>
      <c r="AI1394" s="258"/>
      <c r="AJ1394" s="258"/>
      <c r="AK1394" s="258"/>
      <c r="AL1394" s="258"/>
      <c r="AM1394" s="258"/>
      <c r="AN1394" s="258"/>
      <c r="AO1394" s="258"/>
      <c r="AP1394" s="258"/>
      <c r="AQ1394" s="257"/>
      <c r="AR1394" s="257"/>
      <c r="AS1394" s="257"/>
      <c r="AT1394" s="257"/>
      <c r="AU1394" s="257"/>
      <c r="AV1394" s="257"/>
      <c r="AW1394" s="257"/>
      <c r="AX1394" s="257"/>
      <c r="AY1394" s="257"/>
      <c r="AZ1394" s="257"/>
      <c r="BA1394" s="257"/>
      <c r="BB1394" s="257"/>
    </row>
    <row r="1395" spans="20:54" s="41" customFormat="1" x14ac:dyDescent="0.25">
      <c r="T1395" s="257"/>
      <c r="W1395" s="258"/>
      <c r="X1395" s="258"/>
      <c r="Y1395" s="258"/>
      <c r="Z1395" s="258"/>
      <c r="AA1395" s="258"/>
      <c r="AB1395" s="258"/>
      <c r="AC1395" s="258"/>
      <c r="AD1395" s="258"/>
      <c r="AE1395" s="258"/>
      <c r="AF1395" s="258"/>
      <c r="AG1395" s="258"/>
      <c r="AH1395" s="258"/>
      <c r="AI1395" s="258"/>
      <c r="AJ1395" s="258"/>
      <c r="AK1395" s="258"/>
      <c r="AL1395" s="258"/>
      <c r="AM1395" s="258"/>
      <c r="AN1395" s="258"/>
      <c r="AO1395" s="258"/>
      <c r="AP1395" s="258"/>
      <c r="AQ1395" s="257"/>
      <c r="AR1395" s="257"/>
      <c r="AS1395" s="257"/>
      <c r="AT1395" s="257"/>
      <c r="AU1395" s="257"/>
      <c r="AV1395" s="257"/>
      <c r="AW1395" s="257"/>
      <c r="AX1395" s="257"/>
      <c r="AY1395" s="257"/>
      <c r="AZ1395" s="257"/>
      <c r="BA1395" s="257"/>
      <c r="BB1395" s="257"/>
    </row>
    <row r="1396" spans="20:54" s="41" customFormat="1" x14ac:dyDescent="0.25">
      <c r="T1396" s="257"/>
      <c r="W1396" s="258"/>
      <c r="X1396" s="258"/>
      <c r="Y1396" s="258"/>
      <c r="Z1396" s="258"/>
      <c r="AA1396" s="258"/>
      <c r="AB1396" s="258"/>
      <c r="AC1396" s="258"/>
      <c r="AD1396" s="258"/>
      <c r="AE1396" s="258"/>
      <c r="AF1396" s="258"/>
      <c r="AG1396" s="258"/>
      <c r="AH1396" s="258"/>
      <c r="AI1396" s="258"/>
      <c r="AJ1396" s="258"/>
      <c r="AK1396" s="258"/>
      <c r="AL1396" s="258"/>
      <c r="AM1396" s="258"/>
      <c r="AN1396" s="258"/>
      <c r="AO1396" s="258"/>
      <c r="AP1396" s="258"/>
      <c r="AQ1396" s="257"/>
      <c r="AR1396" s="257"/>
      <c r="AS1396" s="257"/>
      <c r="AT1396" s="257"/>
      <c r="AU1396" s="257"/>
      <c r="AV1396" s="257"/>
      <c r="AW1396" s="257"/>
      <c r="AX1396" s="257"/>
      <c r="AY1396" s="257"/>
      <c r="AZ1396" s="257"/>
      <c r="BA1396" s="257"/>
      <c r="BB1396" s="257"/>
    </row>
    <row r="1397" spans="20:54" s="41" customFormat="1" x14ac:dyDescent="0.25">
      <c r="T1397" s="257"/>
      <c r="W1397" s="258"/>
      <c r="X1397" s="258"/>
      <c r="Y1397" s="258"/>
      <c r="Z1397" s="258"/>
      <c r="AA1397" s="258"/>
      <c r="AB1397" s="258"/>
      <c r="AC1397" s="258"/>
      <c r="AD1397" s="258"/>
      <c r="AE1397" s="258"/>
      <c r="AF1397" s="258"/>
      <c r="AG1397" s="258"/>
      <c r="AH1397" s="258"/>
      <c r="AI1397" s="258"/>
      <c r="AJ1397" s="258"/>
      <c r="AK1397" s="258"/>
      <c r="AL1397" s="258"/>
      <c r="AM1397" s="258"/>
      <c r="AN1397" s="258"/>
      <c r="AO1397" s="258"/>
      <c r="AP1397" s="258"/>
      <c r="AQ1397" s="257"/>
      <c r="AR1397" s="257"/>
      <c r="AS1397" s="257"/>
      <c r="AT1397" s="257"/>
      <c r="AU1397" s="257"/>
      <c r="AV1397" s="257"/>
      <c r="AW1397" s="257"/>
      <c r="AX1397" s="257"/>
      <c r="AY1397" s="257"/>
      <c r="AZ1397" s="257"/>
      <c r="BA1397" s="257"/>
      <c r="BB1397" s="257"/>
    </row>
    <row r="1398" spans="20:54" s="41" customFormat="1" x14ac:dyDescent="0.25">
      <c r="T1398" s="257"/>
      <c r="W1398" s="258"/>
      <c r="X1398" s="258"/>
      <c r="Y1398" s="258"/>
      <c r="Z1398" s="258"/>
      <c r="AA1398" s="258"/>
      <c r="AB1398" s="258"/>
      <c r="AC1398" s="258"/>
      <c r="AD1398" s="258"/>
      <c r="AE1398" s="258"/>
      <c r="AF1398" s="258"/>
      <c r="AG1398" s="258"/>
      <c r="AH1398" s="258"/>
      <c r="AI1398" s="258"/>
      <c r="AJ1398" s="258"/>
      <c r="AK1398" s="258"/>
      <c r="AL1398" s="258"/>
      <c r="AM1398" s="258"/>
      <c r="AN1398" s="258"/>
      <c r="AO1398" s="258"/>
      <c r="AP1398" s="258"/>
      <c r="AQ1398" s="257"/>
      <c r="AR1398" s="257"/>
      <c r="AS1398" s="257"/>
      <c r="AT1398" s="257"/>
      <c r="AU1398" s="257"/>
      <c r="AV1398" s="257"/>
      <c r="AW1398" s="257"/>
      <c r="AX1398" s="257"/>
      <c r="AY1398" s="257"/>
      <c r="AZ1398" s="257"/>
      <c r="BA1398" s="257"/>
      <c r="BB1398" s="257"/>
    </row>
    <row r="1399" spans="20:54" s="41" customFormat="1" x14ac:dyDescent="0.25">
      <c r="T1399" s="257"/>
      <c r="W1399" s="258"/>
      <c r="X1399" s="258"/>
      <c r="Y1399" s="258"/>
      <c r="Z1399" s="258"/>
      <c r="AA1399" s="258"/>
      <c r="AB1399" s="258"/>
      <c r="AC1399" s="258"/>
      <c r="AD1399" s="258"/>
      <c r="AE1399" s="258"/>
      <c r="AF1399" s="258"/>
      <c r="AG1399" s="258"/>
      <c r="AH1399" s="258"/>
      <c r="AI1399" s="258"/>
      <c r="AJ1399" s="258"/>
      <c r="AK1399" s="258"/>
      <c r="AL1399" s="258"/>
      <c r="AM1399" s="258"/>
      <c r="AN1399" s="258"/>
      <c r="AO1399" s="258"/>
      <c r="AP1399" s="258"/>
      <c r="AQ1399" s="257"/>
      <c r="AR1399" s="257"/>
      <c r="AS1399" s="257"/>
      <c r="AT1399" s="257"/>
      <c r="AU1399" s="257"/>
      <c r="AV1399" s="257"/>
      <c r="AW1399" s="257"/>
      <c r="AX1399" s="257"/>
      <c r="AY1399" s="257"/>
      <c r="AZ1399" s="257"/>
      <c r="BA1399" s="257"/>
      <c r="BB1399" s="257"/>
    </row>
    <row r="1400" spans="20:54" s="41" customFormat="1" x14ac:dyDescent="0.25">
      <c r="T1400" s="257"/>
      <c r="W1400" s="258"/>
      <c r="X1400" s="258"/>
      <c r="Y1400" s="258"/>
      <c r="Z1400" s="258"/>
      <c r="AA1400" s="258"/>
      <c r="AB1400" s="258"/>
      <c r="AC1400" s="258"/>
      <c r="AD1400" s="258"/>
      <c r="AE1400" s="258"/>
      <c r="AF1400" s="258"/>
      <c r="AG1400" s="258"/>
      <c r="AH1400" s="258"/>
      <c r="AI1400" s="258"/>
      <c r="AJ1400" s="258"/>
      <c r="AK1400" s="258"/>
      <c r="AL1400" s="258"/>
      <c r="AM1400" s="258"/>
      <c r="AN1400" s="258"/>
      <c r="AO1400" s="258"/>
      <c r="AP1400" s="258"/>
      <c r="AQ1400" s="257"/>
      <c r="AR1400" s="257"/>
      <c r="AS1400" s="257"/>
      <c r="AT1400" s="257"/>
      <c r="AU1400" s="257"/>
      <c r="AV1400" s="257"/>
      <c r="AW1400" s="257"/>
      <c r="AX1400" s="257"/>
      <c r="AY1400" s="257"/>
      <c r="AZ1400" s="257"/>
      <c r="BA1400" s="257"/>
      <c r="BB1400" s="257"/>
    </row>
    <row r="1401" spans="20:54" s="41" customFormat="1" x14ac:dyDescent="0.25">
      <c r="T1401" s="257"/>
      <c r="W1401" s="258"/>
      <c r="X1401" s="258"/>
      <c r="Y1401" s="258"/>
      <c r="Z1401" s="258"/>
      <c r="AA1401" s="258"/>
      <c r="AB1401" s="258"/>
      <c r="AC1401" s="258"/>
      <c r="AD1401" s="258"/>
      <c r="AE1401" s="258"/>
      <c r="AF1401" s="258"/>
      <c r="AG1401" s="258"/>
      <c r="AH1401" s="258"/>
      <c r="AI1401" s="258"/>
      <c r="AJ1401" s="258"/>
      <c r="AK1401" s="258"/>
      <c r="AL1401" s="258"/>
      <c r="AM1401" s="258"/>
      <c r="AN1401" s="258"/>
      <c r="AO1401" s="258"/>
      <c r="AP1401" s="258"/>
      <c r="AQ1401" s="257"/>
      <c r="AR1401" s="257"/>
      <c r="AS1401" s="257"/>
      <c r="AT1401" s="257"/>
      <c r="AU1401" s="257"/>
      <c r="AV1401" s="257"/>
      <c r="AW1401" s="257"/>
      <c r="AX1401" s="257"/>
      <c r="AY1401" s="257"/>
      <c r="AZ1401" s="257"/>
      <c r="BA1401" s="257"/>
      <c r="BB1401" s="257"/>
    </row>
    <row r="1402" spans="20:54" s="41" customFormat="1" x14ac:dyDescent="0.25">
      <c r="T1402" s="257"/>
      <c r="W1402" s="258"/>
      <c r="X1402" s="258"/>
      <c r="Y1402" s="258"/>
      <c r="Z1402" s="258"/>
      <c r="AA1402" s="258"/>
      <c r="AB1402" s="258"/>
      <c r="AC1402" s="258"/>
      <c r="AD1402" s="258"/>
      <c r="AE1402" s="258"/>
      <c r="AF1402" s="258"/>
      <c r="AG1402" s="258"/>
      <c r="AH1402" s="258"/>
      <c r="AI1402" s="258"/>
      <c r="AJ1402" s="258"/>
      <c r="AK1402" s="258"/>
      <c r="AL1402" s="258"/>
      <c r="AM1402" s="258"/>
      <c r="AN1402" s="258"/>
      <c r="AO1402" s="258"/>
      <c r="AP1402" s="258"/>
      <c r="AQ1402" s="257"/>
      <c r="AR1402" s="257"/>
      <c r="AS1402" s="257"/>
      <c r="AT1402" s="257"/>
      <c r="AU1402" s="257"/>
      <c r="AV1402" s="257"/>
      <c r="AW1402" s="257"/>
      <c r="AX1402" s="257"/>
      <c r="AY1402" s="257"/>
      <c r="AZ1402" s="257"/>
      <c r="BA1402" s="257"/>
      <c r="BB1402" s="257"/>
    </row>
    <row r="1403" spans="20:54" s="41" customFormat="1" x14ac:dyDescent="0.25">
      <c r="T1403" s="257"/>
      <c r="W1403" s="258"/>
      <c r="X1403" s="258"/>
      <c r="Y1403" s="258"/>
      <c r="Z1403" s="258"/>
      <c r="AA1403" s="258"/>
      <c r="AB1403" s="258"/>
      <c r="AC1403" s="258"/>
      <c r="AD1403" s="258"/>
      <c r="AE1403" s="258"/>
      <c r="AF1403" s="258"/>
      <c r="AG1403" s="258"/>
      <c r="AH1403" s="258"/>
      <c r="AI1403" s="258"/>
      <c r="AJ1403" s="258"/>
      <c r="AK1403" s="258"/>
      <c r="AL1403" s="258"/>
      <c r="AM1403" s="258"/>
      <c r="AN1403" s="258"/>
      <c r="AO1403" s="258"/>
      <c r="AP1403" s="258"/>
      <c r="AQ1403" s="257"/>
      <c r="AR1403" s="257"/>
      <c r="AS1403" s="257"/>
      <c r="AT1403" s="257"/>
      <c r="AU1403" s="257"/>
      <c r="AV1403" s="257"/>
      <c r="AW1403" s="257"/>
      <c r="AX1403" s="257"/>
      <c r="AY1403" s="257"/>
      <c r="AZ1403" s="257"/>
      <c r="BA1403" s="257"/>
      <c r="BB1403" s="257"/>
    </row>
    <row r="1404" spans="20:54" s="41" customFormat="1" x14ac:dyDescent="0.25">
      <c r="T1404" s="257"/>
      <c r="W1404" s="258"/>
      <c r="X1404" s="258"/>
      <c r="Y1404" s="258"/>
      <c r="Z1404" s="258"/>
      <c r="AA1404" s="258"/>
      <c r="AB1404" s="258"/>
      <c r="AC1404" s="258"/>
      <c r="AD1404" s="258"/>
      <c r="AE1404" s="258"/>
      <c r="AF1404" s="258"/>
      <c r="AG1404" s="258"/>
      <c r="AH1404" s="258"/>
      <c r="AI1404" s="258"/>
      <c r="AJ1404" s="258"/>
      <c r="AK1404" s="258"/>
      <c r="AL1404" s="258"/>
      <c r="AM1404" s="258"/>
      <c r="AN1404" s="258"/>
      <c r="AO1404" s="258"/>
      <c r="AP1404" s="258"/>
      <c r="AQ1404" s="257"/>
      <c r="AR1404" s="257"/>
      <c r="AS1404" s="257"/>
      <c r="AT1404" s="257"/>
      <c r="AU1404" s="257"/>
      <c r="AV1404" s="257"/>
      <c r="AW1404" s="257"/>
      <c r="AX1404" s="257"/>
      <c r="AY1404" s="257"/>
      <c r="AZ1404" s="257"/>
      <c r="BA1404" s="257"/>
      <c r="BB1404" s="257"/>
    </row>
    <row r="1405" spans="20:54" s="41" customFormat="1" x14ac:dyDescent="0.25">
      <c r="T1405" s="257"/>
      <c r="W1405" s="258"/>
      <c r="X1405" s="258"/>
      <c r="Y1405" s="258"/>
      <c r="Z1405" s="258"/>
      <c r="AA1405" s="258"/>
      <c r="AB1405" s="258"/>
      <c r="AC1405" s="258"/>
      <c r="AD1405" s="258"/>
      <c r="AE1405" s="258"/>
      <c r="AF1405" s="258"/>
      <c r="AG1405" s="258"/>
      <c r="AH1405" s="258"/>
      <c r="AI1405" s="258"/>
      <c r="AJ1405" s="258"/>
      <c r="AK1405" s="258"/>
      <c r="AL1405" s="258"/>
      <c r="AM1405" s="258"/>
      <c r="AN1405" s="258"/>
      <c r="AO1405" s="258"/>
      <c r="AP1405" s="258"/>
      <c r="AQ1405" s="257"/>
      <c r="AR1405" s="257"/>
      <c r="AS1405" s="257"/>
      <c r="AT1405" s="257"/>
      <c r="AU1405" s="257"/>
      <c r="AV1405" s="257"/>
      <c r="AW1405" s="257"/>
      <c r="AX1405" s="257"/>
      <c r="AY1405" s="257"/>
      <c r="AZ1405" s="257"/>
      <c r="BA1405" s="257"/>
      <c r="BB1405" s="257"/>
    </row>
    <row r="1406" spans="20:54" s="41" customFormat="1" x14ac:dyDescent="0.25">
      <c r="T1406" s="257"/>
      <c r="W1406" s="258"/>
      <c r="X1406" s="258"/>
      <c r="Y1406" s="258"/>
      <c r="Z1406" s="258"/>
      <c r="AA1406" s="258"/>
      <c r="AB1406" s="258"/>
      <c r="AC1406" s="258"/>
      <c r="AD1406" s="258"/>
      <c r="AE1406" s="258"/>
      <c r="AF1406" s="258"/>
      <c r="AG1406" s="258"/>
      <c r="AH1406" s="258"/>
      <c r="AI1406" s="258"/>
      <c r="AJ1406" s="258"/>
      <c r="AK1406" s="258"/>
      <c r="AL1406" s="258"/>
      <c r="AM1406" s="258"/>
      <c r="AN1406" s="258"/>
      <c r="AO1406" s="258"/>
      <c r="AP1406" s="258"/>
      <c r="AQ1406" s="257"/>
      <c r="AR1406" s="257"/>
      <c r="AS1406" s="257"/>
      <c r="AT1406" s="257"/>
      <c r="AU1406" s="257"/>
      <c r="AV1406" s="257"/>
      <c r="AW1406" s="257"/>
      <c r="AX1406" s="257"/>
      <c r="AY1406" s="257"/>
      <c r="AZ1406" s="257"/>
      <c r="BA1406" s="257"/>
      <c r="BB1406" s="257"/>
    </row>
    <row r="1407" spans="20:54" s="41" customFormat="1" x14ac:dyDescent="0.25">
      <c r="T1407" s="257"/>
      <c r="W1407" s="258"/>
      <c r="X1407" s="258"/>
      <c r="Y1407" s="258"/>
      <c r="Z1407" s="258"/>
      <c r="AA1407" s="258"/>
      <c r="AB1407" s="258"/>
      <c r="AC1407" s="258"/>
      <c r="AD1407" s="258"/>
      <c r="AE1407" s="258"/>
      <c r="AF1407" s="258"/>
      <c r="AG1407" s="258"/>
      <c r="AH1407" s="258"/>
      <c r="AI1407" s="258"/>
      <c r="AJ1407" s="258"/>
      <c r="AK1407" s="258"/>
      <c r="AL1407" s="258"/>
      <c r="AM1407" s="258"/>
      <c r="AN1407" s="258"/>
      <c r="AO1407" s="258"/>
      <c r="AP1407" s="258"/>
      <c r="AQ1407" s="257"/>
      <c r="AR1407" s="257"/>
      <c r="AS1407" s="257"/>
      <c r="AT1407" s="257"/>
      <c r="AU1407" s="257"/>
      <c r="AV1407" s="257"/>
      <c r="AW1407" s="257"/>
      <c r="AX1407" s="257"/>
      <c r="AY1407" s="257"/>
      <c r="AZ1407" s="257"/>
      <c r="BA1407" s="257"/>
      <c r="BB1407" s="257"/>
    </row>
    <row r="1408" spans="20:54" s="41" customFormat="1" x14ac:dyDescent="0.25">
      <c r="T1408" s="257"/>
      <c r="W1408" s="258"/>
      <c r="X1408" s="258"/>
      <c r="Y1408" s="258"/>
      <c r="Z1408" s="258"/>
      <c r="AA1408" s="258"/>
      <c r="AB1408" s="258"/>
      <c r="AC1408" s="258"/>
      <c r="AD1408" s="258"/>
      <c r="AE1408" s="258"/>
      <c r="AF1408" s="258"/>
      <c r="AG1408" s="258"/>
      <c r="AH1408" s="258"/>
      <c r="AI1408" s="258"/>
      <c r="AJ1408" s="258"/>
      <c r="AK1408" s="258"/>
      <c r="AL1408" s="258"/>
      <c r="AM1408" s="258"/>
      <c r="AN1408" s="258"/>
      <c r="AO1408" s="258"/>
      <c r="AP1408" s="258"/>
      <c r="AQ1408" s="257"/>
      <c r="AR1408" s="257"/>
      <c r="AS1408" s="257"/>
      <c r="AT1408" s="257"/>
      <c r="AU1408" s="257"/>
      <c r="AV1408" s="257"/>
      <c r="AW1408" s="257"/>
      <c r="AX1408" s="257"/>
      <c r="AY1408" s="257"/>
      <c r="AZ1408" s="257"/>
      <c r="BA1408" s="257"/>
      <c r="BB1408" s="257"/>
    </row>
    <row r="1409" spans="20:54" s="41" customFormat="1" x14ac:dyDescent="0.25">
      <c r="T1409" s="257"/>
      <c r="W1409" s="258"/>
      <c r="X1409" s="258"/>
      <c r="Y1409" s="258"/>
      <c r="Z1409" s="258"/>
      <c r="AA1409" s="258"/>
      <c r="AB1409" s="258"/>
      <c r="AC1409" s="258"/>
      <c r="AD1409" s="258"/>
      <c r="AE1409" s="258"/>
      <c r="AF1409" s="258"/>
      <c r="AG1409" s="258"/>
      <c r="AH1409" s="258"/>
      <c r="AI1409" s="258"/>
      <c r="AJ1409" s="258"/>
      <c r="AK1409" s="258"/>
      <c r="AL1409" s="258"/>
      <c r="AM1409" s="258"/>
      <c r="AN1409" s="258"/>
      <c r="AO1409" s="258"/>
      <c r="AP1409" s="258"/>
      <c r="AQ1409" s="257"/>
      <c r="AR1409" s="257"/>
      <c r="AS1409" s="257"/>
      <c r="AT1409" s="257"/>
      <c r="AU1409" s="257"/>
      <c r="AV1409" s="257"/>
      <c r="AW1409" s="257"/>
      <c r="AX1409" s="257"/>
      <c r="AY1409" s="257"/>
      <c r="AZ1409" s="257"/>
      <c r="BA1409" s="257"/>
      <c r="BB1409" s="257"/>
    </row>
    <row r="1410" spans="20:54" s="41" customFormat="1" x14ac:dyDescent="0.25">
      <c r="T1410" s="257"/>
      <c r="W1410" s="258"/>
      <c r="X1410" s="258"/>
      <c r="Y1410" s="258"/>
      <c r="Z1410" s="258"/>
      <c r="AA1410" s="258"/>
      <c r="AB1410" s="258"/>
      <c r="AC1410" s="258"/>
      <c r="AD1410" s="258"/>
      <c r="AE1410" s="258"/>
      <c r="AF1410" s="258"/>
      <c r="AG1410" s="258"/>
      <c r="AH1410" s="258"/>
      <c r="AI1410" s="258"/>
      <c r="AJ1410" s="258"/>
      <c r="AK1410" s="258"/>
      <c r="AL1410" s="258"/>
      <c r="AM1410" s="258"/>
      <c r="AN1410" s="258"/>
      <c r="AO1410" s="258"/>
      <c r="AP1410" s="258"/>
      <c r="AQ1410" s="257"/>
      <c r="AR1410" s="257"/>
      <c r="AS1410" s="257"/>
      <c r="AT1410" s="257"/>
      <c r="AU1410" s="257"/>
      <c r="AV1410" s="257"/>
      <c r="AW1410" s="257"/>
      <c r="AX1410" s="257"/>
      <c r="AY1410" s="257"/>
      <c r="AZ1410" s="257"/>
      <c r="BA1410" s="257"/>
      <c r="BB1410" s="257"/>
    </row>
    <row r="1411" spans="20:54" s="41" customFormat="1" x14ac:dyDescent="0.25">
      <c r="T1411" s="257"/>
      <c r="W1411" s="258"/>
      <c r="X1411" s="258"/>
      <c r="Y1411" s="258"/>
      <c r="Z1411" s="258"/>
      <c r="AA1411" s="258"/>
      <c r="AB1411" s="258"/>
      <c r="AC1411" s="258"/>
      <c r="AD1411" s="258"/>
      <c r="AE1411" s="258"/>
      <c r="AF1411" s="258"/>
      <c r="AG1411" s="258"/>
      <c r="AH1411" s="258"/>
      <c r="AI1411" s="258"/>
      <c r="AJ1411" s="258"/>
      <c r="AK1411" s="258"/>
      <c r="AL1411" s="258"/>
      <c r="AM1411" s="258"/>
      <c r="AN1411" s="258"/>
      <c r="AO1411" s="258"/>
      <c r="AP1411" s="258"/>
      <c r="AQ1411" s="257"/>
      <c r="AR1411" s="257"/>
      <c r="AS1411" s="257"/>
      <c r="AT1411" s="257"/>
      <c r="AU1411" s="257"/>
      <c r="AV1411" s="257"/>
      <c r="AW1411" s="257"/>
      <c r="AX1411" s="257"/>
      <c r="AY1411" s="257"/>
      <c r="AZ1411" s="257"/>
      <c r="BA1411" s="257"/>
      <c r="BB1411" s="257"/>
    </row>
    <row r="1412" spans="20:54" s="41" customFormat="1" x14ac:dyDescent="0.25">
      <c r="T1412" s="257"/>
      <c r="W1412" s="258"/>
      <c r="X1412" s="258"/>
      <c r="Y1412" s="258"/>
      <c r="Z1412" s="258"/>
      <c r="AA1412" s="258"/>
      <c r="AB1412" s="258"/>
      <c r="AC1412" s="258"/>
      <c r="AD1412" s="258"/>
      <c r="AE1412" s="258"/>
      <c r="AF1412" s="258"/>
      <c r="AG1412" s="258"/>
      <c r="AH1412" s="258"/>
      <c r="AI1412" s="258"/>
      <c r="AJ1412" s="258"/>
      <c r="AK1412" s="258"/>
      <c r="AL1412" s="258"/>
      <c r="AM1412" s="258"/>
      <c r="AN1412" s="258"/>
      <c r="AO1412" s="258"/>
      <c r="AP1412" s="258"/>
      <c r="AQ1412" s="257"/>
      <c r="AR1412" s="257"/>
      <c r="AS1412" s="257"/>
      <c r="AT1412" s="257"/>
      <c r="AU1412" s="257"/>
      <c r="AV1412" s="257"/>
      <c r="AW1412" s="257"/>
      <c r="AX1412" s="257"/>
      <c r="AY1412" s="257"/>
      <c r="AZ1412" s="257"/>
      <c r="BA1412" s="257"/>
      <c r="BB1412" s="257"/>
    </row>
    <row r="1413" spans="20:54" s="41" customFormat="1" x14ac:dyDescent="0.25">
      <c r="T1413" s="257"/>
      <c r="W1413" s="258"/>
      <c r="X1413" s="258"/>
      <c r="Y1413" s="258"/>
      <c r="Z1413" s="258"/>
      <c r="AA1413" s="258"/>
      <c r="AB1413" s="258"/>
      <c r="AC1413" s="258"/>
      <c r="AD1413" s="258"/>
      <c r="AE1413" s="258"/>
      <c r="AF1413" s="258"/>
      <c r="AG1413" s="258"/>
      <c r="AH1413" s="258"/>
      <c r="AI1413" s="258"/>
      <c r="AJ1413" s="258"/>
      <c r="AK1413" s="258"/>
      <c r="AL1413" s="258"/>
      <c r="AM1413" s="258"/>
      <c r="AN1413" s="258"/>
      <c r="AO1413" s="258"/>
      <c r="AP1413" s="258"/>
      <c r="AQ1413" s="257"/>
      <c r="AR1413" s="257"/>
      <c r="AS1413" s="257"/>
      <c r="AT1413" s="257"/>
      <c r="AU1413" s="257"/>
      <c r="AV1413" s="257"/>
      <c r="AW1413" s="257"/>
      <c r="AX1413" s="257"/>
      <c r="AY1413" s="257"/>
      <c r="AZ1413" s="257"/>
      <c r="BA1413" s="257"/>
      <c r="BB1413" s="257"/>
    </row>
    <row r="1414" spans="20:54" s="41" customFormat="1" x14ac:dyDescent="0.25">
      <c r="T1414" s="257"/>
      <c r="W1414" s="258"/>
      <c r="X1414" s="258"/>
      <c r="Y1414" s="258"/>
      <c r="Z1414" s="258"/>
      <c r="AA1414" s="258"/>
      <c r="AB1414" s="258"/>
      <c r="AC1414" s="258"/>
      <c r="AD1414" s="258"/>
      <c r="AE1414" s="258"/>
      <c r="AF1414" s="258"/>
      <c r="AG1414" s="258"/>
      <c r="AH1414" s="258"/>
      <c r="AI1414" s="258"/>
      <c r="AJ1414" s="258"/>
      <c r="AK1414" s="258"/>
      <c r="AL1414" s="258"/>
      <c r="AM1414" s="258"/>
      <c r="AN1414" s="258"/>
      <c r="AO1414" s="258"/>
      <c r="AP1414" s="258"/>
      <c r="AQ1414" s="257"/>
      <c r="AR1414" s="257"/>
      <c r="AS1414" s="257"/>
      <c r="AT1414" s="257"/>
      <c r="AU1414" s="257"/>
      <c r="AV1414" s="257"/>
      <c r="AW1414" s="257"/>
      <c r="AX1414" s="257"/>
      <c r="AY1414" s="257"/>
      <c r="AZ1414" s="257"/>
      <c r="BA1414" s="257"/>
      <c r="BB1414" s="257"/>
    </row>
    <row r="1415" spans="20:54" s="41" customFormat="1" x14ac:dyDescent="0.25">
      <c r="T1415" s="257"/>
      <c r="W1415" s="258"/>
      <c r="X1415" s="258"/>
      <c r="Y1415" s="258"/>
      <c r="Z1415" s="258"/>
      <c r="AA1415" s="258"/>
      <c r="AB1415" s="258"/>
      <c r="AC1415" s="258"/>
      <c r="AD1415" s="258"/>
      <c r="AE1415" s="258"/>
      <c r="AF1415" s="258"/>
      <c r="AG1415" s="258"/>
      <c r="AH1415" s="258"/>
      <c r="AI1415" s="258"/>
      <c r="AJ1415" s="258"/>
      <c r="AK1415" s="258"/>
      <c r="AL1415" s="258"/>
      <c r="AM1415" s="258"/>
      <c r="AN1415" s="258"/>
      <c r="AO1415" s="258"/>
      <c r="AP1415" s="258"/>
      <c r="AQ1415" s="257"/>
      <c r="AR1415" s="257"/>
      <c r="AS1415" s="257"/>
      <c r="AT1415" s="257"/>
      <c r="AU1415" s="257"/>
      <c r="AV1415" s="257"/>
      <c r="AW1415" s="257"/>
      <c r="AX1415" s="257"/>
      <c r="AY1415" s="257"/>
      <c r="AZ1415" s="257"/>
      <c r="BA1415" s="257"/>
      <c r="BB1415" s="257"/>
    </row>
    <row r="1416" spans="20:54" s="41" customFormat="1" x14ac:dyDescent="0.25">
      <c r="T1416" s="257"/>
      <c r="W1416" s="258"/>
      <c r="X1416" s="258"/>
      <c r="Y1416" s="258"/>
      <c r="Z1416" s="258"/>
      <c r="AA1416" s="258"/>
      <c r="AB1416" s="258"/>
      <c r="AC1416" s="258"/>
      <c r="AD1416" s="258"/>
      <c r="AE1416" s="258"/>
      <c r="AF1416" s="258"/>
      <c r="AG1416" s="258"/>
      <c r="AH1416" s="258"/>
      <c r="AI1416" s="258"/>
      <c r="AJ1416" s="258"/>
      <c r="AK1416" s="258"/>
      <c r="AL1416" s="258"/>
      <c r="AM1416" s="258"/>
      <c r="AN1416" s="258"/>
      <c r="AO1416" s="258"/>
      <c r="AP1416" s="258"/>
      <c r="AQ1416" s="257"/>
      <c r="AR1416" s="257"/>
      <c r="AS1416" s="257"/>
      <c r="AT1416" s="257"/>
      <c r="AU1416" s="257"/>
      <c r="AV1416" s="257"/>
      <c r="AW1416" s="257"/>
      <c r="AX1416" s="257"/>
      <c r="AY1416" s="257"/>
      <c r="AZ1416" s="257"/>
      <c r="BA1416" s="257"/>
      <c r="BB1416" s="257"/>
    </row>
    <row r="1417" spans="20:54" s="41" customFormat="1" x14ac:dyDescent="0.25">
      <c r="T1417" s="257"/>
      <c r="W1417" s="258"/>
      <c r="X1417" s="258"/>
      <c r="Y1417" s="258"/>
      <c r="Z1417" s="258"/>
      <c r="AA1417" s="258"/>
      <c r="AB1417" s="258"/>
      <c r="AC1417" s="258"/>
      <c r="AD1417" s="258"/>
      <c r="AE1417" s="258"/>
      <c r="AF1417" s="258"/>
      <c r="AG1417" s="258"/>
      <c r="AH1417" s="258"/>
      <c r="AI1417" s="258"/>
      <c r="AJ1417" s="258"/>
      <c r="AK1417" s="258"/>
      <c r="AL1417" s="258"/>
      <c r="AM1417" s="258"/>
      <c r="AN1417" s="258"/>
      <c r="AO1417" s="258"/>
      <c r="AP1417" s="258"/>
      <c r="AQ1417" s="257"/>
      <c r="AR1417" s="257"/>
      <c r="AS1417" s="257"/>
      <c r="AT1417" s="257"/>
      <c r="AU1417" s="257"/>
      <c r="AV1417" s="257"/>
      <c r="AW1417" s="257"/>
      <c r="AX1417" s="257"/>
      <c r="AY1417" s="257"/>
      <c r="AZ1417" s="257"/>
      <c r="BA1417" s="257"/>
      <c r="BB1417" s="257"/>
    </row>
    <row r="1418" spans="20:54" s="41" customFormat="1" x14ac:dyDescent="0.25">
      <c r="T1418" s="257"/>
      <c r="W1418" s="258"/>
      <c r="X1418" s="258"/>
      <c r="Y1418" s="258"/>
      <c r="Z1418" s="258"/>
      <c r="AA1418" s="258"/>
      <c r="AB1418" s="258"/>
      <c r="AC1418" s="258"/>
      <c r="AD1418" s="258"/>
      <c r="AE1418" s="258"/>
      <c r="AF1418" s="258"/>
      <c r="AG1418" s="258"/>
      <c r="AH1418" s="258"/>
      <c r="AI1418" s="258"/>
      <c r="AJ1418" s="258"/>
      <c r="AK1418" s="258"/>
      <c r="AL1418" s="258"/>
      <c r="AM1418" s="258"/>
      <c r="AN1418" s="258"/>
      <c r="AO1418" s="258"/>
      <c r="AP1418" s="258"/>
      <c r="AQ1418" s="257"/>
      <c r="AR1418" s="257"/>
      <c r="AS1418" s="257"/>
      <c r="AT1418" s="257"/>
      <c r="AU1418" s="257"/>
      <c r="AV1418" s="257"/>
      <c r="AW1418" s="257"/>
      <c r="AX1418" s="257"/>
      <c r="AY1418" s="257"/>
      <c r="AZ1418" s="257"/>
      <c r="BA1418" s="257"/>
      <c r="BB1418" s="257"/>
    </row>
    <row r="1419" spans="20:54" s="41" customFormat="1" x14ac:dyDescent="0.25">
      <c r="T1419" s="257"/>
      <c r="W1419" s="258"/>
      <c r="X1419" s="258"/>
      <c r="Y1419" s="258"/>
      <c r="Z1419" s="258"/>
      <c r="AA1419" s="258"/>
      <c r="AB1419" s="258"/>
      <c r="AC1419" s="258"/>
      <c r="AD1419" s="258"/>
      <c r="AE1419" s="258"/>
      <c r="AF1419" s="258"/>
      <c r="AG1419" s="258"/>
      <c r="AH1419" s="258"/>
      <c r="AI1419" s="258"/>
      <c r="AJ1419" s="258"/>
      <c r="AK1419" s="258"/>
      <c r="AL1419" s="258"/>
      <c r="AM1419" s="258"/>
      <c r="AN1419" s="258"/>
      <c r="AO1419" s="258"/>
      <c r="AP1419" s="258"/>
      <c r="AQ1419" s="257"/>
      <c r="AR1419" s="257"/>
      <c r="AS1419" s="257"/>
      <c r="AT1419" s="257"/>
      <c r="AU1419" s="257"/>
      <c r="AV1419" s="257"/>
      <c r="AW1419" s="257"/>
      <c r="AX1419" s="257"/>
      <c r="AY1419" s="257"/>
      <c r="AZ1419" s="257"/>
      <c r="BA1419" s="257"/>
      <c r="BB1419" s="257"/>
    </row>
    <row r="1420" spans="20:54" s="41" customFormat="1" x14ac:dyDescent="0.25">
      <c r="T1420" s="257"/>
      <c r="W1420" s="258"/>
      <c r="X1420" s="258"/>
      <c r="Y1420" s="258"/>
      <c r="Z1420" s="258"/>
      <c r="AA1420" s="258"/>
      <c r="AB1420" s="258"/>
      <c r="AC1420" s="258"/>
      <c r="AD1420" s="258"/>
      <c r="AE1420" s="258"/>
      <c r="AF1420" s="258"/>
      <c r="AG1420" s="258"/>
      <c r="AH1420" s="258"/>
      <c r="AI1420" s="258"/>
      <c r="AJ1420" s="258"/>
      <c r="AK1420" s="258"/>
      <c r="AL1420" s="258"/>
      <c r="AM1420" s="258"/>
      <c r="AN1420" s="258"/>
      <c r="AO1420" s="258"/>
      <c r="AP1420" s="258"/>
      <c r="AQ1420" s="257"/>
      <c r="AR1420" s="257"/>
      <c r="AS1420" s="257"/>
      <c r="AT1420" s="257"/>
      <c r="AU1420" s="257"/>
      <c r="AV1420" s="257"/>
      <c r="AW1420" s="257"/>
      <c r="AX1420" s="257"/>
      <c r="AY1420" s="257"/>
      <c r="AZ1420" s="257"/>
      <c r="BA1420" s="257"/>
      <c r="BB1420" s="257"/>
    </row>
    <row r="1421" spans="20:54" s="41" customFormat="1" x14ac:dyDescent="0.25">
      <c r="T1421" s="257"/>
      <c r="W1421" s="258"/>
      <c r="X1421" s="258"/>
      <c r="Y1421" s="258"/>
      <c r="Z1421" s="258"/>
      <c r="AA1421" s="258"/>
      <c r="AB1421" s="258"/>
      <c r="AC1421" s="258"/>
      <c r="AD1421" s="258"/>
      <c r="AE1421" s="258"/>
      <c r="AF1421" s="258"/>
      <c r="AG1421" s="258"/>
      <c r="AH1421" s="258"/>
      <c r="AI1421" s="258"/>
      <c r="AJ1421" s="258"/>
      <c r="AK1421" s="258"/>
      <c r="AL1421" s="258"/>
      <c r="AM1421" s="258"/>
      <c r="AN1421" s="258"/>
      <c r="AO1421" s="258"/>
      <c r="AP1421" s="258"/>
      <c r="AQ1421" s="257"/>
      <c r="AR1421" s="257"/>
      <c r="AS1421" s="257"/>
      <c r="AT1421" s="257"/>
      <c r="AU1421" s="257"/>
      <c r="AV1421" s="257"/>
      <c r="AW1421" s="257"/>
      <c r="AX1421" s="257"/>
      <c r="AY1421" s="257"/>
      <c r="AZ1421" s="257"/>
      <c r="BA1421" s="257"/>
      <c r="BB1421" s="257"/>
    </row>
    <row r="1422" spans="20:54" s="41" customFormat="1" x14ac:dyDescent="0.25">
      <c r="T1422" s="257"/>
      <c r="W1422" s="258"/>
      <c r="X1422" s="258"/>
      <c r="Y1422" s="258"/>
      <c r="Z1422" s="258"/>
      <c r="AA1422" s="258"/>
      <c r="AB1422" s="258"/>
      <c r="AC1422" s="258"/>
      <c r="AD1422" s="258"/>
      <c r="AE1422" s="258"/>
      <c r="AF1422" s="258"/>
      <c r="AG1422" s="258"/>
      <c r="AH1422" s="258"/>
      <c r="AI1422" s="258"/>
      <c r="AJ1422" s="258"/>
      <c r="AK1422" s="258"/>
      <c r="AL1422" s="258"/>
      <c r="AM1422" s="258"/>
      <c r="AN1422" s="258"/>
      <c r="AO1422" s="258"/>
      <c r="AP1422" s="258"/>
      <c r="AQ1422" s="257"/>
      <c r="AR1422" s="257"/>
      <c r="AS1422" s="257"/>
      <c r="AT1422" s="257"/>
      <c r="AU1422" s="257"/>
      <c r="AV1422" s="257"/>
      <c r="AW1422" s="257"/>
      <c r="AX1422" s="257"/>
      <c r="AY1422" s="257"/>
      <c r="AZ1422" s="257"/>
      <c r="BA1422" s="257"/>
      <c r="BB1422" s="257"/>
    </row>
    <row r="1423" spans="20:54" s="41" customFormat="1" x14ac:dyDescent="0.25">
      <c r="T1423" s="257"/>
      <c r="W1423" s="258"/>
      <c r="X1423" s="258"/>
      <c r="Y1423" s="258"/>
      <c r="Z1423" s="258"/>
      <c r="AA1423" s="258"/>
      <c r="AB1423" s="258"/>
      <c r="AC1423" s="258"/>
      <c r="AD1423" s="258"/>
      <c r="AE1423" s="258"/>
      <c r="AF1423" s="258"/>
      <c r="AG1423" s="258"/>
      <c r="AH1423" s="258"/>
      <c r="AI1423" s="258"/>
      <c r="AJ1423" s="258"/>
      <c r="AK1423" s="258"/>
      <c r="AL1423" s="258"/>
      <c r="AM1423" s="258"/>
      <c r="AN1423" s="258"/>
      <c r="AO1423" s="258"/>
      <c r="AP1423" s="258"/>
      <c r="AQ1423" s="257"/>
      <c r="AR1423" s="257"/>
      <c r="AS1423" s="257"/>
      <c r="AT1423" s="257"/>
      <c r="AU1423" s="257"/>
      <c r="AV1423" s="257"/>
      <c r="AW1423" s="257"/>
      <c r="AX1423" s="257"/>
      <c r="AY1423" s="257"/>
      <c r="AZ1423" s="257"/>
      <c r="BA1423" s="257"/>
      <c r="BB1423" s="257"/>
    </row>
    <row r="1424" spans="20:54" s="41" customFormat="1" x14ac:dyDescent="0.25">
      <c r="T1424" s="257"/>
      <c r="W1424" s="258"/>
      <c r="X1424" s="258"/>
      <c r="Y1424" s="258"/>
      <c r="Z1424" s="258"/>
      <c r="AA1424" s="258"/>
      <c r="AB1424" s="258"/>
      <c r="AC1424" s="258"/>
      <c r="AD1424" s="258"/>
      <c r="AE1424" s="258"/>
      <c r="AF1424" s="258"/>
      <c r="AG1424" s="258"/>
      <c r="AH1424" s="258"/>
      <c r="AI1424" s="258"/>
      <c r="AJ1424" s="258"/>
      <c r="AK1424" s="258"/>
      <c r="AL1424" s="258"/>
      <c r="AM1424" s="258"/>
      <c r="AN1424" s="258"/>
      <c r="AO1424" s="258"/>
      <c r="AP1424" s="258"/>
      <c r="AQ1424" s="257"/>
      <c r="AR1424" s="257"/>
      <c r="AS1424" s="257"/>
      <c r="AT1424" s="257"/>
      <c r="AU1424" s="257"/>
      <c r="AV1424" s="257"/>
      <c r="AW1424" s="257"/>
      <c r="AX1424" s="257"/>
      <c r="AY1424" s="257"/>
      <c r="AZ1424" s="257"/>
      <c r="BA1424" s="257"/>
      <c r="BB1424" s="257"/>
    </row>
    <row r="1425" spans="20:54" s="41" customFormat="1" x14ac:dyDescent="0.25">
      <c r="T1425" s="257"/>
      <c r="W1425" s="258"/>
      <c r="X1425" s="258"/>
      <c r="Y1425" s="258"/>
      <c r="Z1425" s="258"/>
      <c r="AA1425" s="258"/>
      <c r="AB1425" s="258"/>
      <c r="AC1425" s="258"/>
      <c r="AD1425" s="258"/>
      <c r="AE1425" s="258"/>
      <c r="AF1425" s="258"/>
      <c r="AG1425" s="258"/>
      <c r="AH1425" s="258"/>
      <c r="AI1425" s="258"/>
      <c r="AJ1425" s="258"/>
      <c r="AK1425" s="258"/>
      <c r="AL1425" s="258"/>
      <c r="AM1425" s="258"/>
      <c r="AN1425" s="258"/>
      <c r="AO1425" s="258"/>
      <c r="AP1425" s="258"/>
      <c r="AQ1425" s="257"/>
      <c r="AR1425" s="257"/>
      <c r="AS1425" s="257"/>
      <c r="AT1425" s="257"/>
      <c r="AU1425" s="257"/>
      <c r="AV1425" s="257"/>
      <c r="AW1425" s="257"/>
      <c r="AX1425" s="257"/>
      <c r="AY1425" s="257"/>
      <c r="AZ1425" s="257"/>
      <c r="BA1425" s="257"/>
      <c r="BB1425" s="257"/>
    </row>
    <row r="1426" spans="20:54" s="41" customFormat="1" x14ac:dyDescent="0.25">
      <c r="T1426" s="257"/>
      <c r="W1426" s="258"/>
      <c r="X1426" s="258"/>
      <c r="Y1426" s="258"/>
      <c r="Z1426" s="258"/>
      <c r="AA1426" s="258"/>
      <c r="AB1426" s="258"/>
      <c r="AC1426" s="258"/>
      <c r="AD1426" s="258"/>
      <c r="AE1426" s="258"/>
      <c r="AF1426" s="258"/>
      <c r="AG1426" s="258"/>
      <c r="AH1426" s="258"/>
      <c r="AI1426" s="258"/>
      <c r="AJ1426" s="258"/>
      <c r="AK1426" s="258"/>
      <c r="AL1426" s="258"/>
      <c r="AM1426" s="258"/>
      <c r="AN1426" s="258"/>
      <c r="AO1426" s="258"/>
      <c r="AP1426" s="258"/>
      <c r="AQ1426" s="257"/>
      <c r="AR1426" s="257"/>
      <c r="AS1426" s="257"/>
      <c r="AT1426" s="257"/>
      <c r="AU1426" s="257"/>
      <c r="AV1426" s="257"/>
      <c r="AW1426" s="257"/>
      <c r="AX1426" s="257"/>
      <c r="AY1426" s="257"/>
      <c r="AZ1426" s="257"/>
      <c r="BA1426" s="257"/>
      <c r="BB1426" s="257"/>
    </row>
    <row r="1427" spans="20:54" s="41" customFormat="1" x14ac:dyDescent="0.25">
      <c r="T1427" s="257"/>
      <c r="W1427" s="258"/>
      <c r="X1427" s="258"/>
      <c r="Y1427" s="258"/>
      <c r="Z1427" s="258"/>
      <c r="AA1427" s="258"/>
      <c r="AB1427" s="258"/>
      <c r="AC1427" s="258"/>
      <c r="AD1427" s="258"/>
      <c r="AE1427" s="258"/>
      <c r="AF1427" s="258"/>
      <c r="AG1427" s="258"/>
      <c r="AH1427" s="258"/>
      <c r="AI1427" s="258"/>
      <c r="AJ1427" s="258"/>
      <c r="AK1427" s="258"/>
      <c r="AL1427" s="258"/>
      <c r="AM1427" s="258"/>
      <c r="AN1427" s="258"/>
      <c r="AO1427" s="258"/>
      <c r="AP1427" s="258"/>
      <c r="AQ1427" s="257"/>
      <c r="AR1427" s="257"/>
      <c r="AS1427" s="257"/>
      <c r="AT1427" s="257"/>
      <c r="AU1427" s="257"/>
      <c r="AV1427" s="257"/>
      <c r="AW1427" s="257"/>
      <c r="AX1427" s="257"/>
      <c r="AY1427" s="257"/>
      <c r="AZ1427" s="257"/>
      <c r="BA1427" s="257"/>
      <c r="BB1427" s="257"/>
    </row>
    <row r="1428" spans="20:54" s="41" customFormat="1" x14ac:dyDescent="0.25">
      <c r="T1428" s="257"/>
      <c r="W1428" s="258"/>
      <c r="X1428" s="258"/>
      <c r="Y1428" s="258"/>
      <c r="Z1428" s="258"/>
      <c r="AA1428" s="258"/>
      <c r="AB1428" s="258"/>
      <c r="AC1428" s="258"/>
      <c r="AD1428" s="258"/>
      <c r="AE1428" s="258"/>
      <c r="AF1428" s="258"/>
      <c r="AG1428" s="258"/>
      <c r="AH1428" s="258"/>
      <c r="AI1428" s="258"/>
      <c r="AJ1428" s="258"/>
      <c r="AK1428" s="258"/>
      <c r="AL1428" s="258"/>
      <c r="AM1428" s="258"/>
      <c r="AN1428" s="258"/>
      <c r="AO1428" s="258"/>
      <c r="AP1428" s="258"/>
      <c r="AQ1428" s="257"/>
      <c r="AR1428" s="257"/>
      <c r="AS1428" s="257"/>
      <c r="AT1428" s="257"/>
      <c r="AU1428" s="257"/>
      <c r="AV1428" s="257"/>
      <c r="AW1428" s="257"/>
      <c r="AX1428" s="257"/>
      <c r="AY1428" s="257"/>
      <c r="AZ1428" s="257"/>
      <c r="BA1428" s="257"/>
      <c r="BB1428" s="257"/>
    </row>
    <row r="1429" spans="20:54" s="41" customFormat="1" x14ac:dyDescent="0.25">
      <c r="T1429" s="257"/>
      <c r="W1429" s="258"/>
      <c r="X1429" s="258"/>
      <c r="Y1429" s="258"/>
      <c r="Z1429" s="258"/>
      <c r="AA1429" s="258"/>
      <c r="AB1429" s="258"/>
      <c r="AC1429" s="258"/>
      <c r="AD1429" s="258"/>
      <c r="AE1429" s="258"/>
      <c r="AF1429" s="258"/>
      <c r="AG1429" s="258"/>
      <c r="AH1429" s="258"/>
      <c r="AI1429" s="258"/>
      <c r="AJ1429" s="258"/>
      <c r="AK1429" s="258"/>
      <c r="AL1429" s="258"/>
      <c r="AM1429" s="258"/>
      <c r="AN1429" s="258"/>
      <c r="AO1429" s="258"/>
      <c r="AP1429" s="258"/>
      <c r="AQ1429" s="257"/>
      <c r="AR1429" s="257"/>
      <c r="AS1429" s="257"/>
      <c r="AT1429" s="257"/>
      <c r="AU1429" s="257"/>
      <c r="AV1429" s="257"/>
      <c r="AW1429" s="257"/>
      <c r="AX1429" s="257"/>
      <c r="AY1429" s="257"/>
      <c r="AZ1429" s="257"/>
      <c r="BA1429" s="257"/>
      <c r="BB1429" s="257"/>
    </row>
    <row r="1430" spans="20:54" s="41" customFormat="1" x14ac:dyDescent="0.25">
      <c r="T1430" s="257"/>
      <c r="W1430" s="258"/>
      <c r="X1430" s="258"/>
      <c r="Y1430" s="258"/>
      <c r="Z1430" s="258"/>
      <c r="AA1430" s="258"/>
      <c r="AB1430" s="258"/>
      <c r="AC1430" s="258"/>
      <c r="AD1430" s="258"/>
      <c r="AE1430" s="258"/>
      <c r="AF1430" s="258"/>
      <c r="AG1430" s="258"/>
      <c r="AH1430" s="258"/>
      <c r="AI1430" s="258"/>
      <c r="AJ1430" s="258"/>
      <c r="AK1430" s="258"/>
      <c r="AL1430" s="258"/>
      <c r="AM1430" s="258"/>
      <c r="AN1430" s="258"/>
      <c r="AO1430" s="258"/>
      <c r="AP1430" s="258"/>
      <c r="AQ1430" s="257"/>
      <c r="AR1430" s="257"/>
      <c r="AS1430" s="257"/>
      <c r="AT1430" s="257"/>
      <c r="AU1430" s="257"/>
      <c r="AV1430" s="257"/>
      <c r="AW1430" s="257"/>
      <c r="AX1430" s="257"/>
      <c r="AY1430" s="257"/>
      <c r="AZ1430" s="257"/>
      <c r="BA1430" s="257"/>
      <c r="BB1430" s="257"/>
    </row>
  </sheetData>
  <mergeCells count="1476">
    <mergeCell ref="H899:L899"/>
    <mergeCell ref="I900:I901"/>
    <mergeCell ref="J900:J901"/>
    <mergeCell ref="H902:L902"/>
    <mergeCell ref="I903:I904"/>
    <mergeCell ref="J903:J904"/>
    <mergeCell ref="C904:E904"/>
    <mergeCell ref="C905:E905"/>
    <mergeCell ref="C906:E906"/>
    <mergeCell ref="F906:F907"/>
    <mergeCell ref="C907:E907"/>
    <mergeCell ref="B887:C887"/>
    <mergeCell ref="D887:G887"/>
    <mergeCell ref="I887:J887"/>
    <mergeCell ref="K887:L887"/>
    <mergeCell ref="H888:L888"/>
    <mergeCell ref="I889:I890"/>
    <mergeCell ref="J889:J890"/>
    <mergeCell ref="H891:L891"/>
    <mergeCell ref="I892:I893"/>
    <mergeCell ref="J892:J893"/>
    <mergeCell ref="C893:E893"/>
    <mergeCell ref="C894:E894"/>
    <mergeCell ref="C895:E895"/>
    <mergeCell ref="F895:F896"/>
    <mergeCell ref="C896:E896"/>
    <mergeCell ref="B898:C898"/>
    <mergeCell ref="D898:G898"/>
    <mergeCell ref="I898:J898"/>
    <mergeCell ref="K898:L898"/>
    <mergeCell ref="C872:E872"/>
    <mergeCell ref="C873:E873"/>
    <mergeCell ref="F873:F874"/>
    <mergeCell ref="C874:E874"/>
    <mergeCell ref="B876:C876"/>
    <mergeCell ref="D876:G876"/>
    <mergeCell ref="I876:J876"/>
    <mergeCell ref="K876:L876"/>
    <mergeCell ref="H877:L877"/>
    <mergeCell ref="I878:I879"/>
    <mergeCell ref="J878:J879"/>
    <mergeCell ref="H880:L880"/>
    <mergeCell ref="I881:I882"/>
    <mergeCell ref="J881:J882"/>
    <mergeCell ref="C882:E882"/>
    <mergeCell ref="C883:E883"/>
    <mergeCell ref="C884:E884"/>
    <mergeCell ref="F884:F885"/>
    <mergeCell ref="C885:E885"/>
    <mergeCell ref="H858:L858"/>
    <mergeCell ref="I859:I860"/>
    <mergeCell ref="J859:J860"/>
    <mergeCell ref="C860:E860"/>
    <mergeCell ref="C861:E861"/>
    <mergeCell ref="C862:E862"/>
    <mergeCell ref="F862:F863"/>
    <mergeCell ref="C863:E863"/>
    <mergeCell ref="B865:C865"/>
    <mergeCell ref="D865:G865"/>
    <mergeCell ref="I865:J865"/>
    <mergeCell ref="K865:L865"/>
    <mergeCell ref="H866:L866"/>
    <mergeCell ref="I867:I868"/>
    <mergeCell ref="J867:J868"/>
    <mergeCell ref="H869:L869"/>
    <mergeCell ref="I870:I871"/>
    <mergeCell ref="J870:J871"/>
    <mergeCell ref="C871:E871"/>
    <mergeCell ref="H844:L844"/>
    <mergeCell ref="I845:I846"/>
    <mergeCell ref="J845:J846"/>
    <mergeCell ref="H847:L847"/>
    <mergeCell ref="I848:I849"/>
    <mergeCell ref="J848:J849"/>
    <mergeCell ref="C849:E849"/>
    <mergeCell ref="C850:E850"/>
    <mergeCell ref="C851:E851"/>
    <mergeCell ref="F851:F852"/>
    <mergeCell ref="C852:E852"/>
    <mergeCell ref="B854:C854"/>
    <mergeCell ref="D854:G854"/>
    <mergeCell ref="I854:J854"/>
    <mergeCell ref="K854:L854"/>
    <mergeCell ref="H855:L855"/>
    <mergeCell ref="I856:I857"/>
    <mergeCell ref="J856:J857"/>
    <mergeCell ref="B832:C832"/>
    <mergeCell ref="D832:G832"/>
    <mergeCell ref="I832:J832"/>
    <mergeCell ref="K832:L832"/>
    <mergeCell ref="H833:L833"/>
    <mergeCell ref="I834:I835"/>
    <mergeCell ref="J834:J835"/>
    <mergeCell ref="H836:L836"/>
    <mergeCell ref="I837:I838"/>
    <mergeCell ref="J837:J838"/>
    <mergeCell ref="C838:E838"/>
    <mergeCell ref="C839:E839"/>
    <mergeCell ref="C840:E840"/>
    <mergeCell ref="F840:F841"/>
    <mergeCell ref="C841:E841"/>
    <mergeCell ref="B843:C843"/>
    <mergeCell ref="D843:G843"/>
    <mergeCell ref="I843:J843"/>
    <mergeCell ref="K843:L843"/>
    <mergeCell ref="C817:E817"/>
    <mergeCell ref="C818:E818"/>
    <mergeCell ref="F818:F819"/>
    <mergeCell ref="C819:E819"/>
    <mergeCell ref="B821:C821"/>
    <mergeCell ref="D821:G821"/>
    <mergeCell ref="I821:J821"/>
    <mergeCell ref="K821:L821"/>
    <mergeCell ref="H822:L822"/>
    <mergeCell ref="I823:I824"/>
    <mergeCell ref="J823:J824"/>
    <mergeCell ref="H825:L825"/>
    <mergeCell ref="I826:I827"/>
    <mergeCell ref="J826:J827"/>
    <mergeCell ref="C827:E827"/>
    <mergeCell ref="C828:E828"/>
    <mergeCell ref="C829:E829"/>
    <mergeCell ref="F829:F830"/>
    <mergeCell ref="C830:E830"/>
    <mergeCell ref="I804:I805"/>
    <mergeCell ref="J804:J805"/>
    <mergeCell ref="C805:E805"/>
    <mergeCell ref="C806:E806"/>
    <mergeCell ref="C807:E807"/>
    <mergeCell ref="F807:F808"/>
    <mergeCell ref="C808:E808"/>
    <mergeCell ref="B810:C810"/>
    <mergeCell ref="D810:G810"/>
    <mergeCell ref="I810:J810"/>
    <mergeCell ref="K810:L810"/>
    <mergeCell ref="H811:L811"/>
    <mergeCell ref="I812:I813"/>
    <mergeCell ref="J812:J813"/>
    <mergeCell ref="H814:L814"/>
    <mergeCell ref="I815:I816"/>
    <mergeCell ref="J815:J816"/>
    <mergeCell ref="C816:E816"/>
    <mergeCell ref="B706:C706"/>
    <mergeCell ref="B707:B712"/>
    <mergeCell ref="B713:B718"/>
    <mergeCell ref="B719:B724"/>
    <mergeCell ref="B725:B730"/>
    <mergeCell ref="B731:B736"/>
    <mergeCell ref="B737:B741"/>
    <mergeCell ref="B742:B747"/>
    <mergeCell ref="B748:B752"/>
    <mergeCell ref="B799:C799"/>
    <mergeCell ref="D799:G799"/>
    <mergeCell ref="I799:J799"/>
    <mergeCell ref="K799:L799"/>
    <mergeCell ref="H800:L800"/>
    <mergeCell ref="I801:I802"/>
    <mergeCell ref="J801:J802"/>
    <mergeCell ref="H803:L803"/>
    <mergeCell ref="BJ26:BJ43"/>
    <mergeCell ref="BJ44:BJ61"/>
    <mergeCell ref="BJ62:BJ79"/>
    <mergeCell ref="BK8:BK25"/>
    <mergeCell ref="BK26:BK43"/>
    <mergeCell ref="BK44:BK61"/>
    <mergeCell ref="BK62:BK79"/>
    <mergeCell ref="BH8:BH25"/>
    <mergeCell ref="BH26:BH43"/>
    <mergeCell ref="BH62:BH79"/>
    <mergeCell ref="BC8:BC25"/>
    <mergeCell ref="BD8:BD25"/>
    <mergeCell ref="BE8:BE25"/>
    <mergeCell ref="BF8:BF25"/>
    <mergeCell ref="BC26:BC43"/>
    <mergeCell ref="BD26:BD43"/>
    <mergeCell ref="BE26:BE43"/>
    <mergeCell ref="BF26:BF43"/>
    <mergeCell ref="BD44:BD61"/>
    <mergeCell ref="BC44:BC61"/>
    <mergeCell ref="BF44:BF61"/>
    <mergeCell ref="BC62:BC79"/>
    <mergeCell ref="BD62:BD79"/>
    <mergeCell ref="BF62:BF79"/>
    <mergeCell ref="BI44:BI61"/>
    <mergeCell ref="BI8:BI25"/>
    <mergeCell ref="BI26:BI43"/>
    <mergeCell ref="BI62:BI79"/>
    <mergeCell ref="BE44:BE61"/>
    <mergeCell ref="BH44:BH61"/>
    <mergeCell ref="BE62:BE79"/>
    <mergeCell ref="BJ8:BJ25"/>
    <mergeCell ref="S181:S182"/>
    <mergeCell ref="T181:T182"/>
    <mergeCell ref="S183:S184"/>
    <mergeCell ref="T183:T184"/>
    <mergeCell ref="S185:T187"/>
    <mergeCell ref="S136:S137"/>
    <mergeCell ref="T136:T137"/>
    <mergeCell ref="S138:S140"/>
    <mergeCell ref="T138:T140"/>
    <mergeCell ref="S141:S142"/>
    <mergeCell ref="T141:T142"/>
    <mergeCell ref="S143:S144"/>
    <mergeCell ref="T143:T144"/>
    <mergeCell ref="S145:S146"/>
    <mergeCell ref="T145:T146"/>
    <mergeCell ref="S147:S148"/>
    <mergeCell ref="T147:T148"/>
    <mergeCell ref="S149:T151"/>
    <mergeCell ref="S154:S155"/>
    <mergeCell ref="T154:T155"/>
    <mergeCell ref="S156:S158"/>
    <mergeCell ref="T156:T158"/>
    <mergeCell ref="S111:S112"/>
    <mergeCell ref="T111:T112"/>
    <mergeCell ref="S113:T115"/>
    <mergeCell ref="S118:S119"/>
    <mergeCell ref="T118:T119"/>
    <mergeCell ref="S120:S122"/>
    <mergeCell ref="T120:T122"/>
    <mergeCell ref="S172:S173"/>
    <mergeCell ref="T172:T173"/>
    <mergeCell ref="S174:S176"/>
    <mergeCell ref="T174:T176"/>
    <mergeCell ref="S177:S178"/>
    <mergeCell ref="T177:T178"/>
    <mergeCell ref="S129:S130"/>
    <mergeCell ref="T129:T130"/>
    <mergeCell ref="S131:T133"/>
    <mergeCell ref="S179:S180"/>
    <mergeCell ref="T179:T180"/>
    <mergeCell ref="S82:S83"/>
    <mergeCell ref="T82:T83"/>
    <mergeCell ref="S84:S86"/>
    <mergeCell ref="T84:T86"/>
    <mergeCell ref="S100:S101"/>
    <mergeCell ref="T100:T101"/>
    <mergeCell ref="S102:S104"/>
    <mergeCell ref="T102:T104"/>
    <mergeCell ref="T53:T54"/>
    <mergeCell ref="S57:S58"/>
    <mergeCell ref="T57:T58"/>
    <mergeCell ref="S59:T61"/>
    <mergeCell ref="S105:S106"/>
    <mergeCell ref="T105:T106"/>
    <mergeCell ref="T107:T108"/>
    <mergeCell ref="S109:S110"/>
    <mergeCell ref="T109:T110"/>
    <mergeCell ref="J47:J61"/>
    <mergeCell ref="K47:K61"/>
    <mergeCell ref="G8:G25"/>
    <mergeCell ref="H8:H25"/>
    <mergeCell ref="I8:I10"/>
    <mergeCell ref="J8:J10"/>
    <mergeCell ref="K8:K10"/>
    <mergeCell ref="L8:L25"/>
    <mergeCell ref="J29:J43"/>
    <mergeCell ref="K29:K43"/>
    <mergeCell ref="I30:I43"/>
    <mergeCell ref="I48:I61"/>
    <mergeCell ref="L44:L61"/>
    <mergeCell ref="S53:S54"/>
    <mergeCell ref="T69:T70"/>
    <mergeCell ref="S71:S72"/>
    <mergeCell ref="T71:T72"/>
    <mergeCell ref="S46:S47"/>
    <mergeCell ref="T46:T47"/>
    <mergeCell ref="S48:S50"/>
    <mergeCell ref="T48:T50"/>
    <mergeCell ref="S51:S52"/>
    <mergeCell ref="T51:T52"/>
    <mergeCell ref="I66:I79"/>
    <mergeCell ref="S35:S36"/>
    <mergeCell ref="T35:T36"/>
    <mergeCell ref="S37:S38"/>
    <mergeCell ref="T37:T38"/>
    <mergeCell ref="S39:S40"/>
    <mergeCell ref="T39:T40"/>
    <mergeCell ref="S23:T25"/>
    <mergeCell ref="M8:M25"/>
    <mergeCell ref="N8:N25"/>
    <mergeCell ref="J11:J25"/>
    <mergeCell ref="K11:K25"/>
    <mergeCell ref="I12:I25"/>
    <mergeCell ref="G26:G43"/>
    <mergeCell ref="H26:H43"/>
    <mergeCell ref="I26:I28"/>
    <mergeCell ref="J26:J28"/>
    <mergeCell ref="K26:K28"/>
    <mergeCell ref="L26:L43"/>
    <mergeCell ref="G4:G7"/>
    <mergeCell ref="H4:H7"/>
    <mergeCell ref="I4:M5"/>
    <mergeCell ref="N4:V4"/>
    <mergeCell ref="S28:S29"/>
    <mergeCell ref="T28:T29"/>
    <mergeCell ref="U26:U43"/>
    <mergeCell ref="S30:S32"/>
    <mergeCell ref="T30:T32"/>
    <mergeCell ref="S33:S34"/>
    <mergeCell ref="T33:T34"/>
    <mergeCell ref="S41:T43"/>
    <mergeCell ref="AW6:AW7"/>
    <mergeCell ref="W7:Z7"/>
    <mergeCell ref="AB7:AE7"/>
    <mergeCell ref="AG7:AJ7"/>
    <mergeCell ref="AL7:AO7"/>
    <mergeCell ref="O8:O25"/>
    <mergeCell ref="R8:R25"/>
    <mergeCell ref="S10:S11"/>
    <mergeCell ref="T10:T11"/>
    <mergeCell ref="S12:S14"/>
    <mergeCell ref="T12:T14"/>
    <mergeCell ref="T15:T16"/>
    <mergeCell ref="S15:S16"/>
    <mergeCell ref="S17:S18"/>
    <mergeCell ref="T17:T18"/>
    <mergeCell ref="S19:S20"/>
    <mergeCell ref="T19:T20"/>
    <mergeCell ref="S21:S22"/>
    <mergeCell ref="T21:T22"/>
    <mergeCell ref="U8:U25"/>
    <mergeCell ref="AB20:AD20"/>
    <mergeCell ref="AG20:AI20"/>
    <mergeCell ref="AL20:AN20"/>
    <mergeCell ref="AL17:AM17"/>
    <mergeCell ref="AN16:AO16"/>
    <mergeCell ref="W20:Y20"/>
    <mergeCell ref="AL22:AN22"/>
    <mergeCell ref="V8:V25"/>
    <mergeCell ref="AB14:AC14"/>
    <mergeCell ref="AD14:AE14"/>
    <mergeCell ref="W21:Y21"/>
    <mergeCell ref="U6:U7"/>
    <mergeCell ref="AZ5:AZ7"/>
    <mergeCell ref="BA5:BA7"/>
    <mergeCell ref="BB5:BB7"/>
    <mergeCell ref="I6:I7"/>
    <mergeCell ref="J6:J7"/>
    <mergeCell ref="K6:K7"/>
    <mergeCell ref="L6:L7"/>
    <mergeCell ref="M6:M7"/>
    <mergeCell ref="P6:P7"/>
    <mergeCell ref="Q6:Q7"/>
    <mergeCell ref="AX4:AX7"/>
    <mergeCell ref="AY4:AY7"/>
    <mergeCell ref="N5:O7"/>
    <mergeCell ref="P5:R5"/>
    <mergeCell ref="S5:U5"/>
    <mergeCell ref="V5:V7"/>
    <mergeCell ref="AQ5:AQ7"/>
    <mergeCell ref="AR5:AR7"/>
    <mergeCell ref="AS5:AS7"/>
    <mergeCell ref="AZ4:BN4"/>
    <mergeCell ref="BK5:BK7"/>
    <mergeCell ref="BL5:BL7"/>
    <mergeCell ref="BM5:BM7"/>
    <mergeCell ref="BN5:BN7"/>
    <mergeCell ref="AQ4:AT4"/>
    <mergeCell ref="AU4:AW5"/>
    <mergeCell ref="AT5:AT7"/>
    <mergeCell ref="R6:R7"/>
    <mergeCell ref="S6:S7"/>
    <mergeCell ref="T6:T7"/>
    <mergeCell ref="AU6:AU7"/>
    <mergeCell ref="AV6:AV7"/>
    <mergeCell ref="BA8:BA25"/>
    <mergeCell ref="BB8:BB25"/>
    <mergeCell ref="W9:X13"/>
    <mergeCell ref="Y9:Z13"/>
    <mergeCell ref="AB9:AC13"/>
    <mergeCell ref="AD9:AE13"/>
    <mergeCell ref="AG9:AH13"/>
    <mergeCell ref="AI9:AJ13"/>
    <mergeCell ref="AS8:AS25"/>
    <mergeCell ref="AT8:AT25"/>
    <mergeCell ref="AU8:AU9"/>
    <mergeCell ref="AV8:AV25"/>
    <mergeCell ref="AW8:AW25"/>
    <mergeCell ref="AX8:AX25"/>
    <mergeCell ref="AU10:AU25"/>
    <mergeCell ref="AG8:AH8"/>
    <mergeCell ref="AI8:AJ8"/>
    <mergeCell ref="AL8:AM8"/>
    <mergeCell ref="AN8:AO8"/>
    <mergeCell ref="AQ8:AQ25"/>
    <mergeCell ref="AR8:AR25"/>
    <mergeCell ref="AL9:AM13"/>
    <mergeCell ref="AN9:AO13"/>
    <mergeCell ref="AG14:AH14"/>
    <mergeCell ref="AI14:AJ14"/>
    <mergeCell ref="W8:X8"/>
    <mergeCell ref="Y8:Z8"/>
    <mergeCell ref="AB8:AC8"/>
    <mergeCell ref="AD8:AE8"/>
    <mergeCell ref="AY8:AY25"/>
    <mergeCell ref="AZ8:AZ25"/>
    <mergeCell ref="Y14:Z14"/>
    <mergeCell ref="AB21:AD21"/>
    <mergeCell ref="W22:Y22"/>
    <mergeCell ref="AB22:AD22"/>
    <mergeCell ref="W23:Y23"/>
    <mergeCell ref="AD16:AE16"/>
    <mergeCell ref="AL14:AM14"/>
    <mergeCell ref="AN17:AO17"/>
    <mergeCell ref="W18:Y18"/>
    <mergeCell ref="AB18:AD18"/>
    <mergeCell ref="AG18:AI18"/>
    <mergeCell ref="AL18:AN18"/>
    <mergeCell ref="W19:Y19"/>
    <mergeCell ref="AB19:AD19"/>
    <mergeCell ref="W25:Y25"/>
    <mergeCell ref="AB25:AD25"/>
    <mergeCell ref="AG25:AI25"/>
    <mergeCell ref="AL25:AN25"/>
    <mergeCell ref="AB23:AD23"/>
    <mergeCell ref="AG23:AI23"/>
    <mergeCell ref="AL23:AN23"/>
    <mergeCell ref="W24:Y24"/>
    <mergeCell ref="AB24:AD24"/>
    <mergeCell ref="AG24:AI24"/>
    <mergeCell ref="AL24:AN24"/>
    <mergeCell ref="AG21:AI21"/>
    <mergeCell ref="AL21:AN21"/>
    <mergeCell ref="AG22:AI22"/>
    <mergeCell ref="AN14:AO14"/>
    <mergeCell ref="W15:X15"/>
    <mergeCell ref="Y15:Z15"/>
    <mergeCell ref="AB15:AC15"/>
    <mergeCell ref="AD15:AE15"/>
    <mergeCell ref="AG15:AH15"/>
    <mergeCell ref="AI15:AJ15"/>
    <mergeCell ref="AL15:AM15"/>
    <mergeCell ref="AN15:AO15"/>
    <mergeCell ref="AL19:AN19"/>
    <mergeCell ref="W17:X17"/>
    <mergeCell ref="Y17:Z17"/>
    <mergeCell ref="AB17:AC17"/>
    <mergeCell ref="AD17:AE17"/>
    <mergeCell ref="AB16:AC16"/>
    <mergeCell ref="W14:X14"/>
    <mergeCell ref="W16:X16"/>
    <mergeCell ref="Y16:Z16"/>
    <mergeCell ref="AG16:AH16"/>
    <mergeCell ref="AI16:AJ16"/>
    <mergeCell ref="AL16:AM16"/>
    <mergeCell ref="AG19:AI19"/>
    <mergeCell ref="AG17:AH17"/>
    <mergeCell ref="AI17:AJ17"/>
    <mergeCell ref="AY26:AY43"/>
    <mergeCell ref="AZ26:AZ43"/>
    <mergeCell ref="BA26:BA43"/>
    <mergeCell ref="BB26:BB43"/>
    <mergeCell ref="W27:X31"/>
    <mergeCell ref="Y27:Z31"/>
    <mergeCell ref="AB27:AC31"/>
    <mergeCell ref="AD27:AE31"/>
    <mergeCell ref="AG27:AH31"/>
    <mergeCell ref="AI27:AJ31"/>
    <mergeCell ref="AS26:AS43"/>
    <mergeCell ref="AT26:AT43"/>
    <mergeCell ref="AU26:AU27"/>
    <mergeCell ref="AV26:AV43"/>
    <mergeCell ref="AW26:AW43"/>
    <mergeCell ref="AX26:AX43"/>
    <mergeCell ref="AU28:AU43"/>
    <mergeCell ref="AG26:AH26"/>
    <mergeCell ref="AI26:AJ26"/>
    <mergeCell ref="AL26:AM26"/>
    <mergeCell ref="AN26:AO26"/>
    <mergeCell ref="AQ26:AQ43"/>
    <mergeCell ref="AR26:AR43"/>
    <mergeCell ref="AL27:AM31"/>
    <mergeCell ref="AN27:AO31"/>
    <mergeCell ref="AG32:AH32"/>
    <mergeCell ref="AI32:AJ32"/>
    <mergeCell ref="W26:X26"/>
    <mergeCell ref="Y26:Z26"/>
    <mergeCell ref="AB26:AC26"/>
    <mergeCell ref="AD26:AE26"/>
    <mergeCell ref="W32:X32"/>
    <mergeCell ref="AL32:AM32"/>
    <mergeCell ref="AN32:AO32"/>
    <mergeCell ref="W33:X33"/>
    <mergeCell ref="Y33:Z33"/>
    <mergeCell ref="AB33:AC33"/>
    <mergeCell ref="AD33:AE33"/>
    <mergeCell ref="AG33:AH33"/>
    <mergeCell ref="AI33:AJ33"/>
    <mergeCell ref="AL33:AM33"/>
    <mergeCell ref="AN33:AO33"/>
    <mergeCell ref="V26:V43"/>
    <mergeCell ref="Y32:Z32"/>
    <mergeCell ref="AB32:AC32"/>
    <mergeCell ref="AD32:AE32"/>
    <mergeCell ref="M26:M43"/>
    <mergeCell ref="N26:N43"/>
    <mergeCell ref="O26:O43"/>
    <mergeCell ref="R26:R43"/>
    <mergeCell ref="W38:Y38"/>
    <mergeCell ref="AB38:AD38"/>
    <mergeCell ref="AG38:AI38"/>
    <mergeCell ref="AL38:AN38"/>
    <mergeCell ref="W39:Y39"/>
    <mergeCell ref="AB39:AD39"/>
    <mergeCell ref="AG39:AI39"/>
    <mergeCell ref="AL39:AN39"/>
    <mergeCell ref="W36:Y36"/>
    <mergeCell ref="AB36:AD36"/>
    <mergeCell ref="AG36:AI36"/>
    <mergeCell ref="AL36:AN36"/>
    <mergeCell ref="W37:Y37"/>
    <mergeCell ref="AB37:AD37"/>
    <mergeCell ref="AG37:AI37"/>
    <mergeCell ref="AL37:AN37"/>
    <mergeCell ref="AL34:AM34"/>
    <mergeCell ref="AN34:AO34"/>
    <mergeCell ref="W35:X35"/>
    <mergeCell ref="Y35:Z35"/>
    <mergeCell ref="AB35:AC35"/>
    <mergeCell ref="AD35:AE35"/>
    <mergeCell ref="AG35:AH35"/>
    <mergeCell ref="AI35:AJ35"/>
    <mergeCell ref="AL35:AM35"/>
    <mergeCell ref="AN35:AO35"/>
    <mergeCell ref="W34:X34"/>
    <mergeCell ref="Y34:Z34"/>
    <mergeCell ref="AB34:AC34"/>
    <mergeCell ref="AD34:AE34"/>
    <mergeCell ref="AG34:AH34"/>
    <mergeCell ref="AI34:AJ34"/>
    <mergeCell ref="W42:Y42"/>
    <mergeCell ref="AB42:AD42"/>
    <mergeCell ref="AG42:AI42"/>
    <mergeCell ref="AL42:AN42"/>
    <mergeCell ref="W43:Y43"/>
    <mergeCell ref="AB43:AD43"/>
    <mergeCell ref="AG43:AI43"/>
    <mergeCell ref="AL43:AN43"/>
    <mergeCell ref="W40:Y40"/>
    <mergeCell ref="AB40:AD40"/>
    <mergeCell ref="AG40:AI40"/>
    <mergeCell ref="AL40:AN40"/>
    <mergeCell ref="W41:Y41"/>
    <mergeCell ref="AB41:AD41"/>
    <mergeCell ref="AG41:AI41"/>
    <mergeCell ref="AL41:AN41"/>
    <mergeCell ref="S55:S56"/>
    <mergeCell ref="T55:T56"/>
    <mergeCell ref="AG52:AH52"/>
    <mergeCell ref="AI52:AJ52"/>
    <mergeCell ref="W53:X53"/>
    <mergeCell ref="Y53:Z53"/>
    <mergeCell ref="AB53:AC53"/>
    <mergeCell ref="AD53:AE53"/>
    <mergeCell ref="AG53:AH53"/>
    <mergeCell ref="AI53:AJ53"/>
    <mergeCell ref="W52:X52"/>
    <mergeCell ref="Y52:Z52"/>
    <mergeCell ref="AB52:AC52"/>
    <mergeCell ref="AD52:AE52"/>
    <mergeCell ref="AL50:AM50"/>
    <mergeCell ref="AN50:AO50"/>
    <mergeCell ref="AY44:AY61"/>
    <mergeCell ref="AZ44:AZ61"/>
    <mergeCell ref="BA44:BA61"/>
    <mergeCell ref="BB44:BB61"/>
    <mergeCell ref="W45:X49"/>
    <mergeCell ref="Y45:Z49"/>
    <mergeCell ref="AB45:AC49"/>
    <mergeCell ref="AD45:AE49"/>
    <mergeCell ref="AG45:AH49"/>
    <mergeCell ref="AI45:AJ49"/>
    <mergeCell ref="AS44:AS61"/>
    <mergeCell ref="AT44:AT61"/>
    <mergeCell ref="AU44:AU45"/>
    <mergeCell ref="AV44:AV61"/>
    <mergeCell ref="AW44:AW61"/>
    <mergeCell ref="AX44:AX61"/>
    <mergeCell ref="AU46:AU61"/>
    <mergeCell ref="AG44:AH44"/>
    <mergeCell ref="AI44:AJ44"/>
    <mergeCell ref="AL44:AM44"/>
    <mergeCell ref="AN44:AO44"/>
    <mergeCell ref="AQ44:AQ61"/>
    <mergeCell ref="AR44:AR61"/>
    <mergeCell ref="AL45:AM49"/>
    <mergeCell ref="AN45:AO49"/>
    <mergeCell ref="AG50:AH50"/>
    <mergeCell ref="AI50:AJ50"/>
    <mergeCell ref="W44:X44"/>
    <mergeCell ref="Y44:Z44"/>
    <mergeCell ref="AB44:AC44"/>
    <mergeCell ref="AD44:AE44"/>
    <mergeCell ref="W50:X50"/>
    <mergeCell ref="W51:X51"/>
    <mergeCell ref="Y51:Z51"/>
    <mergeCell ref="AB51:AC51"/>
    <mergeCell ref="AD51:AE51"/>
    <mergeCell ref="AG51:AH51"/>
    <mergeCell ref="AI51:AJ51"/>
    <mergeCell ref="AL51:AM51"/>
    <mergeCell ref="AN51:AO51"/>
    <mergeCell ref="AL52:AM52"/>
    <mergeCell ref="AN52:AO52"/>
    <mergeCell ref="U44:U61"/>
    <mergeCell ref="V44:V61"/>
    <mergeCell ref="Y50:Z50"/>
    <mergeCell ref="AB50:AC50"/>
    <mergeCell ref="AD50:AE50"/>
    <mergeCell ref="W57:Y57"/>
    <mergeCell ref="AB57:AD57"/>
    <mergeCell ref="AG57:AI57"/>
    <mergeCell ref="AL57:AN57"/>
    <mergeCell ref="W58:Y58"/>
    <mergeCell ref="AB58:AD58"/>
    <mergeCell ref="AG58:AI58"/>
    <mergeCell ref="AL58:AN58"/>
    <mergeCell ref="W59:Y59"/>
    <mergeCell ref="AG55:AI55"/>
    <mergeCell ref="AL55:AN55"/>
    <mergeCell ref="W56:Y56"/>
    <mergeCell ref="AB56:AD56"/>
    <mergeCell ref="AG56:AI56"/>
    <mergeCell ref="AL56:AN56"/>
    <mergeCell ref="AL53:AM53"/>
    <mergeCell ref="AN53:AO53"/>
    <mergeCell ref="W54:Y54"/>
    <mergeCell ref="AB54:AD54"/>
    <mergeCell ref="AG54:AI54"/>
    <mergeCell ref="AL54:AN54"/>
    <mergeCell ref="W55:Y55"/>
    <mergeCell ref="AB55:AD55"/>
    <mergeCell ref="W61:Y61"/>
    <mergeCell ref="AB61:AD61"/>
    <mergeCell ref="AG61:AI61"/>
    <mergeCell ref="AL61:AN61"/>
    <mergeCell ref="G62:G79"/>
    <mergeCell ref="H62:H79"/>
    <mergeCell ref="I62:I64"/>
    <mergeCell ref="J62:J64"/>
    <mergeCell ref="K62:K64"/>
    <mergeCell ref="L62:L79"/>
    <mergeCell ref="AB59:AD59"/>
    <mergeCell ref="AG59:AI59"/>
    <mergeCell ref="AL59:AN59"/>
    <mergeCell ref="W60:Y60"/>
    <mergeCell ref="AB60:AD60"/>
    <mergeCell ref="AG60:AI60"/>
    <mergeCell ref="AL60:AN60"/>
    <mergeCell ref="M44:M61"/>
    <mergeCell ref="N44:N61"/>
    <mergeCell ref="O44:O61"/>
    <mergeCell ref="R44:R61"/>
    <mergeCell ref="G44:G61"/>
    <mergeCell ref="H44:H61"/>
    <mergeCell ref="I44:I46"/>
    <mergeCell ref="J44:J46"/>
    <mergeCell ref="K44:K46"/>
    <mergeCell ref="W69:X69"/>
    <mergeCell ref="Y69:Z69"/>
    <mergeCell ref="AB69:AC69"/>
    <mergeCell ref="AD69:AE69"/>
    <mergeCell ref="AG69:AH69"/>
    <mergeCell ref="AI69:AJ69"/>
    <mergeCell ref="AL69:AM69"/>
    <mergeCell ref="AY62:AY79"/>
    <mergeCell ref="AZ62:AZ79"/>
    <mergeCell ref="BA62:BA79"/>
    <mergeCell ref="J65:J79"/>
    <mergeCell ref="K65:K79"/>
    <mergeCell ref="AL71:AM71"/>
    <mergeCell ref="AN71:AO71"/>
    <mergeCell ref="W70:X70"/>
    <mergeCell ref="Y70:Z70"/>
    <mergeCell ref="AB70:AC70"/>
    <mergeCell ref="AD70:AE70"/>
    <mergeCell ref="AG70:AH70"/>
    <mergeCell ref="AI70:AJ70"/>
    <mergeCell ref="S64:S65"/>
    <mergeCell ref="T64:T65"/>
    <mergeCell ref="S66:S68"/>
    <mergeCell ref="T66:T68"/>
    <mergeCell ref="S69:S70"/>
    <mergeCell ref="S73:S74"/>
    <mergeCell ref="T73:T74"/>
    <mergeCell ref="S75:S76"/>
    <mergeCell ref="T75:T76"/>
    <mergeCell ref="S77:T79"/>
    <mergeCell ref="U62:U79"/>
    <mergeCell ref="BB62:BB79"/>
    <mergeCell ref="W63:X67"/>
    <mergeCell ref="Y63:Z67"/>
    <mergeCell ref="AB63:AC67"/>
    <mergeCell ref="AD63:AE67"/>
    <mergeCell ref="AG63:AH67"/>
    <mergeCell ref="AI63:AJ67"/>
    <mergeCell ref="AS62:AS79"/>
    <mergeCell ref="AT62:AT79"/>
    <mergeCell ref="AU62:AU63"/>
    <mergeCell ref="AV62:AV79"/>
    <mergeCell ref="AW62:AW79"/>
    <mergeCell ref="AX62:AX79"/>
    <mergeCell ref="AU64:AU79"/>
    <mergeCell ref="AG62:AH62"/>
    <mergeCell ref="AI62:AJ62"/>
    <mergeCell ref="AL62:AM62"/>
    <mergeCell ref="AN62:AO62"/>
    <mergeCell ref="AQ62:AQ79"/>
    <mergeCell ref="AR62:AR79"/>
    <mergeCell ref="AL63:AM67"/>
    <mergeCell ref="AN63:AO67"/>
    <mergeCell ref="AG68:AH68"/>
    <mergeCell ref="AI68:AJ68"/>
    <mergeCell ref="W62:X62"/>
    <mergeCell ref="Y62:Z62"/>
    <mergeCell ref="AB62:AC62"/>
    <mergeCell ref="AD62:AE62"/>
    <mergeCell ref="W68:X68"/>
    <mergeCell ref="AN69:AO69"/>
    <mergeCell ref="AG71:AH71"/>
    <mergeCell ref="AI71:AJ71"/>
    <mergeCell ref="V62:V79"/>
    <mergeCell ref="Y68:Z68"/>
    <mergeCell ref="AB68:AC68"/>
    <mergeCell ref="AD68:AE68"/>
    <mergeCell ref="M62:M79"/>
    <mergeCell ref="N62:N79"/>
    <mergeCell ref="O62:O79"/>
    <mergeCell ref="R62:R79"/>
    <mergeCell ref="W74:Y74"/>
    <mergeCell ref="AB74:AD74"/>
    <mergeCell ref="AG74:AI74"/>
    <mergeCell ref="AL74:AN74"/>
    <mergeCell ref="W75:Y75"/>
    <mergeCell ref="AB75:AD75"/>
    <mergeCell ref="AG75:AI75"/>
    <mergeCell ref="AL75:AN75"/>
    <mergeCell ref="W72:Y72"/>
    <mergeCell ref="AB72:AD72"/>
    <mergeCell ref="AG72:AI72"/>
    <mergeCell ref="AL72:AN72"/>
    <mergeCell ref="W73:Y73"/>
    <mergeCell ref="AB73:AD73"/>
    <mergeCell ref="AG73:AI73"/>
    <mergeCell ref="AL73:AN73"/>
    <mergeCell ref="AL70:AM70"/>
    <mergeCell ref="AN70:AO70"/>
    <mergeCell ref="W71:X71"/>
    <mergeCell ref="Y71:Z71"/>
    <mergeCell ref="AB71:AC71"/>
    <mergeCell ref="AD71:AE71"/>
    <mergeCell ref="AL68:AM68"/>
    <mergeCell ref="AN68:AO68"/>
    <mergeCell ref="J83:J97"/>
    <mergeCell ref="K83:K97"/>
    <mergeCell ref="I84:I97"/>
    <mergeCell ref="W78:Y78"/>
    <mergeCell ref="AB78:AD78"/>
    <mergeCell ref="AG78:AI78"/>
    <mergeCell ref="AL78:AN78"/>
    <mergeCell ref="W79:Y79"/>
    <mergeCell ref="AB79:AD79"/>
    <mergeCell ref="AG79:AI79"/>
    <mergeCell ref="AL79:AN79"/>
    <mergeCell ref="W76:Y76"/>
    <mergeCell ref="AB76:AD76"/>
    <mergeCell ref="AG76:AI76"/>
    <mergeCell ref="AL76:AN76"/>
    <mergeCell ref="W77:Y77"/>
    <mergeCell ref="AB77:AD77"/>
    <mergeCell ref="AG77:AI77"/>
    <mergeCell ref="AL77:AN77"/>
    <mergeCell ref="S87:S88"/>
    <mergeCell ref="T87:T88"/>
    <mergeCell ref="S89:S90"/>
    <mergeCell ref="T89:T90"/>
    <mergeCell ref="S91:S92"/>
    <mergeCell ref="T91:T92"/>
    <mergeCell ref="S93:S94"/>
    <mergeCell ref="T93:T94"/>
    <mergeCell ref="S95:T97"/>
    <mergeCell ref="AG88:AH88"/>
    <mergeCell ref="AI88:AJ88"/>
    <mergeCell ref="AL88:AM88"/>
    <mergeCell ref="AN88:AO88"/>
    <mergeCell ref="AY80:AY97"/>
    <mergeCell ref="AZ80:AZ97"/>
    <mergeCell ref="BA80:BA97"/>
    <mergeCell ref="BB80:BB97"/>
    <mergeCell ref="W81:X85"/>
    <mergeCell ref="Y81:Z85"/>
    <mergeCell ref="AB81:AC85"/>
    <mergeCell ref="AD81:AE85"/>
    <mergeCell ref="AG81:AH85"/>
    <mergeCell ref="AI81:AJ85"/>
    <mergeCell ref="AS80:AS97"/>
    <mergeCell ref="AT80:AT97"/>
    <mergeCell ref="AU80:AU81"/>
    <mergeCell ref="AV80:AV97"/>
    <mergeCell ref="AW80:AW97"/>
    <mergeCell ref="AX80:AX97"/>
    <mergeCell ref="AU82:AU97"/>
    <mergeCell ref="AG80:AH80"/>
    <mergeCell ref="AI80:AJ80"/>
    <mergeCell ref="AL80:AM80"/>
    <mergeCell ref="AN80:AO80"/>
    <mergeCell ref="AQ80:AQ97"/>
    <mergeCell ref="AR80:AR97"/>
    <mergeCell ref="AL81:AM85"/>
    <mergeCell ref="AN81:AO85"/>
    <mergeCell ref="AG86:AH86"/>
    <mergeCell ref="AI86:AJ86"/>
    <mergeCell ref="W80:X80"/>
    <mergeCell ref="Y80:Z80"/>
    <mergeCell ref="AB80:AC80"/>
    <mergeCell ref="AD80:AE80"/>
    <mergeCell ref="W86:X86"/>
    <mergeCell ref="W89:X89"/>
    <mergeCell ref="Y89:Z89"/>
    <mergeCell ref="AB89:AC89"/>
    <mergeCell ref="AD89:AE89"/>
    <mergeCell ref="AG89:AH89"/>
    <mergeCell ref="AI89:AJ89"/>
    <mergeCell ref="W88:X88"/>
    <mergeCell ref="Y88:Z88"/>
    <mergeCell ref="AB88:AC88"/>
    <mergeCell ref="AD88:AE88"/>
    <mergeCell ref="AL86:AM86"/>
    <mergeCell ref="AN86:AO86"/>
    <mergeCell ref="W87:X87"/>
    <mergeCell ref="Y87:Z87"/>
    <mergeCell ref="AB87:AC87"/>
    <mergeCell ref="AD87:AE87"/>
    <mergeCell ref="AG87:AH87"/>
    <mergeCell ref="AI87:AJ87"/>
    <mergeCell ref="AL87:AM87"/>
    <mergeCell ref="AN87:AO87"/>
    <mergeCell ref="U80:U97"/>
    <mergeCell ref="V80:V97"/>
    <mergeCell ref="Y86:Z86"/>
    <mergeCell ref="AB86:AC86"/>
    <mergeCell ref="AD86:AE86"/>
    <mergeCell ref="W93:Y93"/>
    <mergeCell ref="AB93:AD93"/>
    <mergeCell ref="AG93:AI93"/>
    <mergeCell ref="AL93:AN93"/>
    <mergeCell ref="W94:Y94"/>
    <mergeCell ref="AB94:AD94"/>
    <mergeCell ref="AG94:AI94"/>
    <mergeCell ref="AL94:AN94"/>
    <mergeCell ref="W95:Y95"/>
    <mergeCell ref="AG91:AI91"/>
    <mergeCell ref="AL91:AN91"/>
    <mergeCell ref="W92:Y92"/>
    <mergeCell ref="AB92:AD92"/>
    <mergeCell ref="AG92:AI92"/>
    <mergeCell ref="AL92:AN92"/>
    <mergeCell ref="AL89:AM89"/>
    <mergeCell ref="AN89:AO89"/>
    <mergeCell ref="W90:Y90"/>
    <mergeCell ref="AB90:AD90"/>
    <mergeCell ref="AG90:AI90"/>
    <mergeCell ref="AL90:AN90"/>
    <mergeCell ref="W91:Y91"/>
    <mergeCell ref="AB91:AD91"/>
    <mergeCell ref="W97:Y97"/>
    <mergeCell ref="AB97:AD97"/>
    <mergeCell ref="AG97:AI97"/>
    <mergeCell ref="AL97:AN97"/>
    <mergeCell ref="G98:G115"/>
    <mergeCell ref="H98:H115"/>
    <mergeCell ref="I98:I100"/>
    <mergeCell ref="J98:J100"/>
    <mergeCell ref="K98:K100"/>
    <mergeCell ref="L98:L115"/>
    <mergeCell ref="AB95:AD95"/>
    <mergeCell ref="AG95:AI95"/>
    <mergeCell ref="AL95:AN95"/>
    <mergeCell ref="W96:Y96"/>
    <mergeCell ref="AB96:AD96"/>
    <mergeCell ref="AG96:AI96"/>
    <mergeCell ref="AL96:AN96"/>
    <mergeCell ref="M80:M97"/>
    <mergeCell ref="N80:N97"/>
    <mergeCell ref="O80:O97"/>
    <mergeCell ref="R80:R97"/>
    <mergeCell ref="G80:G97"/>
    <mergeCell ref="H80:H97"/>
    <mergeCell ref="I80:I82"/>
    <mergeCell ref="J80:J82"/>
    <mergeCell ref="K80:K82"/>
    <mergeCell ref="L80:L97"/>
    <mergeCell ref="AL104:AM104"/>
    <mergeCell ref="AN104:AO104"/>
    <mergeCell ref="W105:X105"/>
    <mergeCell ref="Y105:Z105"/>
    <mergeCell ref="AB105:AC105"/>
    <mergeCell ref="AD105:AE105"/>
    <mergeCell ref="AG105:AH105"/>
    <mergeCell ref="AI105:AJ105"/>
    <mergeCell ref="AL105:AM105"/>
    <mergeCell ref="AY98:AY115"/>
    <mergeCell ref="AZ98:AZ115"/>
    <mergeCell ref="BA98:BA115"/>
    <mergeCell ref="BB98:BB115"/>
    <mergeCell ref="W99:X103"/>
    <mergeCell ref="Y99:Z103"/>
    <mergeCell ref="AB99:AC103"/>
    <mergeCell ref="AD99:AE103"/>
    <mergeCell ref="AG99:AH103"/>
    <mergeCell ref="AI99:AJ103"/>
    <mergeCell ref="AS98:AS115"/>
    <mergeCell ref="AT98:AT115"/>
    <mergeCell ref="AU98:AU99"/>
    <mergeCell ref="AV98:AV115"/>
    <mergeCell ref="AW98:AW115"/>
    <mergeCell ref="AX98:AX115"/>
    <mergeCell ref="AU100:AU115"/>
    <mergeCell ref="AG98:AH98"/>
    <mergeCell ref="AI98:AJ98"/>
    <mergeCell ref="AL98:AM98"/>
    <mergeCell ref="AN98:AO98"/>
    <mergeCell ref="AQ98:AQ115"/>
    <mergeCell ref="AR98:AR115"/>
    <mergeCell ref="AL99:AM103"/>
    <mergeCell ref="AN99:AO103"/>
    <mergeCell ref="AG104:AH104"/>
    <mergeCell ref="AI104:AJ104"/>
    <mergeCell ref="W98:X98"/>
    <mergeCell ref="Y98:Z98"/>
    <mergeCell ref="AB98:AC98"/>
    <mergeCell ref="AD98:AE98"/>
    <mergeCell ref="W104:X104"/>
    <mergeCell ref="AN105:AO105"/>
    <mergeCell ref="J101:J115"/>
    <mergeCell ref="K101:K115"/>
    <mergeCell ref="I102:I115"/>
    <mergeCell ref="U98:U115"/>
    <mergeCell ref="V98:V115"/>
    <mergeCell ref="Y104:Z104"/>
    <mergeCell ref="AB104:AC104"/>
    <mergeCell ref="AD104:AE104"/>
    <mergeCell ref="M98:M115"/>
    <mergeCell ref="N98:N115"/>
    <mergeCell ref="O98:O115"/>
    <mergeCell ref="R98:R115"/>
    <mergeCell ref="W110:Y110"/>
    <mergeCell ref="AB110:AD110"/>
    <mergeCell ref="AG110:AI110"/>
    <mergeCell ref="AL110:AN110"/>
    <mergeCell ref="W111:Y111"/>
    <mergeCell ref="AB111:AD111"/>
    <mergeCell ref="AG111:AI111"/>
    <mergeCell ref="AL111:AN111"/>
    <mergeCell ref="W108:Y108"/>
    <mergeCell ref="AB108:AD108"/>
    <mergeCell ref="AG108:AI108"/>
    <mergeCell ref="AL108:AN108"/>
    <mergeCell ref="W109:Y109"/>
    <mergeCell ref="AB109:AD109"/>
    <mergeCell ref="AG109:AI109"/>
    <mergeCell ref="AL109:AN109"/>
    <mergeCell ref="AL106:AM106"/>
    <mergeCell ref="AN106:AO106"/>
    <mergeCell ref="W107:X107"/>
    <mergeCell ref="AB107:AC107"/>
    <mergeCell ref="AD107:AE107"/>
    <mergeCell ref="AG107:AH107"/>
    <mergeCell ref="AI107:AJ107"/>
    <mergeCell ref="AL107:AM107"/>
    <mergeCell ref="AN107:AO107"/>
    <mergeCell ref="W106:X106"/>
    <mergeCell ref="Y106:Z106"/>
    <mergeCell ref="AB106:AC106"/>
    <mergeCell ref="AD106:AE106"/>
    <mergeCell ref="AG106:AH106"/>
    <mergeCell ref="AI106:AJ106"/>
    <mergeCell ref="J119:J133"/>
    <mergeCell ref="K119:K133"/>
    <mergeCell ref="I120:I133"/>
    <mergeCell ref="W114:Y114"/>
    <mergeCell ref="AB114:AD114"/>
    <mergeCell ref="AG114:AI114"/>
    <mergeCell ref="AL114:AN114"/>
    <mergeCell ref="W115:Y115"/>
    <mergeCell ref="AB115:AD115"/>
    <mergeCell ref="AG115:AI115"/>
    <mergeCell ref="AL115:AN115"/>
    <mergeCell ref="W112:Y112"/>
    <mergeCell ref="AB112:AD112"/>
    <mergeCell ref="AG112:AI112"/>
    <mergeCell ref="AL112:AN112"/>
    <mergeCell ref="W113:Y113"/>
    <mergeCell ref="AB113:AD113"/>
    <mergeCell ref="AG113:AI113"/>
    <mergeCell ref="AL113:AN113"/>
    <mergeCell ref="S107:S108"/>
    <mergeCell ref="AY116:AY133"/>
    <mergeCell ref="AZ116:AZ133"/>
    <mergeCell ref="BA116:BA133"/>
    <mergeCell ref="BB116:BB133"/>
    <mergeCell ref="W117:X121"/>
    <mergeCell ref="Y117:Z121"/>
    <mergeCell ref="AB117:AC121"/>
    <mergeCell ref="AD117:AE121"/>
    <mergeCell ref="AG117:AH121"/>
    <mergeCell ref="AI117:AJ121"/>
    <mergeCell ref="AS116:AS133"/>
    <mergeCell ref="AT116:AT133"/>
    <mergeCell ref="AU116:AU117"/>
    <mergeCell ref="AV116:AV133"/>
    <mergeCell ref="AW116:AW133"/>
    <mergeCell ref="AX116:AX133"/>
    <mergeCell ref="AU118:AU133"/>
    <mergeCell ref="AG116:AH116"/>
    <mergeCell ref="AI116:AJ116"/>
    <mergeCell ref="AL116:AM116"/>
    <mergeCell ref="AN116:AO116"/>
    <mergeCell ref="AQ116:AQ133"/>
    <mergeCell ref="AR116:AR133"/>
    <mergeCell ref="AL117:AM121"/>
    <mergeCell ref="AN117:AO121"/>
    <mergeCell ref="AG122:AH122"/>
    <mergeCell ref="AI122:AJ122"/>
    <mergeCell ref="W116:X116"/>
    <mergeCell ref="Y116:Z116"/>
    <mergeCell ref="AB116:AC116"/>
    <mergeCell ref="AD116:AE116"/>
    <mergeCell ref="W122:X122"/>
    <mergeCell ref="AB125:AC125"/>
    <mergeCell ref="AD125:AE125"/>
    <mergeCell ref="AG125:AH125"/>
    <mergeCell ref="AI125:AJ125"/>
    <mergeCell ref="W124:X124"/>
    <mergeCell ref="Y124:Z124"/>
    <mergeCell ref="AB124:AC124"/>
    <mergeCell ref="AD124:AE124"/>
    <mergeCell ref="AL122:AM122"/>
    <mergeCell ref="AN122:AO122"/>
    <mergeCell ref="W123:X123"/>
    <mergeCell ref="Y123:Z123"/>
    <mergeCell ref="AB123:AC123"/>
    <mergeCell ref="AD123:AE123"/>
    <mergeCell ref="AG123:AH123"/>
    <mergeCell ref="AI123:AJ123"/>
    <mergeCell ref="AL123:AM123"/>
    <mergeCell ref="AN123:AO123"/>
    <mergeCell ref="AL140:AM140"/>
    <mergeCell ref="AN140:AO140"/>
    <mergeCell ref="W141:X141"/>
    <mergeCell ref="Y141:Z141"/>
    <mergeCell ref="AB141:AC141"/>
    <mergeCell ref="AD141:AE141"/>
    <mergeCell ref="AG141:AH141"/>
    <mergeCell ref="AI141:AJ141"/>
    <mergeCell ref="AL141:AM141"/>
    <mergeCell ref="U116:U133"/>
    <mergeCell ref="V116:V133"/>
    <mergeCell ref="Y122:Z122"/>
    <mergeCell ref="AB122:AC122"/>
    <mergeCell ref="AD122:AE122"/>
    <mergeCell ref="W129:Y129"/>
    <mergeCell ref="AB129:AD129"/>
    <mergeCell ref="AG129:AI129"/>
    <mergeCell ref="AL129:AN129"/>
    <mergeCell ref="W130:Y130"/>
    <mergeCell ref="AB130:AD130"/>
    <mergeCell ref="AG130:AI130"/>
    <mergeCell ref="AL130:AN130"/>
    <mergeCell ref="W131:Y131"/>
    <mergeCell ref="AG127:AI127"/>
    <mergeCell ref="AL127:AN127"/>
    <mergeCell ref="W128:Y128"/>
    <mergeCell ref="AB128:AD128"/>
    <mergeCell ref="AG128:AI128"/>
    <mergeCell ref="AL128:AN128"/>
    <mergeCell ref="AL125:AM125"/>
    <mergeCell ref="AN125:AO125"/>
    <mergeCell ref="W126:Y126"/>
    <mergeCell ref="AB131:AD131"/>
    <mergeCell ref="AG131:AI131"/>
    <mergeCell ref="AL131:AN131"/>
    <mergeCell ref="W132:Y132"/>
    <mergeCell ref="AB132:AD132"/>
    <mergeCell ref="AG132:AI132"/>
    <mergeCell ref="AL132:AN132"/>
    <mergeCell ref="M116:M133"/>
    <mergeCell ref="N116:N133"/>
    <mergeCell ref="O116:O133"/>
    <mergeCell ref="R116:R133"/>
    <mergeCell ref="G116:G133"/>
    <mergeCell ref="H116:H133"/>
    <mergeCell ref="I116:I118"/>
    <mergeCell ref="J116:J118"/>
    <mergeCell ref="K116:K118"/>
    <mergeCell ref="L116:L133"/>
    <mergeCell ref="AB126:AD126"/>
    <mergeCell ref="AG126:AI126"/>
    <mergeCell ref="AL126:AN126"/>
    <mergeCell ref="W127:Y127"/>
    <mergeCell ref="AB127:AD127"/>
    <mergeCell ref="W133:Y133"/>
    <mergeCell ref="AB133:AD133"/>
    <mergeCell ref="AG133:AI133"/>
    <mergeCell ref="AL133:AN133"/>
    <mergeCell ref="AG124:AH124"/>
    <mergeCell ref="AI124:AJ124"/>
    <mergeCell ref="AL124:AM124"/>
    <mergeCell ref="AN124:AO124"/>
    <mergeCell ref="W125:X125"/>
    <mergeCell ref="Y125:Z125"/>
    <mergeCell ref="AY134:AY151"/>
    <mergeCell ref="AZ134:AZ151"/>
    <mergeCell ref="BA134:BA151"/>
    <mergeCell ref="BB134:BB151"/>
    <mergeCell ref="W135:X139"/>
    <mergeCell ref="Y135:Z139"/>
    <mergeCell ref="AB135:AC139"/>
    <mergeCell ref="AD135:AE139"/>
    <mergeCell ref="AG135:AH139"/>
    <mergeCell ref="AI135:AJ139"/>
    <mergeCell ref="AS134:AS151"/>
    <mergeCell ref="AT134:AT151"/>
    <mergeCell ref="AU134:AU135"/>
    <mergeCell ref="AV134:AV151"/>
    <mergeCell ref="AW134:AW151"/>
    <mergeCell ref="AX134:AX151"/>
    <mergeCell ref="AU136:AU151"/>
    <mergeCell ref="AG134:AH134"/>
    <mergeCell ref="AI134:AJ134"/>
    <mergeCell ref="AL134:AM134"/>
    <mergeCell ref="AN134:AO134"/>
    <mergeCell ref="AQ134:AQ151"/>
    <mergeCell ref="AR134:AR151"/>
    <mergeCell ref="AL135:AM139"/>
    <mergeCell ref="AN135:AO139"/>
    <mergeCell ref="AG140:AH140"/>
    <mergeCell ref="AI140:AJ140"/>
    <mergeCell ref="W134:X134"/>
    <mergeCell ref="Y134:Z134"/>
    <mergeCell ref="AB134:AC134"/>
    <mergeCell ref="AD134:AE134"/>
    <mergeCell ref="W140:X140"/>
    <mergeCell ref="AN141:AO141"/>
    <mergeCell ref="J137:J151"/>
    <mergeCell ref="K137:K151"/>
    <mergeCell ref="I138:I151"/>
    <mergeCell ref="U134:U151"/>
    <mergeCell ref="V134:V151"/>
    <mergeCell ref="Y140:Z140"/>
    <mergeCell ref="AB140:AC140"/>
    <mergeCell ref="AD140:AE140"/>
    <mergeCell ref="M134:M151"/>
    <mergeCell ref="N134:N151"/>
    <mergeCell ref="O134:O151"/>
    <mergeCell ref="R134:R151"/>
    <mergeCell ref="W146:Y146"/>
    <mergeCell ref="AB146:AD146"/>
    <mergeCell ref="AG146:AI146"/>
    <mergeCell ref="AL146:AN146"/>
    <mergeCell ref="W147:Y147"/>
    <mergeCell ref="AB147:AD147"/>
    <mergeCell ref="AG147:AI147"/>
    <mergeCell ref="AL147:AN147"/>
    <mergeCell ref="W144:Y144"/>
    <mergeCell ref="AB144:AD144"/>
    <mergeCell ref="AG144:AI144"/>
    <mergeCell ref="AL144:AN144"/>
    <mergeCell ref="W145:Y145"/>
    <mergeCell ref="AB145:AD145"/>
    <mergeCell ref="AG145:AI145"/>
    <mergeCell ref="AL145:AN145"/>
    <mergeCell ref="AL142:AM142"/>
    <mergeCell ref="AN142:AO142"/>
    <mergeCell ref="AB143:AC143"/>
    <mergeCell ref="AD143:AE143"/>
    <mergeCell ref="AG143:AH143"/>
    <mergeCell ref="AI143:AJ143"/>
    <mergeCell ref="AL143:AM143"/>
    <mergeCell ref="AN143:AO143"/>
    <mergeCell ref="W142:X142"/>
    <mergeCell ref="Y142:Z142"/>
    <mergeCell ref="AB142:AC142"/>
    <mergeCell ref="AD142:AE142"/>
    <mergeCell ref="AG142:AH142"/>
    <mergeCell ref="AI142:AJ142"/>
    <mergeCell ref="L152:L169"/>
    <mergeCell ref="J155:J169"/>
    <mergeCell ref="K155:K169"/>
    <mergeCell ref="AB161:AC161"/>
    <mergeCell ref="AD161:AE161"/>
    <mergeCell ref="AG161:AH161"/>
    <mergeCell ref="AI161:AJ161"/>
    <mergeCell ref="W160:X160"/>
    <mergeCell ref="Y160:Z160"/>
    <mergeCell ref="AB160:AC160"/>
    <mergeCell ref="AD160:AE160"/>
    <mergeCell ref="AL158:AM158"/>
    <mergeCell ref="AN158:AO158"/>
    <mergeCell ref="W159:X159"/>
    <mergeCell ref="Y159:Z159"/>
    <mergeCell ref="AB159:AC159"/>
    <mergeCell ref="AD159:AE159"/>
    <mergeCell ref="AG159:AH159"/>
    <mergeCell ref="AD152:AE152"/>
    <mergeCell ref="W158:X158"/>
    <mergeCell ref="L134:L151"/>
    <mergeCell ref="AB150:AD150"/>
    <mergeCell ref="AG150:AI150"/>
    <mergeCell ref="AL150:AN150"/>
    <mergeCell ref="W151:Y151"/>
    <mergeCell ref="AB151:AD151"/>
    <mergeCell ref="AG151:AI151"/>
    <mergeCell ref="AL151:AN151"/>
    <mergeCell ref="W148:Y148"/>
    <mergeCell ref="AB148:AD148"/>
    <mergeCell ref="AG148:AI148"/>
    <mergeCell ref="AL148:AN148"/>
    <mergeCell ref="W149:Y149"/>
    <mergeCell ref="AB149:AD149"/>
    <mergeCell ref="AG149:AI149"/>
    <mergeCell ref="AL149:AN149"/>
    <mergeCell ref="S159:S160"/>
    <mergeCell ref="T159:T160"/>
    <mergeCell ref="AG160:AH160"/>
    <mergeCell ref="AI160:AJ160"/>
    <mergeCell ref="AL160:AM160"/>
    <mergeCell ref="AN160:AO160"/>
    <mergeCell ref="AY152:AY169"/>
    <mergeCell ref="AZ152:AZ169"/>
    <mergeCell ref="BA152:BA169"/>
    <mergeCell ref="BB152:BB169"/>
    <mergeCell ref="W153:X157"/>
    <mergeCell ref="Y153:Z157"/>
    <mergeCell ref="AB153:AC157"/>
    <mergeCell ref="AD153:AE157"/>
    <mergeCell ref="AG153:AH157"/>
    <mergeCell ref="AI153:AJ157"/>
    <mergeCell ref="AS152:AS169"/>
    <mergeCell ref="AT152:AT169"/>
    <mergeCell ref="AU152:AU153"/>
    <mergeCell ref="AV152:AV169"/>
    <mergeCell ref="AW152:AW169"/>
    <mergeCell ref="AX152:AX169"/>
    <mergeCell ref="AU154:AU169"/>
    <mergeCell ref="AG152:AH152"/>
    <mergeCell ref="AI152:AJ152"/>
    <mergeCell ref="AL152:AM152"/>
    <mergeCell ref="AN152:AO152"/>
    <mergeCell ref="AQ152:AQ169"/>
    <mergeCell ref="AR152:AR169"/>
    <mergeCell ref="AL153:AM157"/>
    <mergeCell ref="AN153:AO157"/>
    <mergeCell ref="AG158:AH158"/>
    <mergeCell ref="AI158:AJ158"/>
    <mergeCell ref="W152:X152"/>
    <mergeCell ref="Y152:Z152"/>
    <mergeCell ref="AB152:AC152"/>
    <mergeCell ref="AB163:AD163"/>
    <mergeCell ref="W169:Y169"/>
    <mergeCell ref="AB177:AC177"/>
    <mergeCell ref="AD177:AE177"/>
    <mergeCell ref="AG177:AH177"/>
    <mergeCell ref="AI159:AJ159"/>
    <mergeCell ref="AL159:AM159"/>
    <mergeCell ref="AN159:AO159"/>
    <mergeCell ref="U152:U169"/>
    <mergeCell ref="V152:V169"/>
    <mergeCell ref="Y158:Z158"/>
    <mergeCell ref="AB158:AC158"/>
    <mergeCell ref="AD158:AE158"/>
    <mergeCell ref="W165:Y165"/>
    <mergeCell ref="AB165:AD165"/>
    <mergeCell ref="AG165:AI165"/>
    <mergeCell ref="AL165:AN165"/>
    <mergeCell ref="W166:Y166"/>
    <mergeCell ref="AB166:AD166"/>
    <mergeCell ref="AG166:AI166"/>
    <mergeCell ref="AL166:AN166"/>
    <mergeCell ref="W167:Y167"/>
    <mergeCell ref="AG163:AI163"/>
    <mergeCell ref="AL163:AN163"/>
    <mergeCell ref="W164:Y164"/>
    <mergeCell ref="AB164:AD164"/>
    <mergeCell ref="AG164:AI164"/>
    <mergeCell ref="AL164:AN164"/>
    <mergeCell ref="AL161:AM161"/>
    <mergeCell ref="AN161:AO161"/>
    <mergeCell ref="W162:Y162"/>
    <mergeCell ref="AB162:AD162"/>
    <mergeCell ref="AG162:AI162"/>
    <mergeCell ref="AL162:AN162"/>
    <mergeCell ref="AB170:AC170"/>
    <mergeCell ref="AD170:AE170"/>
    <mergeCell ref="W176:X176"/>
    <mergeCell ref="AB169:AD169"/>
    <mergeCell ref="AG169:AI169"/>
    <mergeCell ref="AL169:AN169"/>
    <mergeCell ref="G170:G187"/>
    <mergeCell ref="H170:H187"/>
    <mergeCell ref="I170:I172"/>
    <mergeCell ref="J170:J172"/>
    <mergeCell ref="K170:K172"/>
    <mergeCell ref="L170:L187"/>
    <mergeCell ref="AB167:AD167"/>
    <mergeCell ref="AG167:AI167"/>
    <mergeCell ref="AL167:AN167"/>
    <mergeCell ref="W168:Y168"/>
    <mergeCell ref="AB168:AD168"/>
    <mergeCell ref="AG168:AI168"/>
    <mergeCell ref="AL168:AN168"/>
    <mergeCell ref="M152:M169"/>
    <mergeCell ref="N152:N169"/>
    <mergeCell ref="O152:O169"/>
    <mergeCell ref="R152:R169"/>
    <mergeCell ref="G152:G169"/>
    <mergeCell ref="H152:H169"/>
    <mergeCell ref="I152:I154"/>
    <mergeCell ref="J152:J154"/>
    <mergeCell ref="K152:K154"/>
    <mergeCell ref="AL176:AM176"/>
    <mergeCell ref="AN176:AO176"/>
    <mergeCell ref="W177:X177"/>
    <mergeCell ref="Y177:Z177"/>
    <mergeCell ref="AB178:AC178"/>
    <mergeCell ref="AD178:AE178"/>
    <mergeCell ref="AG178:AH178"/>
    <mergeCell ref="AI178:AJ178"/>
    <mergeCell ref="AY170:AY187"/>
    <mergeCell ref="AZ170:AZ187"/>
    <mergeCell ref="BA170:BA187"/>
    <mergeCell ref="BB170:BB187"/>
    <mergeCell ref="W171:X175"/>
    <mergeCell ref="Y171:Z175"/>
    <mergeCell ref="AB171:AC175"/>
    <mergeCell ref="AD171:AE175"/>
    <mergeCell ref="AG171:AH175"/>
    <mergeCell ref="AI171:AJ175"/>
    <mergeCell ref="AS170:AS187"/>
    <mergeCell ref="AT170:AT187"/>
    <mergeCell ref="AU170:AU171"/>
    <mergeCell ref="AV170:AV187"/>
    <mergeCell ref="AW170:AW187"/>
    <mergeCell ref="AX170:AX187"/>
    <mergeCell ref="AU172:AU187"/>
    <mergeCell ref="AG170:AH170"/>
    <mergeCell ref="AI170:AJ170"/>
    <mergeCell ref="AL170:AM170"/>
    <mergeCell ref="AN170:AO170"/>
    <mergeCell ref="AQ170:AQ187"/>
    <mergeCell ref="AR170:AR187"/>
    <mergeCell ref="AL171:AM175"/>
    <mergeCell ref="AN171:AO175"/>
    <mergeCell ref="AG176:AH176"/>
    <mergeCell ref="AI176:AJ176"/>
    <mergeCell ref="W170:X170"/>
    <mergeCell ref="AB180:AD180"/>
    <mergeCell ref="AG180:AI180"/>
    <mergeCell ref="AL180:AN180"/>
    <mergeCell ref="W181:Y181"/>
    <mergeCell ref="AB181:AD181"/>
    <mergeCell ref="AG181:AI181"/>
    <mergeCell ref="AI177:AJ177"/>
    <mergeCell ref="AL177:AM177"/>
    <mergeCell ref="AN177:AO177"/>
    <mergeCell ref="J173:J187"/>
    <mergeCell ref="K173:K187"/>
    <mergeCell ref="I174:I187"/>
    <mergeCell ref="U170:U187"/>
    <mergeCell ref="V170:V187"/>
    <mergeCell ref="Y176:Z176"/>
    <mergeCell ref="AB176:AC176"/>
    <mergeCell ref="AD176:AE176"/>
    <mergeCell ref="M170:M187"/>
    <mergeCell ref="N170:N187"/>
    <mergeCell ref="O170:O187"/>
    <mergeCell ref="R170:R187"/>
    <mergeCell ref="AL181:AN181"/>
    <mergeCell ref="AL178:AM178"/>
    <mergeCell ref="AN178:AO178"/>
    <mergeCell ref="W179:X179"/>
    <mergeCell ref="Y179:Z179"/>
    <mergeCell ref="AB179:AC179"/>
    <mergeCell ref="AD179:AE179"/>
    <mergeCell ref="AG179:AH179"/>
    <mergeCell ref="AI179:AJ179"/>
    <mergeCell ref="AL179:AM179"/>
    <mergeCell ref="AN179:AO179"/>
    <mergeCell ref="AB186:AD186"/>
    <mergeCell ref="AG186:AI186"/>
    <mergeCell ref="AL186:AN186"/>
    <mergeCell ref="W187:Y187"/>
    <mergeCell ref="AB187:AD187"/>
    <mergeCell ref="AG187:AI187"/>
    <mergeCell ref="AL187:AN187"/>
    <mergeCell ref="W184:Y184"/>
    <mergeCell ref="AB184:AD184"/>
    <mergeCell ref="AG184:AI184"/>
    <mergeCell ref="AL184:AN184"/>
    <mergeCell ref="W185:Y185"/>
    <mergeCell ref="AB185:AD185"/>
    <mergeCell ref="AG185:AI185"/>
    <mergeCell ref="AL185:AN185"/>
    <mergeCell ref="W182:Y182"/>
    <mergeCell ref="AB182:AD182"/>
    <mergeCell ref="AG182:AI182"/>
    <mergeCell ref="AL182:AN182"/>
    <mergeCell ref="W183:Y183"/>
    <mergeCell ref="AB183:AD183"/>
    <mergeCell ref="AG183:AI183"/>
    <mergeCell ref="AL183:AN183"/>
    <mergeCell ref="F8:F25"/>
    <mergeCell ref="W186:Y186"/>
    <mergeCell ref="W180:Y180"/>
    <mergeCell ref="W178:X178"/>
    <mergeCell ref="Y178:Z178"/>
    <mergeCell ref="Y170:Z170"/>
    <mergeCell ref="W163:Y163"/>
    <mergeCell ref="W161:X161"/>
    <mergeCell ref="Y161:Z161"/>
    <mergeCell ref="W143:X143"/>
    <mergeCell ref="Y143:Z143"/>
    <mergeCell ref="S123:S124"/>
    <mergeCell ref="T123:T124"/>
    <mergeCell ref="S125:S126"/>
    <mergeCell ref="T125:T126"/>
    <mergeCell ref="S127:S128"/>
    <mergeCell ref="T127:T128"/>
    <mergeCell ref="I156:I169"/>
    <mergeCell ref="W150:Y150"/>
    <mergeCell ref="S161:S162"/>
    <mergeCell ref="T161:T162"/>
    <mergeCell ref="S163:S164"/>
    <mergeCell ref="T163:T164"/>
    <mergeCell ref="S165:S166"/>
    <mergeCell ref="T165:T166"/>
    <mergeCell ref="S167:T169"/>
    <mergeCell ref="G134:G151"/>
    <mergeCell ref="H134:H151"/>
    <mergeCell ref="I134:I136"/>
    <mergeCell ref="J134:J136"/>
    <mergeCell ref="K134:K136"/>
    <mergeCell ref="Y107:Z107"/>
    <mergeCell ref="G1:I3"/>
    <mergeCell ref="J1:N3"/>
    <mergeCell ref="O1:BB1"/>
    <mergeCell ref="O2:BB2"/>
    <mergeCell ref="O3:BB3"/>
    <mergeCell ref="I194:M194"/>
    <mergeCell ref="K195:M195"/>
    <mergeCell ref="K196:M196"/>
    <mergeCell ref="BL8:BL25"/>
    <mergeCell ref="BM8:BM25"/>
    <mergeCell ref="BN8:BN25"/>
    <mergeCell ref="BL26:BL43"/>
    <mergeCell ref="BM26:BM43"/>
    <mergeCell ref="BN26:BN43"/>
    <mergeCell ref="BL44:BL61"/>
    <mergeCell ref="BM44:BM61"/>
    <mergeCell ref="BN44:BN61"/>
    <mergeCell ref="BL62:BL79"/>
    <mergeCell ref="BM62:BM79"/>
    <mergeCell ref="BN62:BN79"/>
    <mergeCell ref="BC5:BC7"/>
    <mergeCell ref="BD5:BD7"/>
    <mergeCell ref="BE5:BE7"/>
    <mergeCell ref="BF5:BF7"/>
    <mergeCell ref="BG5:BG7"/>
    <mergeCell ref="BH5:BH7"/>
    <mergeCell ref="BI5:BI7"/>
    <mergeCell ref="BJ5:BJ7"/>
    <mergeCell ref="BG8:BG25"/>
    <mergeCell ref="BG26:BG43"/>
    <mergeCell ref="BG44:BG61"/>
    <mergeCell ref="BG62:BG79"/>
  </mergeCells>
  <conditionalFormatting sqref="L8:L187">
    <cfRule type="cellIs" dxfId="31" priority="30" operator="equal">
      <formula>"No Aplica"</formula>
    </cfRule>
    <cfRule type="cellIs" dxfId="30" priority="31" operator="equal">
      <formula>"Gestión"</formula>
    </cfRule>
    <cfRule type="cellIs" dxfId="29" priority="32" operator="equal">
      <formula>"Corrupción"</formula>
    </cfRule>
  </conditionalFormatting>
  <conditionalFormatting sqref="M8:M187">
    <cfRule type="cellIs" dxfId="28" priority="19" operator="equal">
      <formula>"No Aplica"</formula>
    </cfRule>
    <cfRule type="cellIs" dxfId="27" priority="20" operator="equal">
      <formula>"C. Fraude"</formula>
    </cfRule>
    <cfRule type="cellIs" dxfId="26" priority="21" operator="equal">
      <formula>"C. Piratería"</formula>
    </cfRule>
    <cfRule type="cellIs" dxfId="25" priority="22" operator="equal">
      <formula>"C. Soborno"</formula>
    </cfRule>
    <cfRule type="cellIs" dxfId="24" priority="23" operator="equal">
      <formula>"Corrupción"</formula>
    </cfRule>
    <cfRule type="cellIs" dxfId="23" priority="24" operator="equal">
      <formula>"G. Tecnología"</formula>
    </cfRule>
    <cfRule type="cellIs" dxfId="22" priority="25" operator="equal">
      <formula>"G. Cumplimiento"</formula>
    </cfRule>
    <cfRule type="cellIs" dxfId="21" priority="26" operator="equal">
      <formula>"G. Financiero"</formula>
    </cfRule>
    <cfRule type="cellIs" dxfId="20" priority="27" operator="equal">
      <formula>"G. Operativo"</formula>
    </cfRule>
    <cfRule type="cellIs" dxfId="19" priority="28" operator="equal">
      <formula>"G. Imagen"</formula>
    </cfRule>
    <cfRule type="cellIs" dxfId="18" priority="29" operator="equal">
      <formula>"G. Estratégico"</formula>
    </cfRule>
  </conditionalFormatting>
  <conditionalFormatting sqref="L41:BA43 L26:R40 L59:BB61 L44:R58 L77:BA79 L62:R76 L95:BB97 L80:R94 T80:BB94 L113:BB115 L98:R112 T98:BB112 L131:BB133 L116:R130 T116:BB130 L149:BB151 L134:R148 T134:BB148 L167:BB169 L152:R166 T152:BB166 L185:BB187 L170:R184 T170:BB184 L8:BB25 T26:BA40 T44:BB58 T62:BA76">
    <cfRule type="cellIs" dxfId="17" priority="18" operator="equal">
      <formula>"No Aplica"</formula>
    </cfRule>
  </conditionalFormatting>
  <conditionalFormatting sqref="AU8:AU187">
    <cfRule type="cellIs" dxfId="16" priority="16" operator="equal">
      <formula>"No requiere Acciones Adicionales"</formula>
    </cfRule>
    <cfRule type="cellIs" dxfId="15" priority="17" operator="equal">
      <formula>"Debe definir Acciones Complementarias"</formula>
    </cfRule>
  </conditionalFormatting>
  <conditionalFormatting sqref="AS8:AS187 V8:V187">
    <cfRule type="cellIs" dxfId="14" priority="12" operator="equal">
      <formula>"Baja"</formula>
    </cfRule>
    <cfRule type="cellIs" dxfId="13" priority="13" operator="equal">
      <formula>"Moderada"</formula>
    </cfRule>
    <cfRule type="cellIs" dxfId="12" priority="14" operator="equal">
      <formula>"Alta"</formula>
    </cfRule>
    <cfRule type="cellIs" dxfId="11" priority="15" operator="equal">
      <formula>"Extrema"</formula>
    </cfRule>
  </conditionalFormatting>
  <conditionalFormatting sqref="S26:S40">
    <cfRule type="cellIs" dxfId="10" priority="11" operator="equal">
      <formula>"No Aplica"</formula>
    </cfRule>
  </conditionalFormatting>
  <conditionalFormatting sqref="S44:S58">
    <cfRule type="cellIs" dxfId="9" priority="10" operator="equal">
      <formula>"No Aplica"</formula>
    </cfRule>
  </conditionalFormatting>
  <conditionalFormatting sqref="S62:S76">
    <cfRule type="cellIs" dxfId="8" priority="9" operator="equal">
      <formula>"No Aplica"</formula>
    </cfRule>
  </conditionalFormatting>
  <conditionalFormatting sqref="S80:S94">
    <cfRule type="cellIs" dxfId="7" priority="8" operator="equal">
      <formula>"No Aplica"</formula>
    </cfRule>
  </conditionalFormatting>
  <conditionalFormatting sqref="S98:S112">
    <cfRule type="cellIs" dxfId="6" priority="7" operator="equal">
      <formula>"No Aplica"</formula>
    </cfRule>
  </conditionalFormatting>
  <conditionalFormatting sqref="S116:S130">
    <cfRule type="cellIs" dxfId="5" priority="6" operator="equal">
      <formula>"No Aplica"</formula>
    </cfRule>
  </conditionalFormatting>
  <conditionalFormatting sqref="S134:S148">
    <cfRule type="cellIs" dxfId="4" priority="5" operator="equal">
      <formula>"No Aplica"</formula>
    </cfRule>
  </conditionalFormatting>
  <conditionalFormatting sqref="S152:S166">
    <cfRule type="cellIs" dxfId="3" priority="4" operator="equal">
      <formula>"No Aplica"</formula>
    </cfRule>
  </conditionalFormatting>
  <conditionalFormatting sqref="S170:S184">
    <cfRule type="cellIs" dxfId="2" priority="3" operator="equal">
      <formula>"No Aplica"</formula>
    </cfRule>
  </conditionalFormatting>
  <conditionalFormatting sqref="BB26:BB43">
    <cfRule type="cellIs" dxfId="1" priority="2" operator="equal">
      <formula>"No Aplica"</formula>
    </cfRule>
  </conditionalFormatting>
  <conditionalFormatting sqref="BB62:BB79">
    <cfRule type="cellIs" dxfId="0" priority="1" operator="equal">
      <formula>"No Aplica"</formula>
    </cfRule>
  </conditionalFormatting>
  <dataValidations count="14">
    <dataValidation type="list" allowBlank="1" showInputMessage="1" showErrorMessage="1" sqref="L8:L187">
      <formula1>#REF!</formula1>
    </dataValidation>
    <dataValidation type="list" allowBlank="1" showInputMessage="1" showErrorMessage="1" sqref="M8:M187">
      <formula1>#REF!</formula1>
    </dataValidation>
    <dataValidation type="list" allowBlank="1" showInputMessage="1" showErrorMessage="1" sqref="N8:N187">
      <formula1>#REF!</formula1>
    </dataValidation>
    <dataValidation type="list" allowBlank="1" showInputMessage="1" showErrorMessage="1" sqref="Z163:Z169 AO19:AO25 AE181:AE187 AJ181:AJ187 Z181:Z187 AO145:AO151 AE145:AE151 AJ145:AJ151 Z145:Z151 AO127:AO133 AE127:AE133 AJ127:AJ133 Z127:Z133 AO109:AO115 AE109:AE115 AJ109:AJ115 Z109:Z115 AO91:AO97 AE91:AE97 AJ91:AJ97 Z91:Z97 AO73:AO79 AE73:AE79 AJ73:AJ79 Z73:Z79 AO55:AO61 AE55:AE61 AJ55:AJ61 Z55:Z61 AO37:AO43 AE37:AE43 AJ37:AJ43 Z37:Z43 AJ19:AJ25 AO163:AO169 AE163:AE169 AJ163:AJ169 Q8:Q187 AO181:AO187 AE19:AE25 Z19:Z25">
      <formula1>#REF!</formula1>
    </dataValidation>
    <dataValidation type="list" allowBlank="1" showInputMessage="1" showErrorMessage="1" sqref="T8 T116 T134 T152 T26 T44 T62 T80 T98 T170">
      <formula1>#REF!</formula1>
    </dataValidation>
    <dataValidation type="list" allowBlank="1" showInputMessage="1" showErrorMessage="1" sqref="T9 T117 T135 T153 T27 T45 T63 T81 T99 T171">
      <formula1>#REF!</formula1>
    </dataValidation>
    <dataValidation type="list" allowBlank="1" showInputMessage="1" showErrorMessage="1" sqref="T10 T118 T136 T154 T28 T46 T64 T82 T100 T172">
      <formula1>#REF!</formula1>
    </dataValidation>
    <dataValidation type="list" allowBlank="1" showInputMessage="1" showErrorMessage="1" sqref="T12:T13 T120:T121 T138:T139 T156:T157 T30:T31 T48:T49 T66:T67 T84:T85 T102:T103 T174:T175">
      <formula1>#REF!</formula1>
    </dataValidation>
    <dataValidation type="list" allowBlank="1" showInputMessage="1" showErrorMessage="1" sqref="T15 T123 T141 T159 T33 T51 T69 T87 T105 T177">
      <formula1>#REF!</formula1>
    </dataValidation>
    <dataValidation type="list" allowBlank="1" showInputMessage="1" showErrorMessage="1" sqref="T17 T125 T143 T161 T35 T53 T71 T89 T107 T179">
      <formula1>#REF!</formula1>
    </dataValidation>
    <dataValidation type="list" allowBlank="1" showInputMessage="1" showErrorMessage="1" sqref="T19 T127 T145 T163 T37 T55 T73 T91 T109 T181">
      <formula1>#REF!</formula1>
    </dataValidation>
    <dataValidation type="list" allowBlank="1" showInputMessage="1" showErrorMessage="1" sqref="T21 T129 T147 T165 T39 T57 T75 T93 T111 T183">
      <formula1>#REF!</formula1>
    </dataValidation>
    <dataValidation type="list" allowBlank="1" showInputMessage="1" showErrorMessage="1" sqref="Y17:Z17 AD17:AE17 AI17:AJ17 AN17:AO17 Y35:Z35 AD35:AE35 AI35:AJ35 AN35:AO35 Y53:Z53 AD53:AE53 AI53:AJ53 AN53:AO53 Y71:Z71 AD71:AE71 AI71:AJ71 AN71:AO71 Y89:Z89 AD89:AE89 AI89:AJ89 AN89:AO89 Y107:Z107 AD107:AE107 AI107:AJ107 AN107:AO107 Y125:Z125 AD125:AE125 AI125:AJ125 AN125:AO125 Y143:Z143 AD143:AE143 AI143:AJ143 AN143:AO143 Y161:Z161 AD161:AE161 AI161:AJ161 AN161:AO161 Y179:Z179 AD179:AE179 AI179:AJ179 AN179:AO179">
      <formula1>#REF!</formula1>
    </dataValidation>
    <dataValidation type="list" allowBlank="1" showInputMessage="1" showErrorMessage="1" sqref="W17:X17 AB17:AC17 AG17:AH17 AL17:AM17 W35:X35 AB35:AC35 AG35:AH35 AL35:AM35 W53:X53 AB53:AC53 AG53:AH53 AL53:AM53 W71:X71 AB71:AC71 AG71:AH71 AL71:AM71 W89:X89 AB89:AC89 AG89:AH89 AL89:AM89 W107:X107 AB107:AC107 AG107:AH107 AL107:AM107 W125:X125 AB125:AC125 AG125:AH125 AL125:AM125 W143:X143 AB143:AC143 AG143:AH143 AL143:AM143 W161:X161 AB161:AC161 AG161:AH161 AL161:AM161 W179:X179 AB179:AC179 AG179:AH179 AL179:AM179">
      <formula1>#REF!</formula1>
    </dataValidation>
  </dataValidations>
  <pageMargins left="0.70866141732283472" right="0.70866141732283472" top="0.74803149606299213" bottom="0.74803149606299213" header="0.31496062992125984" footer="0.31496062992125984"/>
  <pageSetup paperSize="14" scale="60" orientation="landscape" r:id="rId1"/>
  <drawing r:id="rId2"/>
  <legacyDrawing r:id="rId3"/>
  <oleObjects>
    <mc:AlternateContent xmlns:mc="http://schemas.openxmlformats.org/markup-compatibility/2006">
      <mc:Choice Requires="x14">
        <oleObject progId="PBrush" shapeId="2726" r:id="rId4">
          <objectPr defaultSize="0" autoPict="0" r:id="rId5">
            <anchor moveWithCells="1" sizeWithCells="1">
              <from>
                <xdr:col>6</xdr:col>
                <xdr:colOff>590550</xdr:colOff>
                <xdr:row>0</xdr:row>
                <xdr:rowOff>428625</xdr:rowOff>
              </from>
              <to>
                <xdr:col>8</xdr:col>
                <xdr:colOff>209550</xdr:colOff>
                <xdr:row>2</xdr:row>
                <xdr:rowOff>180975</xdr:rowOff>
              </to>
            </anchor>
          </objectPr>
        </oleObject>
      </mc:Choice>
      <mc:Fallback>
        <oleObject progId="PBrush" shapeId="2726"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zoomScale="80" zoomScaleNormal="80" workbookViewId="0">
      <selection activeCell="A10" sqref="A10"/>
    </sheetView>
  </sheetViews>
  <sheetFormatPr baseColWidth="10" defaultRowHeight="15" x14ac:dyDescent="0.25"/>
  <cols>
    <col min="1" max="1" width="187.140625" customWidth="1"/>
  </cols>
  <sheetData>
    <row r="2" spans="1:1" ht="207" customHeight="1" x14ac:dyDescent="0.25">
      <c r="A2" s="193" t="s">
        <v>441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77FD217A5E0104E93CF4896CEFA50C9" ma:contentTypeVersion="3" ma:contentTypeDescription="Crear nuevo documento." ma:contentTypeScope="" ma:versionID="09151afdb86bf23120a03d51e9b7c8ba">
  <xsd:schema xmlns:xsd="http://www.w3.org/2001/XMLSchema" xmlns:xs="http://www.w3.org/2001/XMLSchema" xmlns:p="http://schemas.microsoft.com/office/2006/metadata/properties" xmlns:ns2="5575b7b8-f05a-4168-8a7b-8006bd8c7347" targetNamespace="http://schemas.microsoft.com/office/2006/metadata/properties" ma:root="true" ma:fieldsID="a9676fa95dadcc2b6bbdd1721aed4ac8" ns2:_="">
    <xsd:import namespace="5575b7b8-f05a-4168-8a7b-8006bd8c7347"/>
    <xsd:element name="properties">
      <xsd:complexType>
        <xsd:sequence>
          <xsd:element name="documentManagement">
            <xsd:complexType>
              <xsd:all>
                <xsd:element ref="ns2:A_x00f1_o"/>
                <xsd:element ref="ns2:Tipos_x0020_de_x0020_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75b7b8-f05a-4168-8a7b-8006bd8c7347" elementFormDefault="qualified">
    <xsd:import namespace="http://schemas.microsoft.com/office/2006/documentManagement/types"/>
    <xsd:import namespace="http://schemas.microsoft.com/office/infopath/2007/PartnerControls"/>
    <xsd:element name="A_x00f1_o" ma:index="8" ma:displayName="Año" ma:default="2020" ma:internalName="A_x00f1_o">
      <xsd:simpleType>
        <xsd:restriction base="dms:Text">
          <xsd:maxLength value="255"/>
        </xsd:restriction>
      </xsd:simpleType>
    </xsd:element>
    <xsd:element name="Tipos_x0020_de_x0020_Documentos" ma:index="9" ma:displayName="Periodo" ma:default="I Semestre" ma:format="Dropdown" ma:internalName="Tipos_x0020_de_x0020_Documentos">
      <xsd:simpleType>
        <xsd:restriction base="dms:Choice">
          <xsd:enumeration value="I Semestre"/>
          <xsd:enumeration value="I Trimestre"/>
          <xsd:enumeration value="II Trimestre"/>
          <xsd:enumeration value="III Trimestre"/>
          <xsd:enumeration value="IV Trimestr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ipos_x0020_de_x0020_Documentos xmlns="5575b7b8-f05a-4168-8a7b-8006bd8c7347">IV Trimestre</Tipos_x0020_de_x0020_Documentos>
    <A_x00f1_o xmlns="5575b7b8-f05a-4168-8a7b-8006bd8c7347">2018</A_x00f1_o>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F016D1-D173-4E3D-A3AA-11850F69B562}"/>
</file>

<file path=customXml/itemProps2.xml><?xml version="1.0" encoding="utf-8"?>
<ds:datastoreItem xmlns:ds="http://schemas.openxmlformats.org/officeDocument/2006/customXml" ds:itemID="{83CD371C-A2D1-4980-8FED-12D17676472A}"/>
</file>

<file path=customXml/itemProps3.xml><?xml version="1.0" encoding="utf-8"?>
<ds:datastoreItem xmlns:ds="http://schemas.openxmlformats.org/officeDocument/2006/customXml" ds:itemID="{1012E815-49AE-48B2-876B-40B22456789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Identificación de Riesgos</vt:lpstr>
      <vt:lpstr>Mapa de Riesgos Integrado</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Monitoreo IV 2018 - Gestión de Contratación</dc:title>
  <dc:creator>Isidro Melquicedec Bastidas Yela</dc:creator>
  <cp:lastModifiedBy>Diana Catharine Corredor Gomez</cp:lastModifiedBy>
  <cp:lastPrinted>2018-07-31T21:35:05Z</cp:lastPrinted>
  <dcterms:created xsi:type="dcterms:W3CDTF">2017-02-28T16:02:58Z</dcterms:created>
  <dcterms:modified xsi:type="dcterms:W3CDTF">2019-01-25T13:20:44Z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0x010100E77FD217A5E0104E93CF4896CEFA50C9</vt:lpwstr>
  </property>
  <property fmtid="{D5CDD505-2E9C-101B-9397-08002B2CF9AE}" pid="3" name="Order">
    <vt:r8>11000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