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SOsorio\Documents\Oficina\2020\Actualización riesgos\Conceptos Jurídicos\"/>
    </mc:Choice>
  </mc:AlternateContent>
  <workbookProtection workbookAlgorithmName="SHA-512" workbookHashValue="XIlFNlUINmiYNy8SNQI3S2w+1G+b4ael+bp+prcDsxjx15hFRv0MXRa26Af6pLApTrOUtJqIHZ609mKBm5B8lg==" workbookSaltValue="h0gv1320QZysFf7zX4WpNw==" workbookSpinCount="100000" lockStructure="1"/>
  <bookViews>
    <workbookView xWindow="0" yWindow="0" windowWidth="20490" windowHeight="7350" tabRatio="622" activeTab="2"/>
  </bookViews>
  <sheets>
    <sheet name="IDENTIFICACIÓN DE RIESGOS." sheetId="2" r:id="rId1"/>
    <sheet name="ANÁLISIS DE CAUSAS" sheetId="8" r:id="rId2"/>
    <sheet name="VALORACIÓN RIESGOS" sheetId="10" r:id="rId3"/>
    <sheet name="DATOS" sheetId="1" state="hidden" r:id="rId4"/>
    <sheet name="SEGUIMIENTO" sheetId="13" r:id="rId5"/>
    <sheet name="EVALUACIÓN" sheetId="12" r:id="rId6"/>
    <sheet name="Gráficas" sheetId="6" r:id="rId7"/>
  </sheets>
  <externalReferences>
    <externalReference r:id="rId8"/>
  </externalReferences>
  <definedNames>
    <definedName name="http___portal.minvivienda.local_ProcesosCorporativos_Planeación_20Estratégica_20y_20Gestión_20de_20Recursos_20Financieros_209.0.pdf">'IDENTIFICACIÓN DE RIESGOS.'!$F$20</definedName>
    <definedName name="MATRIZ_RIESGOS">DATOS!$F$73:$M$80</definedName>
    <definedName name="TABLA_RIESGOS1">DATOS!$I$76:$M$80</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0" l="1"/>
  <c r="Q87" i="10" l="1"/>
  <c r="AI114" i="13" l="1"/>
  <c r="AI113" i="13"/>
  <c r="AI112" i="13"/>
  <c r="AI111" i="13"/>
  <c r="AI110" i="13"/>
  <c r="AI109" i="13"/>
  <c r="AI108" i="13"/>
  <c r="AI107" i="13"/>
  <c r="AI106" i="13"/>
  <c r="AI105" i="13"/>
  <c r="AI104" i="13"/>
  <c r="AI103" i="13"/>
  <c r="AI102" i="13"/>
  <c r="AI101" i="13"/>
  <c r="AI100" i="13"/>
  <c r="AI99" i="13"/>
  <c r="AI98" i="13"/>
  <c r="AI97" i="13"/>
  <c r="AI96" i="13"/>
  <c r="AI95" i="13"/>
  <c r="AI94" i="13"/>
  <c r="AI93" i="13"/>
  <c r="AI92" i="13"/>
  <c r="AI91" i="13"/>
  <c r="AI90" i="13"/>
  <c r="AI89" i="13"/>
  <c r="AI88" i="13"/>
  <c r="AI87" i="13"/>
  <c r="AI86" i="13"/>
  <c r="AI85" i="13"/>
  <c r="AI84" i="13"/>
  <c r="AI83" i="13"/>
  <c r="AI82" i="13"/>
  <c r="AI81" i="13"/>
  <c r="AI80" i="13"/>
  <c r="AI79" i="13"/>
  <c r="AI78" i="13"/>
  <c r="AI77" i="13"/>
  <c r="AI76" i="13"/>
  <c r="AI75" i="13"/>
  <c r="AI74" i="13"/>
  <c r="AI73" i="13"/>
  <c r="AI72" i="13"/>
  <c r="AI71" i="13"/>
  <c r="AI70" i="13"/>
  <c r="AI69" i="13"/>
  <c r="AI68" i="13"/>
  <c r="AI67" i="13"/>
  <c r="AI66" i="13"/>
  <c r="AI65" i="13"/>
  <c r="AI64" i="13"/>
  <c r="AI63" i="13"/>
  <c r="AI62" i="13"/>
  <c r="AI61" i="13"/>
  <c r="AI60" i="13"/>
  <c r="AI59" i="13"/>
  <c r="AI58" i="13"/>
  <c r="AI57" i="13"/>
  <c r="AI56" i="13"/>
  <c r="AI55" i="13"/>
  <c r="AI54" i="13"/>
  <c r="AI53" i="13"/>
  <c r="AI52" i="13"/>
  <c r="AI51" i="13"/>
  <c r="AI50" i="13"/>
  <c r="AI49" i="13"/>
  <c r="AI48" i="13"/>
  <c r="AI47" i="13"/>
  <c r="AI46" i="13"/>
  <c r="AI45" i="13"/>
  <c r="AI44" i="13"/>
  <c r="AI43" i="13"/>
  <c r="AI42" i="13"/>
  <c r="AI41" i="13"/>
  <c r="AI40" i="13"/>
  <c r="AI39" i="13"/>
  <c r="AI38" i="13"/>
  <c r="AI37" i="13"/>
  <c r="AI36" i="13"/>
  <c r="AI35" i="13"/>
  <c r="AI34" i="13"/>
  <c r="AI33" i="13"/>
  <c r="AI32" i="13"/>
  <c r="AI31" i="13"/>
  <c r="AI30" i="13"/>
  <c r="AI29" i="13"/>
  <c r="AI28" i="13"/>
  <c r="AI27" i="13"/>
  <c r="AI26" i="13"/>
  <c r="AI25" i="13"/>
  <c r="AI24" i="13"/>
  <c r="AI23" i="13"/>
  <c r="AI22" i="13"/>
  <c r="AI21" i="13"/>
  <c r="AI20" i="13"/>
  <c r="AI19" i="13"/>
  <c r="AI18" i="13"/>
  <c r="AI17" i="13"/>
  <c r="AI16" i="13"/>
  <c r="AI15" i="13"/>
  <c r="AI14" i="13"/>
  <c r="AI13" i="13"/>
  <c r="Z114" i="13"/>
  <c r="Z113" i="13"/>
  <c r="Z112" i="13"/>
  <c r="Z111" i="13"/>
  <c r="Z110" i="13"/>
  <c r="Z109" i="13"/>
  <c r="Z108" i="13"/>
  <c r="Z107" i="13"/>
  <c r="Z106" i="13"/>
  <c r="Z105" i="13"/>
  <c r="Z104" i="13"/>
  <c r="Z103" i="13"/>
  <c r="Z102" i="13"/>
  <c r="Z101" i="13"/>
  <c r="Z100" i="13"/>
  <c r="Z99" i="13"/>
  <c r="Z98" i="13"/>
  <c r="Z97" i="13"/>
  <c r="Z96" i="13"/>
  <c r="Z95" i="13"/>
  <c r="Z94" i="13"/>
  <c r="Z93" i="13"/>
  <c r="Z92" i="13"/>
  <c r="Z91" i="13"/>
  <c r="Z90" i="13"/>
  <c r="Z89" i="13"/>
  <c r="Z88" i="13"/>
  <c r="Z87" i="13"/>
  <c r="Z86" i="13"/>
  <c r="Z85" i="13"/>
  <c r="Z84" i="13"/>
  <c r="Z83" i="13"/>
  <c r="Z82" i="13"/>
  <c r="Z81" i="13"/>
  <c r="Z80" i="13"/>
  <c r="Z79" i="13"/>
  <c r="Z78" i="13"/>
  <c r="Z77" i="13"/>
  <c r="Z76" i="13"/>
  <c r="Z75" i="13"/>
  <c r="Z74" i="13"/>
  <c r="Z73" i="13"/>
  <c r="Z72" i="13"/>
  <c r="Z71" i="13"/>
  <c r="Z70" i="13"/>
  <c r="Z69" i="13"/>
  <c r="Z68" i="13"/>
  <c r="Z67" i="13"/>
  <c r="Z66" i="13"/>
  <c r="Z65" i="13"/>
  <c r="Z64" i="13"/>
  <c r="Z63" i="13"/>
  <c r="Z62" i="13"/>
  <c r="Z61" i="13"/>
  <c r="Z60" i="13"/>
  <c r="Z59" i="13"/>
  <c r="Z58" i="13"/>
  <c r="Z57" i="13"/>
  <c r="Z56" i="13"/>
  <c r="Z55" i="13"/>
  <c r="Z54" i="13"/>
  <c r="Z53" i="13"/>
  <c r="Z52" i="13"/>
  <c r="Z51" i="13"/>
  <c r="Z50" i="13"/>
  <c r="Z49" i="13"/>
  <c r="Z48" i="13"/>
  <c r="Z47" i="13"/>
  <c r="Z46" i="13"/>
  <c r="Z45" i="13"/>
  <c r="Z44" i="13"/>
  <c r="Z43" i="13"/>
  <c r="Z42" i="13"/>
  <c r="Z41" i="13"/>
  <c r="Z40" i="13"/>
  <c r="Z39" i="13"/>
  <c r="Z38" i="13"/>
  <c r="Z37" i="13"/>
  <c r="Z36" i="13"/>
  <c r="Z35" i="13"/>
  <c r="Z34" i="13"/>
  <c r="Z33" i="13"/>
  <c r="Z32" i="13"/>
  <c r="Z31" i="13"/>
  <c r="Z30" i="13"/>
  <c r="Z29" i="13"/>
  <c r="Z28" i="13"/>
  <c r="Z27" i="13"/>
  <c r="Z26" i="13"/>
  <c r="Z25" i="13"/>
  <c r="Z24" i="13"/>
  <c r="Z23" i="13"/>
  <c r="Z22" i="13"/>
  <c r="Z21" i="13"/>
  <c r="Z20" i="13"/>
  <c r="Z19" i="13"/>
  <c r="Z18" i="13"/>
  <c r="Z17" i="13"/>
  <c r="Z16" i="13"/>
  <c r="Z15" i="13"/>
  <c r="Z14" i="13"/>
  <c r="Z13" i="13"/>
  <c r="Q114" i="13"/>
  <c r="Q113" i="13"/>
  <c r="Q112" i="13"/>
  <c r="Q111" i="13"/>
  <c r="Q110" i="13"/>
  <c r="Q109" i="13"/>
  <c r="Q108" i="13"/>
  <c r="Q107" i="13"/>
  <c r="Q106" i="13"/>
  <c r="Q105" i="13"/>
  <c r="Q104" i="13"/>
  <c r="Q103" i="13"/>
  <c r="Q102" i="13"/>
  <c r="Q101" i="13"/>
  <c r="Q100" i="13"/>
  <c r="Q99" i="13"/>
  <c r="Q98" i="13"/>
  <c r="Q97" i="13"/>
  <c r="Q96" i="13"/>
  <c r="Q95" i="13"/>
  <c r="Q94" i="13"/>
  <c r="Q93" i="13"/>
  <c r="Q92" i="13"/>
  <c r="Q91" i="13"/>
  <c r="Q90" i="13"/>
  <c r="Q89" i="13"/>
  <c r="Q88" i="13"/>
  <c r="Q87" i="13"/>
  <c r="Q86" i="13"/>
  <c r="Q85" i="13"/>
  <c r="Q84" i="13"/>
  <c r="Q83" i="13"/>
  <c r="Q82" i="13"/>
  <c r="Q81" i="13"/>
  <c r="Q80" i="13"/>
  <c r="Q79" i="13"/>
  <c r="Q78" i="13"/>
  <c r="Q77" i="13"/>
  <c r="Q76" i="13"/>
  <c r="Q75" i="13"/>
  <c r="Q74" i="13"/>
  <c r="Q73" i="13"/>
  <c r="Q72" i="13"/>
  <c r="Q71" i="13"/>
  <c r="Q70" i="13"/>
  <c r="Q69" i="13"/>
  <c r="Q68" i="13"/>
  <c r="Q67" i="13"/>
  <c r="Q66" i="13"/>
  <c r="Q65" i="13"/>
  <c r="Q64" i="13"/>
  <c r="Q63" i="13"/>
  <c r="Q62" i="13"/>
  <c r="Q61" i="13"/>
  <c r="Q60" i="13"/>
  <c r="Q59" i="13"/>
  <c r="Q58" i="13"/>
  <c r="Q57" i="13"/>
  <c r="Q56" i="13"/>
  <c r="Q55" i="13"/>
  <c r="Q54" i="13"/>
  <c r="Q53" i="13"/>
  <c r="Q52" i="13"/>
  <c r="Q51" i="13"/>
  <c r="Q50" i="13"/>
  <c r="Q49" i="13"/>
  <c r="Q48" i="13"/>
  <c r="Q47" i="13"/>
  <c r="Q46" i="13"/>
  <c r="Q45" i="13"/>
  <c r="Q44" i="13"/>
  <c r="Q43" i="13"/>
  <c r="Q42" i="13"/>
  <c r="Q41" i="13"/>
  <c r="Q40" i="13"/>
  <c r="Q39" i="13"/>
  <c r="Q38" i="13"/>
  <c r="Q37" i="13"/>
  <c r="Q36" i="13"/>
  <c r="Q35" i="13"/>
  <c r="Q34" i="13"/>
  <c r="Q33" i="13"/>
  <c r="Q32" i="13"/>
  <c r="Q31" i="13"/>
  <c r="Q30" i="13"/>
  <c r="Q29" i="13"/>
  <c r="Q28" i="13"/>
  <c r="Q27" i="13"/>
  <c r="Q26" i="13"/>
  <c r="Q25" i="13"/>
  <c r="Q24" i="13"/>
  <c r="Q23" i="13"/>
  <c r="Q22" i="13"/>
  <c r="Q21" i="13"/>
  <c r="Q20" i="13"/>
  <c r="Q19" i="13"/>
  <c r="Q18" i="13"/>
  <c r="Q17" i="13"/>
  <c r="Q16" i="13"/>
  <c r="Q15" i="13"/>
  <c r="Q14" i="13"/>
  <c r="Q13" i="13"/>
  <c r="H26" i="13"/>
  <c r="H27" i="13"/>
  <c r="H28" i="13"/>
  <c r="H29" i="13"/>
  <c r="H30" i="13"/>
  <c r="H31" i="13"/>
  <c r="H32" i="13"/>
  <c r="H33" i="13"/>
  <c r="H34" i="13"/>
  <c r="H35" i="13"/>
  <c r="H36" i="13"/>
  <c r="H37" i="13"/>
  <c r="H38" i="13"/>
  <c r="H39" i="13"/>
  <c r="H40" i="13"/>
  <c r="H41" i="13"/>
  <c r="H42" i="13"/>
  <c r="H43" i="13"/>
  <c r="H44" i="13"/>
  <c r="H45" i="13"/>
  <c r="H46" i="13"/>
  <c r="H47" i="13"/>
  <c r="H48" i="13"/>
  <c r="H49" i="13"/>
  <c r="H50" i="13"/>
  <c r="H51" i="13"/>
  <c r="H52" i="13"/>
  <c r="H53" i="13"/>
  <c r="H54" i="13"/>
  <c r="H55" i="13"/>
  <c r="H56" i="13"/>
  <c r="H57" i="13"/>
  <c r="H58" i="13"/>
  <c r="H59" i="13"/>
  <c r="H60" i="13"/>
  <c r="H61" i="13"/>
  <c r="H62" i="13"/>
  <c r="H63" i="13"/>
  <c r="H64" i="13"/>
  <c r="H65" i="13"/>
  <c r="H66" i="13"/>
  <c r="H67" i="13"/>
  <c r="H68" i="13"/>
  <c r="H69" i="13"/>
  <c r="H70" i="13"/>
  <c r="H71" i="13"/>
  <c r="H72" i="13"/>
  <c r="H73" i="13"/>
  <c r="H74" i="13"/>
  <c r="H75" i="13"/>
  <c r="H76" i="13"/>
  <c r="H77" i="13"/>
  <c r="H78" i="13"/>
  <c r="H79" i="13"/>
  <c r="H80" i="13"/>
  <c r="H81" i="13"/>
  <c r="H82" i="13"/>
  <c r="H83" i="13"/>
  <c r="H84" i="13"/>
  <c r="H85" i="13"/>
  <c r="H86" i="13"/>
  <c r="H87" i="13"/>
  <c r="H88" i="13"/>
  <c r="H89" i="13"/>
  <c r="H90" i="13"/>
  <c r="H91" i="13"/>
  <c r="H92" i="13"/>
  <c r="H93" i="13"/>
  <c r="H94" i="13"/>
  <c r="H95" i="13"/>
  <c r="H96" i="13"/>
  <c r="H97" i="13"/>
  <c r="H98" i="13"/>
  <c r="H99" i="13"/>
  <c r="H100" i="13"/>
  <c r="H101" i="13"/>
  <c r="H102" i="13"/>
  <c r="H103" i="13"/>
  <c r="H104" i="13"/>
  <c r="H105" i="13"/>
  <c r="H106" i="13"/>
  <c r="H107" i="13"/>
  <c r="H108" i="13"/>
  <c r="H109" i="13"/>
  <c r="H110" i="13"/>
  <c r="H111" i="13"/>
  <c r="H112" i="13"/>
  <c r="H15" i="13"/>
  <c r="H114" i="13"/>
  <c r="H113" i="13"/>
  <c r="H25" i="13"/>
  <c r="H24" i="13"/>
  <c r="H23" i="13"/>
  <c r="H22" i="13"/>
  <c r="H21" i="13"/>
  <c r="H20" i="13"/>
  <c r="H19" i="13"/>
  <c r="H18" i="13"/>
  <c r="H17" i="13"/>
  <c r="H16" i="13"/>
  <c r="H14" i="13"/>
  <c r="H13" i="13"/>
  <c r="AI12" i="13"/>
  <c r="Z12" i="13"/>
  <c r="Q12" i="13"/>
  <c r="H12" i="13"/>
  <c r="AI11" i="13"/>
  <c r="Z11" i="13"/>
  <c r="Q11" i="13"/>
  <c r="H11" i="13"/>
  <c r="AI10" i="13"/>
  <c r="Z10" i="13"/>
  <c r="Q10" i="13"/>
  <c r="H10" i="13"/>
  <c r="AI9" i="13"/>
  <c r="Z9" i="13"/>
  <c r="Q9" i="13"/>
  <c r="H9" i="13"/>
  <c r="AI8" i="13"/>
  <c r="Z8" i="13"/>
  <c r="Q8" i="13"/>
  <c r="H8" i="13"/>
  <c r="AI7" i="13"/>
  <c r="Z7" i="13"/>
  <c r="Q7" i="13"/>
  <c r="H7" i="13"/>
  <c r="AI6" i="13"/>
  <c r="Z6" i="13"/>
  <c r="Q6" i="13"/>
  <c r="H6" i="13"/>
  <c r="AI5" i="13"/>
  <c r="Z5" i="13"/>
  <c r="Q5" i="13"/>
  <c r="H5" i="13"/>
  <c r="O61" i="10" l="1"/>
  <c r="P61" i="10"/>
  <c r="O74" i="10"/>
  <c r="P74" i="10"/>
  <c r="O87" i="10"/>
  <c r="P87" i="10"/>
  <c r="O100" i="10"/>
  <c r="P100" i="10"/>
  <c r="O113" i="10"/>
  <c r="P113" i="10"/>
  <c r="O126" i="10"/>
  <c r="Q126" i="10" s="1"/>
  <c r="P126" i="10"/>
  <c r="O48" i="10"/>
  <c r="P48" i="10"/>
  <c r="P35" i="10"/>
  <c r="O35" i="10"/>
  <c r="R127" i="10"/>
  <c r="R114" i="10"/>
  <c r="R101" i="10"/>
  <c r="C280" i="1"/>
  <c r="D280" i="1"/>
  <c r="E280" i="1"/>
  <c r="F280" i="1"/>
  <c r="G280" i="1"/>
  <c r="H280" i="1"/>
  <c r="I280" i="1"/>
  <c r="J280" i="1"/>
  <c r="K280" i="1"/>
  <c r="C281" i="1"/>
  <c r="D281" i="1"/>
  <c r="E281" i="1"/>
  <c r="F281" i="1"/>
  <c r="G281" i="1"/>
  <c r="H281" i="1"/>
  <c r="I281" i="1"/>
  <c r="J281" i="1"/>
  <c r="K281" i="1"/>
  <c r="C282" i="1"/>
  <c r="D282" i="1"/>
  <c r="E282" i="1"/>
  <c r="F282" i="1"/>
  <c r="G282" i="1"/>
  <c r="H282" i="1"/>
  <c r="I282" i="1"/>
  <c r="J282" i="1"/>
  <c r="K282" i="1"/>
  <c r="C283" i="1"/>
  <c r="D283" i="1"/>
  <c r="E283" i="1"/>
  <c r="F283" i="1"/>
  <c r="G283" i="1"/>
  <c r="H283" i="1"/>
  <c r="I283" i="1"/>
  <c r="J283" i="1"/>
  <c r="K283" i="1"/>
  <c r="C284" i="1"/>
  <c r="D284" i="1"/>
  <c r="E284" i="1"/>
  <c r="F284" i="1"/>
  <c r="G284" i="1"/>
  <c r="H284" i="1"/>
  <c r="I284" i="1"/>
  <c r="J284" i="1"/>
  <c r="K284" i="1"/>
  <c r="C285" i="1"/>
  <c r="D285" i="1"/>
  <c r="E285" i="1"/>
  <c r="F285" i="1"/>
  <c r="G285" i="1"/>
  <c r="H285" i="1"/>
  <c r="I285" i="1"/>
  <c r="J285" i="1"/>
  <c r="K285" i="1"/>
  <c r="C286" i="1"/>
  <c r="D286" i="1"/>
  <c r="E286" i="1"/>
  <c r="F286" i="1"/>
  <c r="G286" i="1"/>
  <c r="H286" i="1"/>
  <c r="I286" i="1"/>
  <c r="J286" i="1"/>
  <c r="K286" i="1"/>
  <c r="B286" i="1"/>
  <c r="B285" i="1"/>
  <c r="B284" i="1"/>
  <c r="B283" i="1"/>
  <c r="B282" i="1"/>
  <c r="B281" i="1"/>
  <c r="B280" i="1"/>
  <c r="C268" i="1"/>
  <c r="D268" i="1"/>
  <c r="E268" i="1"/>
  <c r="F268" i="1"/>
  <c r="G268" i="1"/>
  <c r="H268" i="1"/>
  <c r="I268" i="1"/>
  <c r="J268" i="1"/>
  <c r="K268" i="1"/>
  <c r="C269" i="1"/>
  <c r="D269" i="1"/>
  <c r="E269" i="1"/>
  <c r="F269" i="1"/>
  <c r="G269" i="1"/>
  <c r="H269" i="1"/>
  <c r="I269" i="1"/>
  <c r="J269" i="1"/>
  <c r="K269" i="1"/>
  <c r="C270" i="1"/>
  <c r="D270" i="1"/>
  <c r="E270" i="1"/>
  <c r="F270" i="1"/>
  <c r="G270" i="1"/>
  <c r="H270" i="1"/>
  <c r="I270" i="1"/>
  <c r="J270" i="1"/>
  <c r="K270" i="1"/>
  <c r="C271" i="1"/>
  <c r="D271" i="1"/>
  <c r="E271" i="1"/>
  <c r="F271" i="1"/>
  <c r="G271" i="1"/>
  <c r="H271" i="1"/>
  <c r="I271" i="1"/>
  <c r="J271" i="1"/>
  <c r="K271" i="1"/>
  <c r="C272" i="1"/>
  <c r="D272" i="1"/>
  <c r="E272" i="1"/>
  <c r="F272" i="1"/>
  <c r="G272" i="1"/>
  <c r="H272" i="1"/>
  <c r="I272" i="1"/>
  <c r="J272" i="1"/>
  <c r="K272" i="1"/>
  <c r="C273" i="1"/>
  <c r="D273" i="1"/>
  <c r="E273" i="1"/>
  <c r="F273" i="1"/>
  <c r="G273" i="1"/>
  <c r="H273" i="1"/>
  <c r="I273" i="1"/>
  <c r="J273" i="1"/>
  <c r="K273" i="1"/>
  <c r="C274" i="1"/>
  <c r="D274" i="1"/>
  <c r="E274" i="1"/>
  <c r="F274" i="1"/>
  <c r="G274" i="1"/>
  <c r="H274" i="1"/>
  <c r="I274" i="1"/>
  <c r="J274" i="1"/>
  <c r="K274" i="1"/>
  <c r="B274" i="1"/>
  <c r="B273" i="1"/>
  <c r="B272" i="1"/>
  <c r="B271" i="1"/>
  <c r="B270" i="1"/>
  <c r="B269" i="1"/>
  <c r="B268" i="1"/>
  <c r="C256" i="1"/>
  <c r="D256" i="1"/>
  <c r="E256" i="1"/>
  <c r="F256" i="1"/>
  <c r="G256" i="1"/>
  <c r="H256" i="1"/>
  <c r="I256" i="1"/>
  <c r="J256" i="1"/>
  <c r="K256" i="1"/>
  <c r="C257" i="1"/>
  <c r="D257" i="1"/>
  <c r="E257" i="1"/>
  <c r="F257" i="1"/>
  <c r="G257" i="1"/>
  <c r="H257" i="1"/>
  <c r="I257" i="1"/>
  <c r="J257" i="1"/>
  <c r="K257" i="1"/>
  <c r="C258" i="1"/>
  <c r="D258" i="1"/>
  <c r="E258" i="1"/>
  <c r="F258" i="1"/>
  <c r="G258" i="1"/>
  <c r="H258" i="1"/>
  <c r="I258" i="1"/>
  <c r="J258" i="1"/>
  <c r="K258" i="1"/>
  <c r="C259" i="1"/>
  <c r="D259" i="1"/>
  <c r="E259" i="1"/>
  <c r="F259" i="1"/>
  <c r="G259" i="1"/>
  <c r="H259" i="1"/>
  <c r="I259" i="1"/>
  <c r="J259" i="1"/>
  <c r="K259" i="1"/>
  <c r="C260" i="1"/>
  <c r="D260" i="1"/>
  <c r="E260" i="1"/>
  <c r="F260" i="1"/>
  <c r="G260" i="1"/>
  <c r="H260" i="1"/>
  <c r="I260" i="1"/>
  <c r="J260" i="1"/>
  <c r="K260" i="1"/>
  <c r="C261" i="1"/>
  <c r="D261" i="1"/>
  <c r="E261" i="1"/>
  <c r="F261" i="1"/>
  <c r="G261" i="1"/>
  <c r="H261" i="1"/>
  <c r="I261" i="1"/>
  <c r="J261" i="1"/>
  <c r="K261" i="1"/>
  <c r="C262" i="1"/>
  <c r="D262" i="1"/>
  <c r="E262" i="1"/>
  <c r="F262" i="1"/>
  <c r="G262" i="1"/>
  <c r="H262" i="1"/>
  <c r="I262" i="1"/>
  <c r="J262" i="1"/>
  <c r="K262" i="1"/>
  <c r="B262" i="1"/>
  <c r="B261" i="1"/>
  <c r="B260" i="1"/>
  <c r="B259" i="1"/>
  <c r="B258" i="1"/>
  <c r="B257" i="1"/>
  <c r="B256" i="1"/>
  <c r="C244" i="1"/>
  <c r="D244" i="1"/>
  <c r="E244" i="1"/>
  <c r="F244" i="1"/>
  <c r="G244" i="1"/>
  <c r="H244" i="1"/>
  <c r="I244" i="1"/>
  <c r="J244" i="1"/>
  <c r="K244" i="1"/>
  <c r="C245" i="1"/>
  <c r="D245" i="1"/>
  <c r="E245" i="1"/>
  <c r="F245" i="1"/>
  <c r="G245" i="1"/>
  <c r="H245" i="1"/>
  <c r="I245" i="1"/>
  <c r="J245" i="1"/>
  <c r="K245" i="1"/>
  <c r="C246" i="1"/>
  <c r="D246" i="1"/>
  <c r="E246" i="1"/>
  <c r="F246" i="1"/>
  <c r="G246" i="1"/>
  <c r="H246" i="1"/>
  <c r="I246" i="1"/>
  <c r="J246" i="1"/>
  <c r="K246" i="1"/>
  <c r="C247" i="1"/>
  <c r="D247" i="1"/>
  <c r="E247" i="1"/>
  <c r="F247" i="1"/>
  <c r="G247" i="1"/>
  <c r="H247" i="1"/>
  <c r="I247" i="1"/>
  <c r="J247" i="1"/>
  <c r="K247" i="1"/>
  <c r="C248" i="1"/>
  <c r="D248" i="1"/>
  <c r="E248" i="1"/>
  <c r="F248" i="1"/>
  <c r="G248" i="1"/>
  <c r="H248" i="1"/>
  <c r="I248" i="1"/>
  <c r="J248" i="1"/>
  <c r="K248" i="1"/>
  <c r="C249" i="1"/>
  <c r="D249" i="1"/>
  <c r="E249" i="1"/>
  <c r="F249" i="1"/>
  <c r="G249" i="1"/>
  <c r="H249" i="1"/>
  <c r="I249" i="1"/>
  <c r="J249" i="1"/>
  <c r="K249" i="1"/>
  <c r="C250" i="1"/>
  <c r="D250" i="1"/>
  <c r="E250" i="1"/>
  <c r="F250" i="1"/>
  <c r="G250" i="1"/>
  <c r="H250" i="1"/>
  <c r="I250" i="1"/>
  <c r="J250" i="1"/>
  <c r="K250" i="1"/>
  <c r="Q35" i="10" l="1"/>
  <c r="B250" i="1"/>
  <c r="B249" i="1"/>
  <c r="B248" i="1"/>
  <c r="B247" i="1"/>
  <c r="B246" i="1"/>
  <c r="B245" i="1"/>
  <c r="B244" i="1"/>
  <c r="C232" i="1"/>
  <c r="D232" i="1"/>
  <c r="E232" i="1"/>
  <c r="F232" i="1"/>
  <c r="G232" i="1"/>
  <c r="H232" i="1"/>
  <c r="I232" i="1"/>
  <c r="J232" i="1"/>
  <c r="K232" i="1"/>
  <c r="C233" i="1"/>
  <c r="D233" i="1"/>
  <c r="E233" i="1"/>
  <c r="F233" i="1"/>
  <c r="G233" i="1"/>
  <c r="H233" i="1"/>
  <c r="I233" i="1"/>
  <c r="J233" i="1"/>
  <c r="K233" i="1"/>
  <c r="C234" i="1"/>
  <c r="D234" i="1"/>
  <c r="E234" i="1"/>
  <c r="F234" i="1"/>
  <c r="G234" i="1"/>
  <c r="H234" i="1"/>
  <c r="I234" i="1"/>
  <c r="J234" i="1"/>
  <c r="K234" i="1"/>
  <c r="C235" i="1"/>
  <c r="D235" i="1"/>
  <c r="E235" i="1"/>
  <c r="F235" i="1"/>
  <c r="G235" i="1"/>
  <c r="H235" i="1"/>
  <c r="I235" i="1"/>
  <c r="J235" i="1"/>
  <c r="K235" i="1"/>
  <c r="C236" i="1"/>
  <c r="D236" i="1"/>
  <c r="E236" i="1"/>
  <c r="F236" i="1"/>
  <c r="G236" i="1"/>
  <c r="H236" i="1"/>
  <c r="I236" i="1"/>
  <c r="J236" i="1"/>
  <c r="K236" i="1"/>
  <c r="C237" i="1"/>
  <c r="D237" i="1"/>
  <c r="E237" i="1"/>
  <c r="F237" i="1"/>
  <c r="G237" i="1"/>
  <c r="H237" i="1"/>
  <c r="I237" i="1"/>
  <c r="J237" i="1"/>
  <c r="K237" i="1"/>
  <c r="C238" i="1"/>
  <c r="D238" i="1"/>
  <c r="E238" i="1"/>
  <c r="F238" i="1"/>
  <c r="G238" i="1"/>
  <c r="H238" i="1"/>
  <c r="I238" i="1"/>
  <c r="J238" i="1"/>
  <c r="K238" i="1"/>
  <c r="B214" i="1"/>
  <c r="B238" i="1"/>
  <c r="B237" i="1"/>
  <c r="B236" i="1"/>
  <c r="B235" i="1"/>
  <c r="B234" i="1"/>
  <c r="B233" i="1"/>
  <c r="B232" i="1"/>
  <c r="C220" i="1"/>
  <c r="D220" i="1"/>
  <c r="E220" i="1"/>
  <c r="F220" i="1"/>
  <c r="G220" i="1"/>
  <c r="H220" i="1"/>
  <c r="I220" i="1"/>
  <c r="J220" i="1"/>
  <c r="K220" i="1"/>
  <c r="C221" i="1"/>
  <c r="D221" i="1"/>
  <c r="E221" i="1"/>
  <c r="F221" i="1"/>
  <c r="G221" i="1"/>
  <c r="H221" i="1"/>
  <c r="I221" i="1"/>
  <c r="J221" i="1"/>
  <c r="K221" i="1"/>
  <c r="C222" i="1"/>
  <c r="D222" i="1"/>
  <c r="E222" i="1"/>
  <c r="F222" i="1"/>
  <c r="G222" i="1"/>
  <c r="H222" i="1"/>
  <c r="I222" i="1"/>
  <c r="J222" i="1"/>
  <c r="K222" i="1"/>
  <c r="C223" i="1"/>
  <c r="D223" i="1"/>
  <c r="E223" i="1"/>
  <c r="F223" i="1"/>
  <c r="G223" i="1"/>
  <c r="H223" i="1"/>
  <c r="I223" i="1"/>
  <c r="J223" i="1"/>
  <c r="K223" i="1"/>
  <c r="C224" i="1"/>
  <c r="D224" i="1"/>
  <c r="E224" i="1"/>
  <c r="F224" i="1"/>
  <c r="G224" i="1"/>
  <c r="H224" i="1"/>
  <c r="I224" i="1"/>
  <c r="J224" i="1"/>
  <c r="K224" i="1"/>
  <c r="C225" i="1"/>
  <c r="D225" i="1"/>
  <c r="E225" i="1"/>
  <c r="F225" i="1"/>
  <c r="G225" i="1"/>
  <c r="H225" i="1"/>
  <c r="I225" i="1"/>
  <c r="J225" i="1"/>
  <c r="K225" i="1"/>
  <c r="C226" i="1"/>
  <c r="D226" i="1"/>
  <c r="E226" i="1"/>
  <c r="F226" i="1"/>
  <c r="G226" i="1"/>
  <c r="H226" i="1"/>
  <c r="I226" i="1"/>
  <c r="J226" i="1"/>
  <c r="K226" i="1"/>
  <c r="B226" i="1"/>
  <c r="B225" i="1"/>
  <c r="B224" i="1"/>
  <c r="B223" i="1"/>
  <c r="B222" i="1"/>
  <c r="B221" i="1"/>
  <c r="B220" i="1"/>
  <c r="C208" i="1"/>
  <c r="D208" i="1"/>
  <c r="E208" i="1"/>
  <c r="F208" i="1"/>
  <c r="G208" i="1"/>
  <c r="H208" i="1"/>
  <c r="I208" i="1"/>
  <c r="J208" i="1"/>
  <c r="K208" i="1"/>
  <c r="C209" i="1"/>
  <c r="D209" i="1"/>
  <c r="E209" i="1"/>
  <c r="F209" i="1"/>
  <c r="G209" i="1"/>
  <c r="H209" i="1"/>
  <c r="I209" i="1"/>
  <c r="J209" i="1"/>
  <c r="K209" i="1"/>
  <c r="C210" i="1"/>
  <c r="D210" i="1"/>
  <c r="E210" i="1"/>
  <c r="F210" i="1"/>
  <c r="G210" i="1"/>
  <c r="H210" i="1"/>
  <c r="I210" i="1"/>
  <c r="J210" i="1"/>
  <c r="K210" i="1"/>
  <c r="C211" i="1"/>
  <c r="D211" i="1"/>
  <c r="E211" i="1"/>
  <c r="F211" i="1"/>
  <c r="G211" i="1"/>
  <c r="H211" i="1"/>
  <c r="I211" i="1"/>
  <c r="J211" i="1"/>
  <c r="K211" i="1"/>
  <c r="C212" i="1"/>
  <c r="D212" i="1"/>
  <c r="E212" i="1"/>
  <c r="F212" i="1"/>
  <c r="G212" i="1"/>
  <c r="H212" i="1"/>
  <c r="I212" i="1"/>
  <c r="J212" i="1"/>
  <c r="K212" i="1"/>
  <c r="C213" i="1"/>
  <c r="D213" i="1"/>
  <c r="E213" i="1"/>
  <c r="F213" i="1"/>
  <c r="G213" i="1"/>
  <c r="H213" i="1"/>
  <c r="I213" i="1"/>
  <c r="J213" i="1"/>
  <c r="K213" i="1"/>
  <c r="C214" i="1"/>
  <c r="D214" i="1"/>
  <c r="E214" i="1"/>
  <c r="F214" i="1"/>
  <c r="G214" i="1"/>
  <c r="H214" i="1"/>
  <c r="I214" i="1"/>
  <c r="J214" i="1"/>
  <c r="K214" i="1"/>
  <c r="B213" i="1"/>
  <c r="B212" i="1"/>
  <c r="B211" i="1"/>
  <c r="B210" i="1"/>
  <c r="B209" i="1"/>
  <c r="B208" i="1"/>
  <c r="L105" i="1"/>
  <c r="L294" i="1" s="1"/>
  <c r="L108" i="1"/>
  <c r="K108" i="1"/>
  <c r="K105" i="1"/>
  <c r="J108" i="1"/>
  <c r="J105" i="1"/>
  <c r="J294" i="1" s="1"/>
  <c r="I108" i="1"/>
  <c r="I105" i="1"/>
  <c r="I294" i="1" s="1"/>
  <c r="H108" i="1"/>
  <c r="H105" i="1"/>
  <c r="H294" i="1" s="1"/>
  <c r="G108" i="1"/>
  <c r="G105" i="1"/>
  <c r="G294" i="1" s="1"/>
  <c r="F108" i="1"/>
  <c r="F105" i="1"/>
  <c r="F294" i="1" s="1"/>
  <c r="E108" i="1"/>
  <c r="E105" i="1"/>
  <c r="E294" i="1" s="1"/>
  <c r="D108" i="1"/>
  <c r="C108" i="1"/>
  <c r="C298" i="1" s="1"/>
  <c r="D105" i="1"/>
  <c r="D294" i="1" s="1"/>
  <c r="C105" i="1"/>
  <c r="C294" i="1" s="1"/>
  <c r="K294" i="1"/>
  <c r="C196" i="1"/>
  <c r="D196" i="1"/>
  <c r="E196" i="1"/>
  <c r="F196" i="1"/>
  <c r="G196" i="1"/>
  <c r="H196" i="1"/>
  <c r="I196" i="1"/>
  <c r="J196" i="1"/>
  <c r="K196" i="1"/>
  <c r="C197" i="1"/>
  <c r="D197" i="1"/>
  <c r="E197" i="1"/>
  <c r="F197" i="1"/>
  <c r="G197" i="1"/>
  <c r="H197" i="1"/>
  <c r="I197" i="1"/>
  <c r="J197" i="1"/>
  <c r="K197" i="1"/>
  <c r="C198" i="1"/>
  <c r="D198" i="1"/>
  <c r="E198" i="1"/>
  <c r="F198" i="1"/>
  <c r="G198" i="1"/>
  <c r="H198" i="1"/>
  <c r="I198" i="1"/>
  <c r="J198" i="1"/>
  <c r="K198" i="1"/>
  <c r="C199" i="1"/>
  <c r="D199" i="1"/>
  <c r="E199" i="1"/>
  <c r="F199" i="1"/>
  <c r="G199" i="1"/>
  <c r="H199" i="1"/>
  <c r="I199" i="1"/>
  <c r="J199" i="1"/>
  <c r="K199" i="1"/>
  <c r="C200" i="1"/>
  <c r="D200" i="1"/>
  <c r="E200" i="1"/>
  <c r="F200" i="1"/>
  <c r="G200" i="1"/>
  <c r="H200" i="1"/>
  <c r="I200" i="1"/>
  <c r="J200" i="1"/>
  <c r="K200" i="1"/>
  <c r="C201" i="1"/>
  <c r="D201" i="1"/>
  <c r="E201" i="1"/>
  <c r="F201" i="1"/>
  <c r="G201" i="1"/>
  <c r="H201" i="1"/>
  <c r="I201" i="1"/>
  <c r="J201" i="1"/>
  <c r="K201" i="1"/>
  <c r="C202" i="1"/>
  <c r="D202" i="1"/>
  <c r="E202" i="1"/>
  <c r="F202" i="1"/>
  <c r="G202" i="1"/>
  <c r="H202" i="1"/>
  <c r="I202" i="1"/>
  <c r="J202" i="1"/>
  <c r="K202" i="1"/>
  <c r="C178" i="1"/>
  <c r="D178" i="1"/>
  <c r="E178" i="1"/>
  <c r="F178" i="1"/>
  <c r="G178" i="1"/>
  <c r="H178" i="1"/>
  <c r="I178" i="1"/>
  <c r="J178" i="1"/>
  <c r="K178" i="1"/>
  <c r="C190" i="1"/>
  <c r="D190" i="1"/>
  <c r="E190" i="1"/>
  <c r="F190" i="1"/>
  <c r="G190" i="1"/>
  <c r="H190" i="1"/>
  <c r="I190" i="1"/>
  <c r="J190" i="1"/>
  <c r="K190" i="1"/>
  <c r="B201" i="1"/>
  <c r="B202" i="1"/>
  <c r="B190" i="1"/>
  <c r="B189" i="1"/>
  <c r="B178" i="1"/>
  <c r="B177" i="1"/>
  <c r="B200" i="1"/>
  <c r="B199" i="1"/>
  <c r="B198" i="1"/>
  <c r="B197" i="1"/>
  <c r="B196" i="1"/>
  <c r="C184" i="1"/>
  <c r="D184" i="1"/>
  <c r="E184" i="1"/>
  <c r="F184" i="1"/>
  <c r="G184" i="1"/>
  <c r="H184" i="1"/>
  <c r="I184" i="1"/>
  <c r="J184" i="1"/>
  <c r="K184" i="1"/>
  <c r="C185" i="1"/>
  <c r="D185" i="1"/>
  <c r="E185" i="1"/>
  <c r="F185" i="1"/>
  <c r="G185" i="1"/>
  <c r="H185" i="1"/>
  <c r="I185" i="1"/>
  <c r="J185" i="1"/>
  <c r="K185" i="1"/>
  <c r="C186" i="1"/>
  <c r="D186" i="1"/>
  <c r="E186" i="1"/>
  <c r="F186" i="1"/>
  <c r="G186" i="1"/>
  <c r="H186" i="1"/>
  <c r="I186" i="1"/>
  <c r="J186" i="1"/>
  <c r="K186" i="1"/>
  <c r="C187" i="1"/>
  <c r="D187" i="1"/>
  <c r="E187" i="1"/>
  <c r="F187" i="1"/>
  <c r="G187" i="1"/>
  <c r="H187" i="1"/>
  <c r="I187" i="1"/>
  <c r="J187" i="1"/>
  <c r="K187" i="1"/>
  <c r="C188" i="1"/>
  <c r="D188" i="1"/>
  <c r="E188" i="1"/>
  <c r="F188" i="1"/>
  <c r="G188" i="1"/>
  <c r="H188" i="1"/>
  <c r="I188" i="1"/>
  <c r="J188" i="1"/>
  <c r="K188" i="1"/>
  <c r="C189" i="1"/>
  <c r="D189" i="1"/>
  <c r="E189" i="1"/>
  <c r="F189" i="1"/>
  <c r="G189" i="1"/>
  <c r="H189" i="1"/>
  <c r="I189" i="1"/>
  <c r="J189" i="1"/>
  <c r="K189" i="1"/>
  <c r="B188" i="1"/>
  <c r="B187" i="1"/>
  <c r="B186" i="1"/>
  <c r="B185" i="1"/>
  <c r="B184" i="1"/>
  <c r="C177" i="1"/>
  <c r="D177" i="1"/>
  <c r="E177" i="1"/>
  <c r="F177" i="1"/>
  <c r="G177" i="1"/>
  <c r="H177" i="1"/>
  <c r="I177" i="1"/>
  <c r="J177" i="1"/>
  <c r="K177" i="1"/>
  <c r="B176" i="1"/>
  <c r="C176" i="1"/>
  <c r="D176" i="1"/>
  <c r="E176" i="1"/>
  <c r="F176" i="1"/>
  <c r="G176" i="1"/>
  <c r="H176" i="1"/>
  <c r="I176" i="1"/>
  <c r="J176" i="1"/>
  <c r="K176" i="1"/>
  <c r="C175" i="1" l="1"/>
  <c r="D175" i="1"/>
  <c r="E175" i="1"/>
  <c r="F175" i="1"/>
  <c r="G175" i="1"/>
  <c r="H175" i="1"/>
  <c r="I175" i="1"/>
  <c r="J175" i="1"/>
  <c r="K175" i="1"/>
  <c r="B175" i="1"/>
  <c r="C174" i="1"/>
  <c r="D174" i="1"/>
  <c r="E174" i="1"/>
  <c r="F174" i="1"/>
  <c r="G174" i="1"/>
  <c r="H174" i="1"/>
  <c r="I174" i="1"/>
  <c r="J174" i="1"/>
  <c r="K174" i="1"/>
  <c r="B174" i="1"/>
  <c r="C173" i="1"/>
  <c r="D173" i="1"/>
  <c r="E173" i="1"/>
  <c r="F173" i="1"/>
  <c r="G173" i="1"/>
  <c r="H173" i="1"/>
  <c r="I173" i="1"/>
  <c r="J173" i="1"/>
  <c r="K173" i="1"/>
  <c r="B173" i="1"/>
  <c r="C172" i="1"/>
  <c r="D172" i="1"/>
  <c r="E172" i="1"/>
  <c r="F172" i="1"/>
  <c r="G172" i="1"/>
  <c r="H172" i="1"/>
  <c r="I172" i="1"/>
  <c r="J172" i="1"/>
  <c r="K172" i="1"/>
  <c r="B172" i="1"/>
  <c r="F8" i="2" l="1"/>
  <c r="F22" i="2"/>
  <c r="F17" i="2" l="1"/>
  <c r="C7" i="2"/>
  <c r="D126" i="10"/>
  <c r="D113" i="10"/>
  <c r="D100" i="10"/>
  <c r="D74" i="10"/>
  <c r="D87" i="10"/>
  <c r="E87" i="10" s="1"/>
  <c r="D61" i="10"/>
  <c r="AL9" i="10" l="1"/>
  <c r="AL35" i="10"/>
  <c r="AL22" i="10"/>
  <c r="AL126" i="10"/>
  <c r="AL100" i="10"/>
  <c r="AL74" i="10"/>
  <c r="AL113" i="10"/>
  <c r="AL87" i="10"/>
  <c r="E113" i="10"/>
  <c r="L148" i="1"/>
  <c r="Q113" i="10"/>
  <c r="K148" i="1" s="1"/>
  <c r="Q100" i="10"/>
  <c r="J148" i="1" s="1"/>
  <c r="I148" i="1"/>
  <c r="Q74" i="10"/>
  <c r="H148" i="1" s="1"/>
  <c r="G148" i="1"/>
  <c r="Q48" i="10"/>
  <c r="F148" i="1" s="1"/>
  <c r="E148" i="1"/>
  <c r="H126" i="10"/>
  <c r="G126" i="10"/>
  <c r="E126" i="10"/>
  <c r="B126" i="10"/>
  <c r="H113" i="10"/>
  <c r="G113" i="10"/>
  <c r="B113" i="10"/>
  <c r="H100" i="10"/>
  <c r="G100" i="10"/>
  <c r="E100" i="10"/>
  <c r="B100" i="10"/>
  <c r="H87" i="10"/>
  <c r="G87" i="10"/>
  <c r="B87" i="10"/>
  <c r="H74" i="10"/>
  <c r="G74" i="10"/>
  <c r="E74" i="10"/>
  <c r="B74" i="10"/>
  <c r="G61" i="10"/>
  <c r="B61" i="10"/>
  <c r="H48" i="10"/>
  <c r="G48" i="10"/>
  <c r="B48" i="10"/>
  <c r="H35" i="10"/>
  <c r="G35" i="10"/>
  <c r="B35" i="10"/>
  <c r="H22" i="10"/>
  <c r="G22" i="10"/>
  <c r="R211" i="8"/>
  <c r="C211" i="8"/>
  <c r="K218" i="8"/>
  <c r="K195" i="8"/>
  <c r="K172" i="8"/>
  <c r="K149" i="8"/>
  <c r="K126" i="8"/>
  <c r="K103" i="8"/>
  <c r="K80" i="8"/>
  <c r="K57" i="8"/>
  <c r="G9" i="10"/>
  <c r="B22" i="10" l="1"/>
  <c r="B9" i="10"/>
  <c r="L286" i="1" l="1"/>
  <c r="L285" i="1"/>
  <c r="L284" i="1"/>
  <c r="L283" i="1"/>
  <c r="L282" i="1"/>
  <c r="L281" i="1"/>
  <c r="K287" i="1"/>
  <c r="K288" i="1" s="1"/>
  <c r="BS133" i="10" s="1"/>
  <c r="J287" i="1"/>
  <c r="J288" i="1" s="1"/>
  <c r="BR133" i="10" s="1"/>
  <c r="I287" i="1"/>
  <c r="I288" i="1" s="1"/>
  <c r="BQ133" i="10" s="1"/>
  <c r="H287" i="1"/>
  <c r="H288" i="1" s="1"/>
  <c r="BP133" i="10" s="1"/>
  <c r="G287" i="1"/>
  <c r="G288" i="1" s="1"/>
  <c r="BO133" i="10" s="1"/>
  <c r="F287" i="1"/>
  <c r="F288" i="1" s="1"/>
  <c r="BN133" i="10" s="1"/>
  <c r="E287" i="1"/>
  <c r="E288" i="1" s="1"/>
  <c r="BM133" i="10" s="1"/>
  <c r="D287" i="1"/>
  <c r="D288" i="1" s="1"/>
  <c r="BL133" i="10" s="1"/>
  <c r="C287" i="1"/>
  <c r="C288" i="1" s="1"/>
  <c r="BK133" i="10" s="1"/>
  <c r="L274" i="1"/>
  <c r="L273" i="1"/>
  <c r="L272" i="1"/>
  <c r="L271" i="1"/>
  <c r="L270" i="1"/>
  <c r="L269" i="1"/>
  <c r="K275" i="1"/>
  <c r="K276" i="1" s="1"/>
  <c r="BS120" i="10" s="1"/>
  <c r="J275" i="1"/>
  <c r="J276" i="1" s="1"/>
  <c r="BR120" i="10" s="1"/>
  <c r="I275" i="1"/>
  <c r="I276" i="1" s="1"/>
  <c r="BQ120" i="10" s="1"/>
  <c r="H275" i="1"/>
  <c r="H276" i="1" s="1"/>
  <c r="BP120" i="10" s="1"/>
  <c r="G275" i="1"/>
  <c r="G276" i="1" s="1"/>
  <c r="BO120" i="10" s="1"/>
  <c r="F275" i="1"/>
  <c r="F276" i="1" s="1"/>
  <c r="BN120" i="10" s="1"/>
  <c r="E275" i="1"/>
  <c r="E276" i="1" s="1"/>
  <c r="BM120" i="10" s="1"/>
  <c r="D275" i="1"/>
  <c r="D276" i="1" s="1"/>
  <c r="BL120" i="10" s="1"/>
  <c r="C275" i="1"/>
  <c r="C276" i="1" s="1"/>
  <c r="BK120" i="10" s="1"/>
  <c r="L262" i="1"/>
  <c r="L261" i="1"/>
  <c r="L260" i="1"/>
  <c r="L259" i="1"/>
  <c r="L258" i="1"/>
  <c r="L257" i="1"/>
  <c r="K263" i="1"/>
  <c r="K264" i="1" s="1"/>
  <c r="BS107" i="10" s="1"/>
  <c r="J263" i="1"/>
  <c r="J264" i="1" s="1"/>
  <c r="BR107" i="10" s="1"/>
  <c r="I263" i="1"/>
  <c r="I264" i="1" s="1"/>
  <c r="BQ107" i="10" s="1"/>
  <c r="H263" i="1"/>
  <c r="H264" i="1" s="1"/>
  <c r="BP107" i="10" s="1"/>
  <c r="G263" i="1"/>
  <c r="G264" i="1" s="1"/>
  <c r="BO107" i="10" s="1"/>
  <c r="F263" i="1"/>
  <c r="F264" i="1" s="1"/>
  <c r="BN107" i="10" s="1"/>
  <c r="E263" i="1"/>
  <c r="E264" i="1" s="1"/>
  <c r="BM107" i="10" s="1"/>
  <c r="D263" i="1"/>
  <c r="D264" i="1" s="1"/>
  <c r="BL107" i="10" s="1"/>
  <c r="C263" i="1"/>
  <c r="C264" i="1" s="1"/>
  <c r="BK107" i="10" s="1"/>
  <c r="L250" i="1"/>
  <c r="L249" i="1"/>
  <c r="L248" i="1"/>
  <c r="L247" i="1"/>
  <c r="L246" i="1"/>
  <c r="L245" i="1"/>
  <c r="K251" i="1"/>
  <c r="K252" i="1" s="1"/>
  <c r="BS94" i="10" s="1"/>
  <c r="J251" i="1"/>
  <c r="J252" i="1" s="1"/>
  <c r="BR94" i="10" s="1"/>
  <c r="I251" i="1"/>
  <c r="I252" i="1" s="1"/>
  <c r="BQ94" i="10" s="1"/>
  <c r="H251" i="1"/>
  <c r="H252" i="1" s="1"/>
  <c r="BP94" i="10" s="1"/>
  <c r="G251" i="1"/>
  <c r="G252" i="1" s="1"/>
  <c r="BO94" i="10" s="1"/>
  <c r="F251" i="1"/>
  <c r="F252" i="1" s="1"/>
  <c r="BN94" i="10" s="1"/>
  <c r="E251" i="1"/>
  <c r="E252" i="1" s="1"/>
  <c r="BM94" i="10" s="1"/>
  <c r="D251" i="1"/>
  <c r="D252" i="1" s="1"/>
  <c r="BL94" i="10" s="1"/>
  <c r="C251" i="1"/>
  <c r="C252" i="1" s="1"/>
  <c r="BK94" i="10" s="1"/>
  <c r="L238" i="1"/>
  <c r="L237" i="1"/>
  <c r="L236" i="1"/>
  <c r="L235" i="1"/>
  <c r="L234" i="1"/>
  <c r="L233" i="1"/>
  <c r="K239" i="1"/>
  <c r="K240" i="1" s="1"/>
  <c r="BS81" i="10" s="1"/>
  <c r="J239" i="1"/>
  <c r="J240" i="1" s="1"/>
  <c r="BR81" i="10" s="1"/>
  <c r="I239" i="1"/>
  <c r="I240" i="1" s="1"/>
  <c r="BQ81" i="10" s="1"/>
  <c r="H239" i="1"/>
  <c r="H240" i="1" s="1"/>
  <c r="BP81" i="10" s="1"/>
  <c r="G239" i="1"/>
  <c r="G240" i="1" s="1"/>
  <c r="BO81" i="10" s="1"/>
  <c r="F239" i="1"/>
  <c r="F240" i="1" s="1"/>
  <c r="BN81" i="10" s="1"/>
  <c r="E239" i="1"/>
  <c r="E240" i="1" s="1"/>
  <c r="BM81" i="10" s="1"/>
  <c r="D239" i="1"/>
  <c r="D240" i="1" s="1"/>
  <c r="BL81" i="10" s="1"/>
  <c r="C239" i="1"/>
  <c r="C240" i="1" s="1"/>
  <c r="BK81" i="10" s="1"/>
  <c r="L226" i="1"/>
  <c r="L225" i="1"/>
  <c r="L224" i="1"/>
  <c r="L223" i="1"/>
  <c r="L222" i="1"/>
  <c r="L221" i="1"/>
  <c r="K227" i="1"/>
  <c r="K228" i="1" s="1"/>
  <c r="BS68" i="10" s="1"/>
  <c r="J227" i="1"/>
  <c r="J228" i="1" s="1"/>
  <c r="BR68" i="10" s="1"/>
  <c r="I227" i="1"/>
  <c r="I228" i="1" s="1"/>
  <c r="BQ68" i="10" s="1"/>
  <c r="H227" i="1"/>
  <c r="H228" i="1" s="1"/>
  <c r="BP68" i="10" s="1"/>
  <c r="G227" i="1"/>
  <c r="G228" i="1" s="1"/>
  <c r="BO68" i="10" s="1"/>
  <c r="F227" i="1"/>
  <c r="F228" i="1" s="1"/>
  <c r="BN68" i="10" s="1"/>
  <c r="E227" i="1"/>
  <c r="E228" i="1" s="1"/>
  <c r="BM68" i="10" s="1"/>
  <c r="D227" i="1"/>
  <c r="D228" i="1" s="1"/>
  <c r="BL68" i="10" s="1"/>
  <c r="C227" i="1"/>
  <c r="C228" i="1" s="1"/>
  <c r="BK68" i="10" s="1"/>
  <c r="L214" i="1"/>
  <c r="L213" i="1"/>
  <c r="L212" i="1"/>
  <c r="L211" i="1"/>
  <c r="L210" i="1"/>
  <c r="L209" i="1"/>
  <c r="K215" i="1"/>
  <c r="K216" i="1" s="1"/>
  <c r="BS55" i="10" s="1"/>
  <c r="J215" i="1"/>
  <c r="J216" i="1" s="1"/>
  <c r="BR55" i="10" s="1"/>
  <c r="I215" i="1"/>
  <c r="I216" i="1" s="1"/>
  <c r="BQ55" i="10" s="1"/>
  <c r="H215" i="1"/>
  <c r="H216" i="1" s="1"/>
  <c r="BP55" i="10" s="1"/>
  <c r="G215" i="1"/>
  <c r="G216" i="1" s="1"/>
  <c r="BO55" i="10" s="1"/>
  <c r="F215" i="1"/>
  <c r="F216" i="1" s="1"/>
  <c r="BN55" i="10" s="1"/>
  <c r="E215" i="1"/>
  <c r="E216" i="1" s="1"/>
  <c r="BM55" i="10" s="1"/>
  <c r="D215" i="1"/>
  <c r="D216" i="1" s="1"/>
  <c r="BL55" i="10" s="1"/>
  <c r="C215" i="1"/>
  <c r="C216" i="1" s="1"/>
  <c r="BK55" i="10" s="1"/>
  <c r="L202" i="1"/>
  <c r="L201" i="1"/>
  <c r="L200" i="1"/>
  <c r="L199" i="1"/>
  <c r="L198" i="1"/>
  <c r="L197" i="1"/>
  <c r="K203" i="1"/>
  <c r="K204" i="1" s="1"/>
  <c r="BS42" i="10" s="1"/>
  <c r="J203" i="1"/>
  <c r="J204" i="1" s="1"/>
  <c r="BR42" i="10" s="1"/>
  <c r="I203" i="1"/>
  <c r="I204" i="1" s="1"/>
  <c r="BQ42" i="10" s="1"/>
  <c r="H203" i="1"/>
  <c r="H204" i="1" s="1"/>
  <c r="BP42" i="10" s="1"/>
  <c r="G203" i="1"/>
  <c r="G204" i="1" s="1"/>
  <c r="BO42" i="10" s="1"/>
  <c r="F203" i="1"/>
  <c r="F204" i="1" s="1"/>
  <c r="BN42" i="10" s="1"/>
  <c r="E203" i="1"/>
  <c r="E204" i="1" s="1"/>
  <c r="BM42" i="10" s="1"/>
  <c r="D203" i="1"/>
  <c r="D204" i="1" s="1"/>
  <c r="BL42" i="10" s="1"/>
  <c r="C203" i="1"/>
  <c r="C204" i="1" s="1"/>
  <c r="BK42" i="10" s="1"/>
  <c r="L190" i="1"/>
  <c r="L189" i="1"/>
  <c r="L188" i="1"/>
  <c r="L187" i="1"/>
  <c r="L186" i="1"/>
  <c r="L185" i="1"/>
  <c r="K191" i="1"/>
  <c r="K192" i="1" s="1"/>
  <c r="BS29" i="10" s="1"/>
  <c r="J191" i="1"/>
  <c r="J192" i="1" s="1"/>
  <c r="BR29" i="10" s="1"/>
  <c r="I191" i="1"/>
  <c r="I192" i="1" s="1"/>
  <c r="BQ29" i="10" s="1"/>
  <c r="H191" i="1"/>
  <c r="H192" i="1" s="1"/>
  <c r="BP29" i="10" s="1"/>
  <c r="G191" i="1"/>
  <c r="G192" i="1" s="1"/>
  <c r="BO29" i="10" s="1"/>
  <c r="F191" i="1"/>
  <c r="F192" i="1" s="1"/>
  <c r="BN29" i="10" s="1"/>
  <c r="E191" i="1"/>
  <c r="E192" i="1" s="1"/>
  <c r="BM29" i="10" s="1"/>
  <c r="D191" i="1"/>
  <c r="D192" i="1" s="1"/>
  <c r="BL29" i="10" s="1"/>
  <c r="C191" i="1"/>
  <c r="C192" i="1" s="1"/>
  <c r="BK29" i="10" s="1"/>
  <c r="L178" i="1"/>
  <c r="L177" i="1"/>
  <c r="L176" i="1"/>
  <c r="L175" i="1"/>
  <c r="L174" i="1"/>
  <c r="L173" i="1"/>
  <c r="K179" i="1"/>
  <c r="K180" i="1" s="1"/>
  <c r="BS16" i="10" s="1"/>
  <c r="J179" i="1"/>
  <c r="J180" i="1" s="1"/>
  <c r="BR16" i="10" s="1"/>
  <c r="I179" i="1"/>
  <c r="I180" i="1" s="1"/>
  <c r="BQ16" i="10" s="1"/>
  <c r="H179" i="1"/>
  <c r="H180" i="1" s="1"/>
  <c r="BP16" i="10" s="1"/>
  <c r="G179" i="1"/>
  <c r="G180" i="1" s="1"/>
  <c r="BO16" i="10" s="1"/>
  <c r="F179" i="1"/>
  <c r="F180" i="1" s="1"/>
  <c r="BN16" i="10" s="1"/>
  <c r="E179" i="1"/>
  <c r="E180" i="1" s="1"/>
  <c r="BM16" i="10" s="1"/>
  <c r="D179" i="1"/>
  <c r="D180" i="1" s="1"/>
  <c r="BL16" i="10" s="1"/>
  <c r="C179" i="1"/>
  <c r="C180" i="1" s="1"/>
  <c r="BK16" i="10" s="1"/>
  <c r="L172" i="1"/>
  <c r="V103" i="1"/>
  <c r="U103" i="1" s="1"/>
  <c r="T103" i="1"/>
  <c r="S103" i="1" s="1"/>
  <c r="R103" i="1"/>
  <c r="Q103" i="1" s="1"/>
  <c r="P103" i="1"/>
  <c r="O103" i="1" s="1"/>
  <c r="N103" i="1"/>
  <c r="M103" i="1" s="1"/>
  <c r="L103" i="1"/>
  <c r="K103" i="1" s="1"/>
  <c r="J103" i="1"/>
  <c r="I103" i="1" s="1"/>
  <c r="H103" i="1"/>
  <c r="G103" i="1" s="1"/>
  <c r="F103" i="1"/>
  <c r="E103" i="1" s="1"/>
  <c r="D103" i="1"/>
  <c r="C103" i="1" s="1"/>
  <c r="V102" i="1"/>
  <c r="U102" i="1" s="1"/>
  <c r="T102" i="1"/>
  <c r="S102" i="1" s="1"/>
  <c r="R102" i="1"/>
  <c r="Q102" i="1" s="1"/>
  <c r="P102" i="1"/>
  <c r="O102" i="1" s="1"/>
  <c r="N102" i="1"/>
  <c r="M102" i="1" s="1"/>
  <c r="L102" i="1"/>
  <c r="K102" i="1" s="1"/>
  <c r="J102" i="1"/>
  <c r="I102" i="1" s="1"/>
  <c r="H102" i="1"/>
  <c r="G102" i="1" s="1"/>
  <c r="F102" i="1"/>
  <c r="E102" i="1" s="1"/>
  <c r="D102" i="1"/>
  <c r="C102" i="1" s="1"/>
  <c r="V101" i="1"/>
  <c r="U101" i="1" s="1"/>
  <c r="T101" i="1"/>
  <c r="S101" i="1" s="1"/>
  <c r="R101" i="1"/>
  <c r="Q101" i="1" s="1"/>
  <c r="P101" i="1"/>
  <c r="O101" i="1" s="1"/>
  <c r="N101" i="1"/>
  <c r="M101" i="1" s="1"/>
  <c r="L101" i="1"/>
  <c r="K101" i="1" s="1"/>
  <c r="J101" i="1"/>
  <c r="I101" i="1" s="1"/>
  <c r="H101" i="1"/>
  <c r="G101" i="1" s="1"/>
  <c r="F101" i="1"/>
  <c r="E101" i="1" s="1"/>
  <c r="D101" i="1"/>
  <c r="C101" i="1" s="1"/>
  <c r="M32" i="1"/>
  <c r="M42" i="1" s="1"/>
  <c r="L32" i="1"/>
  <c r="L42" i="1" s="1"/>
  <c r="K32" i="1"/>
  <c r="K43" i="1" s="1"/>
  <c r="J32" i="1"/>
  <c r="J40" i="1" s="1"/>
  <c r="I32" i="1"/>
  <c r="I41" i="1" s="1"/>
  <c r="H32" i="1"/>
  <c r="H41" i="1" s="1"/>
  <c r="G32" i="1"/>
  <c r="G41" i="1" s="1"/>
  <c r="F32" i="1"/>
  <c r="F41" i="1" s="1"/>
  <c r="E32" i="1"/>
  <c r="E42" i="1" s="1"/>
  <c r="D32" i="1"/>
  <c r="D42" i="1" s="1"/>
  <c r="P22" i="10"/>
  <c r="O22" i="10"/>
  <c r="D22" i="10"/>
  <c r="E22" i="10" s="1"/>
  <c r="C22" i="10"/>
  <c r="C48" i="10" s="1"/>
  <c r="C61" i="10" s="1"/>
  <c r="C74" i="10" s="1"/>
  <c r="C87" i="10" s="1"/>
  <c r="C100" i="10" s="1"/>
  <c r="C113" i="10" s="1"/>
  <c r="C126" i="10" s="1"/>
  <c r="P9" i="10"/>
  <c r="O9" i="10"/>
  <c r="H9" i="10"/>
  <c r="D9" i="10"/>
  <c r="E48" i="10" s="1"/>
  <c r="R188" i="8"/>
  <c r="C188" i="8"/>
  <c r="R165" i="8"/>
  <c r="C165" i="8"/>
  <c r="R142" i="8"/>
  <c r="C142" i="8"/>
  <c r="R119" i="8"/>
  <c r="C119" i="8"/>
  <c r="R96" i="8"/>
  <c r="C96" i="8"/>
  <c r="R73" i="8"/>
  <c r="C73" i="8"/>
  <c r="R50" i="8"/>
  <c r="C50" i="8"/>
  <c r="K34" i="8"/>
  <c r="R27" i="8"/>
  <c r="C27" i="8"/>
  <c r="K11" i="8"/>
  <c r="R4" i="8"/>
  <c r="C4" i="8"/>
  <c r="E9" i="10" l="1"/>
  <c r="E35" i="10"/>
  <c r="C148" i="1"/>
  <c r="Q22" i="10"/>
  <c r="D148" i="1" s="1"/>
  <c r="F136" i="1"/>
  <c r="N123" i="1"/>
  <c r="K125" i="1"/>
  <c r="K134" i="1"/>
  <c r="F39" i="1"/>
  <c r="J115" i="1"/>
  <c r="J36" i="1"/>
  <c r="L119" i="1"/>
  <c r="J37" i="1"/>
  <c r="H130" i="1"/>
  <c r="D40" i="1"/>
  <c r="G122" i="1"/>
  <c r="M112" i="1"/>
  <c r="J128" i="1"/>
  <c r="J41" i="1"/>
  <c r="H131" i="1"/>
  <c r="K114" i="1"/>
  <c r="J132" i="1"/>
  <c r="D43" i="1"/>
  <c r="I131" i="1"/>
  <c r="J129" i="1"/>
  <c r="J118" i="1"/>
  <c r="F35" i="1"/>
  <c r="K120" i="1"/>
  <c r="L133" i="1"/>
  <c r="L120" i="1"/>
  <c r="E125" i="1"/>
  <c r="M124" i="1"/>
  <c r="J123" i="1"/>
  <c r="E35" i="1"/>
  <c r="L36" i="1"/>
  <c r="M39" i="1"/>
  <c r="G42" i="1"/>
  <c r="L112" i="1"/>
  <c r="I115" i="1"/>
  <c r="M117" i="1"/>
  <c r="H123" i="1"/>
  <c r="J126" i="1"/>
  <c r="G129" i="1"/>
  <c r="J131" i="1"/>
  <c r="I136" i="1"/>
  <c r="L35" i="1"/>
  <c r="F38" i="1"/>
  <c r="F40" i="1"/>
  <c r="E43" i="1"/>
  <c r="J113" i="1"/>
  <c r="L115" i="1"/>
  <c r="L118" i="1"/>
  <c r="H121" i="1"/>
  <c r="L123" i="1"/>
  <c r="L126" i="1"/>
  <c r="I129" i="1"/>
  <c r="M132" i="1"/>
  <c r="F131" i="1"/>
  <c r="K126" i="1"/>
  <c r="M35" i="1"/>
  <c r="G38" i="1"/>
  <c r="F43" i="1"/>
  <c r="K131" i="1"/>
  <c r="K113" i="1"/>
  <c r="G116" i="1"/>
  <c r="M118" i="1"/>
  <c r="I121" i="1"/>
  <c r="I127" i="1"/>
  <c r="J130" i="1"/>
  <c r="G34" i="1"/>
  <c r="D36" i="1"/>
  <c r="D39" i="1"/>
  <c r="K40" i="1"/>
  <c r="L43" i="1"/>
  <c r="L129" i="1"/>
  <c r="L113" i="1"/>
  <c r="I116" i="1"/>
  <c r="N118" i="1"/>
  <c r="J121" i="1"/>
  <c r="N124" i="1"/>
  <c r="J127" i="1"/>
  <c r="L130" i="1"/>
  <c r="G134" i="1"/>
  <c r="B179" i="1"/>
  <c r="M179" i="1" s="1"/>
  <c r="L179" i="1" s="1"/>
  <c r="L180" i="1" s="1"/>
  <c r="Y9" i="10" s="1"/>
  <c r="F298" i="1"/>
  <c r="H129" i="1"/>
  <c r="F34" i="1"/>
  <c r="F36" i="1"/>
  <c r="E39" i="1"/>
  <c r="L40" i="1"/>
  <c r="M43" i="1"/>
  <c r="J114" i="1"/>
  <c r="E117" i="1"/>
  <c r="K119" i="1"/>
  <c r="L121" i="1"/>
  <c r="K127" i="1"/>
  <c r="N130" i="1"/>
  <c r="H134" i="1"/>
  <c r="F117" i="1"/>
  <c r="F123" i="1"/>
  <c r="D35" i="1"/>
  <c r="K36" i="1"/>
  <c r="L39" i="1"/>
  <c r="F42" i="1"/>
  <c r="J112" i="1"/>
  <c r="H115" i="1"/>
  <c r="G117" i="1"/>
  <c r="J120" i="1"/>
  <c r="G123" i="1"/>
  <c r="L125" i="1"/>
  <c r="L128" i="1"/>
  <c r="J135" i="1"/>
  <c r="H42" i="1"/>
  <c r="J43" i="1"/>
  <c r="J39" i="1"/>
  <c r="J35" i="1"/>
  <c r="J42" i="1"/>
  <c r="J38" i="1"/>
  <c r="J34" i="1"/>
  <c r="N112" i="1"/>
  <c r="F130" i="1"/>
  <c r="B191" i="1"/>
  <c r="L184" i="1"/>
  <c r="H38" i="1"/>
  <c r="H37" i="1"/>
  <c r="H128" i="1"/>
  <c r="G130" i="1"/>
  <c r="I132" i="1"/>
  <c r="N135" i="1"/>
  <c r="H40" i="1"/>
  <c r="H36" i="1"/>
  <c r="H39" i="1"/>
  <c r="H35" i="1"/>
  <c r="H43" i="1"/>
  <c r="I37" i="1"/>
  <c r="E121" i="1"/>
  <c r="E113" i="1"/>
  <c r="K298" i="1"/>
  <c r="M134" i="1"/>
  <c r="M133" i="1"/>
  <c r="M131" i="1"/>
  <c r="M135" i="1"/>
  <c r="M130" i="1"/>
  <c r="M123" i="1"/>
  <c r="M129" i="1"/>
  <c r="M122" i="1"/>
  <c r="M116" i="1"/>
  <c r="M128" i="1"/>
  <c r="M121" i="1"/>
  <c r="M115" i="1"/>
  <c r="M136" i="1"/>
  <c r="M127" i="1"/>
  <c r="M114" i="1"/>
  <c r="M126" i="1"/>
  <c r="M120" i="1"/>
  <c r="M113" i="1"/>
  <c r="N117" i="1"/>
  <c r="M119" i="1"/>
  <c r="M125" i="1"/>
  <c r="I128" i="1"/>
  <c r="B203" i="1"/>
  <c r="L196" i="1"/>
  <c r="H34" i="1"/>
  <c r="I40" i="1"/>
  <c r="I36" i="1"/>
  <c r="I43" i="1"/>
  <c r="I39" i="1"/>
  <c r="I35" i="1"/>
  <c r="I42" i="1"/>
  <c r="I38" i="1"/>
  <c r="I34" i="1"/>
  <c r="H126" i="1"/>
  <c r="H120" i="1"/>
  <c r="H113" i="1"/>
  <c r="H118" i="1"/>
  <c r="H133" i="1"/>
  <c r="H112" i="1"/>
  <c r="F133" i="1"/>
  <c r="F132" i="1"/>
  <c r="D298" i="1"/>
  <c r="F134" i="1"/>
  <c r="F129" i="1"/>
  <c r="F122" i="1"/>
  <c r="F116" i="1"/>
  <c r="F128" i="1"/>
  <c r="F121" i="1"/>
  <c r="F115" i="1"/>
  <c r="F127" i="1"/>
  <c r="F114" i="1"/>
  <c r="F120" i="1"/>
  <c r="F135" i="1"/>
  <c r="F126" i="1"/>
  <c r="F113" i="1"/>
  <c r="F125" i="1"/>
  <c r="F119" i="1"/>
  <c r="N133" i="1"/>
  <c r="N132" i="1"/>
  <c r="L298" i="1"/>
  <c r="N129" i="1"/>
  <c r="N122" i="1"/>
  <c r="N116" i="1"/>
  <c r="N131" i="1"/>
  <c r="N128" i="1"/>
  <c r="N121" i="1"/>
  <c r="N115" i="1"/>
  <c r="N136" i="1"/>
  <c r="N127" i="1"/>
  <c r="N114" i="1"/>
  <c r="N120" i="1"/>
  <c r="N126" i="1"/>
  <c r="N113" i="1"/>
  <c r="N134" i="1"/>
  <c r="N125" i="1"/>
  <c r="N119" i="1"/>
  <c r="F118" i="1"/>
  <c r="H122" i="1"/>
  <c r="F124" i="1"/>
  <c r="G132" i="1"/>
  <c r="G131" i="1"/>
  <c r="E298" i="1"/>
  <c r="G136" i="1"/>
  <c r="G128" i="1"/>
  <c r="G121" i="1"/>
  <c r="G115" i="1"/>
  <c r="G127" i="1"/>
  <c r="G114" i="1"/>
  <c r="G135" i="1"/>
  <c r="G126" i="1"/>
  <c r="G120" i="1"/>
  <c r="G113" i="1"/>
  <c r="G125" i="1"/>
  <c r="G119" i="1"/>
  <c r="G133" i="1"/>
  <c r="G118" i="1"/>
  <c r="G112" i="1"/>
  <c r="F112" i="1"/>
  <c r="I114" i="1"/>
  <c r="H116" i="1"/>
  <c r="I122" i="1"/>
  <c r="G124" i="1"/>
  <c r="G35" i="1"/>
  <c r="E36" i="1"/>
  <c r="M36" i="1"/>
  <c r="K37" i="1"/>
  <c r="G39" i="1"/>
  <c r="E40" i="1"/>
  <c r="M40" i="1"/>
  <c r="K41" i="1"/>
  <c r="G43" i="1"/>
  <c r="H136" i="1"/>
  <c r="H135" i="1"/>
  <c r="L114" i="1"/>
  <c r="K115" i="1"/>
  <c r="J116" i="1"/>
  <c r="H117" i="1"/>
  <c r="K121" i="1"/>
  <c r="J122" i="1"/>
  <c r="I123" i="1"/>
  <c r="H124" i="1"/>
  <c r="L127" i="1"/>
  <c r="K128" i="1"/>
  <c r="I130" i="1"/>
  <c r="L136" i="1"/>
  <c r="B215" i="1"/>
  <c r="L208" i="1"/>
  <c r="B227" i="1"/>
  <c r="L220" i="1"/>
  <c r="I298" i="1"/>
  <c r="L41" i="1"/>
  <c r="G298" i="1"/>
  <c r="I135" i="1"/>
  <c r="I134" i="1"/>
  <c r="K116" i="1"/>
  <c r="I117" i="1"/>
  <c r="K122" i="1"/>
  <c r="I124" i="1"/>
  <c r="K129" i="1"/>
  <c r="B239" i="1"/>
  <c r="L232" i="1"/>
  <c r="B251" i="1"/>
  <c r="L244" i="1"/>
  <c r="J298" i="1"/>
  <c r="D37" i="1"/>
  <c r="L37" i="1"/>
  <c r="D41" i="1"/>
  <c r="K34" i="1"/>
  <c r="G36" i="1"/>
  <c r="E37" i="1"/>
  <c r="M37" i="1"/>
  <c r="K38" i="1"/>
  <c r="G40" i="1"/>
  <c r="E41" i="1"/>
  <c r="M41" i="1"/>
  <c r="K42" i="1"/>
  <c r="H298" i="1"/>
  <c r="J136" i="1"/>
  <c r="J134" i="1"/>
  <c r="J133" i="1"/>
  <c r="I112" i="1"/>
  <c r="L116" i="1"/>
  <c r="J117" i="1"/>
  <c r="I118" i="1"/>
  <c r="H119" i="1"/>
  <c r="L122" i="1"/>
  <c r="K123" i="1"/>
  <c r="J124" i="1"/>
  <c r="H125" i="1"/>
  <c r="K130" i="1"/>
  <c r="I133" i="1"/>
  <c r="B263" i="1"/>
  <c r="L256" i="1"/>
  <c r="B275" i="1"/>
  <c r="L268" i="1"/>
  <c r="K136" i="1"/>
  <c r="K135" i="1"/>
  <c r="K133" i="1"/>
  <c r="K132" i="1"/>
  <c r="K117" i="1"/>
  <c r="I119" i="1"/>
  <c r="K124" i="1"/>
  <c r="I125" i="1"/>
  <c r="D34" i="1"/>
  <c r="L34" i="1"/>
  <c r="F37" i="1"/>
  <c r="D38" i="1"/>
  <c r="L38" i="1"/>
  <c r="E34" i="1"/>
  <c r="M34" i="1"/>
  <c r="K35" i="1"/>
  <c r="G37" i="1"/>
  <c r="E38" i="1"/>
  <c r="M38" i="1"/>
  <c r="K39" i="1"/>
  <c r="L135" i="1"/>
  <c r="L134" i="1"/>
  <c r="L132" i="1"/>
  <c r="L131" i="1"/>
  <c r="K112" i="1"/>
  <c r="I113" i="1"/>
  <c r="H114" i="1"/>
  <c r="L117" i="1"/>
  <c r="K118" i="1"/>
  <c r="J119" i="1"/>
  <c r="I120" i="1"/>
  <c r="L124" i="1"/>
  <c r="J125" i="1"/>
  <c r="I126" i="1"/>
  <c r="H127" i="1"/>
  <c r="H132" i="1"/>
  <c r="B287" i="1"/>
  <c r="L280" i="1"/>
  <c r="E129" i="1"/>
  <c r="E133" i="1"/>
  <c r="E114" i="1"/>
  <c r="E122" i="1"/>
  <c r="E126" i="1"/>
  <c r="E130" i="1"/>
  <c r="E134" i="1"/>
  <c r="E115" i="1"/>
  <c r="E119" i="1"/>
  <c r="E123" i="1"/>
  <c r="E127" i="1"/>
  <c r="E131" i="1"/>
  <c r="E135" i="1"/>
  <c r="E118" i="1"/>
  <c r="E112" i="1"/>
  <c r="E116" i="1"/>
  <c r="E120" i="1"/>
  <c r="E124" i="1"/>
  <c r="E128" i="1"/>
  <c r="E132" i="1"/>
  <c r="E136" i="1"/>
  <c r="B180" i="1" l="1"/>
  <c r="BJ16" i="10" s="1"/>
  <c r="C292" i="1"/>
  <c r="L147" i="1"/>
  <c r="C11" i="6" s="1"/>
  <c r="K147" i="1"/>
  <c r="C10" i="6" s="1"/>
  <c r="J147" i="1"/>
  <c r="C9" i="6" s="1"/>
  <c r="I147" i="1"/>
  <c r="C8" i="6" s="1"/>
  <c r="H147" i="1"/>
  <c r="C7" i="6" s="1"/>
  <c r="G147" i="1"/>
  <c r="C6" i="6" s="1"/>
  <c r="F147" i="1"/>
  <c r="C5" i="6" s="1"/>
  <c r="E147" i="1"/>
  <c r="C4" i="6" s="1"/>
  <c r="D147" i="1"/>
  <c r="C3" i="6" s="1"/>
  <c r="B204" i="1"/>
  <c r="BJ42" i="10" s="1"/>
  <c r="M203" i="1"/>
  <c r="L203" i="1" s="1"/>
  <c r="L204" i="1" s="1"/>
  <c r="B192" i="1"/>
  <c r="BJ29" i="10" s="1"/>
  <c r="M191" i="1"/>
  <c r="L191" i="1" s="1"/>
  <c r="L192" i="1" s="1"/>
  <c r="B264" i="1"/>
  <c r="BJ107" i="10" s="1"/>
  <c r="M263" i="1"/>
  <c r="L263" i="1" s="1"/>
  <c r="L264" i="1" s="1"/>
  <c r="B228" i="1"/>
  <c r="BJ68" i="10" s="1"/>
  <c r="M227" i="1"/>
  <c r="L227" i="1" s="1"/>
  <c r="L228" i="1" s="1"/>
  <c r="B288" i="1"/>
  <c r="BJ133" i="10" s="1"/>
  <c r="M287" i="1"/>
  <c r="L287" i="1" s="1"/>
  <c r="L288" i="1" s="1"/>
  <c r="B252" i="1"/>
  <c r="BJ94" i="10" s="1"/>
  <c r="M251" i="1"/>
  <c r="L251" i="1" s="1"/>
  <c r="L252" i="1" s="1"/>
  <c r="B216" i="1"/>
  <c r="BJ55" i="10" s="1"/>
  <c r="M215" i="1"/>
  <c r="L215" i="1" s="1"/>
  <c r="L216" i="1" s="1"/>
  <c r="B276" i="1"/>
  <c r="BJ120" i="10" s="1"/>
  <c r="M275" i="1"/>
  <c r="L275" i="1" s="1"/>
  <c r="L276" i="1" s="1"/>
  <c r="B240" i="1"/>
  <c r="BJ81" i="10" s="1"/>
  <c r="M239" i="1"/>
  <c r="L239" i="1" s="1"/>
  <c r="L240" i="1" s="1"/>
  <c r="C147" i="1"/>
  <c r="L292" i="1" l="1"/>
  <c r="L295" i="1" s="1"/>
  <c r="Y126" i="10"/>
  <c r="K292" i="1"/>
  <c r="K295" i="1" s="1"/>
  <c r="Y113" i="10"/>
  <c r="J292" i="1"/>
  <c r="J295" i="1" s="1"/>
  <c r="Y100" i="10"/>
  <c r="I292" i="1"/>
  <c r="I295" i="1" s="1"/>
  <c r="Y87" i="10"/>
  <c r="H292" i="1"/>
  <c r="H295" i="1" s="1"/>
  <c r="Y74" i="10"/>
  <c r="G292" i="1"/>
  <c r="G295" i="1" s="1"/>
  <c r="F292" i="1"/>
  <c r="F295" i="1" s="1"/>
  <c r="E292" i="1"/>
  <c r="Y35" i="10"/>
  <c r="Y22" i="10"/>
  <c r="D292" i="1"/>
  <c r="L299" i="1"/>
  <c r="L300" i="1" s="1"/>
  <c r="Z126" i="10" s="1"/>
  <c r="C295" i="1"/>
  <c r="C296" i="1" s="1"/>
  <c r="C299" i="1"/>
  <c r="C300" i="1" s="1"/>
  <c r="J299" i="1"/>
  <c r="J300" i="1" s="1"/>
  <c r="Z100" i="10" s="1"/>
  <c r="H299" i="1"/>
  <c r="H300" i="1" s="1"/>
  <c r="Z74" i="10" s="1"/>
  <c r="C2" i="6"/>
  <c r="I299" i="1" l="1"/>
  <c r="I300" i="1" s="1"/>
  <c r="Z87" i="10" s="1"/>
  <c r="K299" i="1"/>
  <c r="K300" i="1" s="1"/>
  <c r="Z113" i="10" s="1"/>
  <c r="F299" i="1"/>
  <c r="F300" i="1" s="1"/>
  <c r="G299" i="1"/>
  <c r="G300" i="1" s="1"/>
  <c r="F296" i="1"/>
  <c r="AA48" i="10" s="1"/>
  <c r="G296" i="1"/>
  <c r="H296" i="1"/>
  <c r="J320" i="1" s="1"/>
  <c r="I296" i="1"/>
  <c r="AA87" i="10" s="1"/>
  <c r="J296" i="1"/>
  <c r="AA100" i="10" s="1"/>
  <c r="K296" i="1"/>
  <c r="AA113" i="10" s="1"/>
  <c r="L296" i="1"/>
  <c r="AA126" i="10" s="1"/>
  <c r="E295" i="1"/>
  <c r="E296" i="1" s="1"/>
  <c r="E299" i="1"/>
  <c r="E300" i="1" s="1"/>
  <c r="Z35" i="10" s="1"/>
  <c r="D295" i="1"/>
  <c r="D296" i="1" s="1"/>
  <c r="D299" i="1"/>
  <c r="D300" i="1" s="1"/>
  <c r="Z22" i="10" s="1"/>
  <c r="AA9" i="10"/>
  <c r="Z9" i="10"/>
  <c r="E320" i="1"/>
  <c r="I302" i="1" l="1"/>
  <c r="I321" i="1"/>
  <c r="I322" i="1"/>
  <c r="K321" i="1"/>
  <c r="I316" i="1"/>
  <c r="I323" i="1"/>
  <c r="I318" i="1"/>
  <c r="I311" i="1"/>
  <c r="H302" i="1"/>
  <c r="H304" i="1"/>
  <c r="J315" i="1"/>
  <c r="H316" i="1"/>
  <c r="H303" i="1"/>
  <c r="J311" i="1"/>
  <c r="J325" i="1"/>
  <c r="I317" i="1"/>
  <c r="I325" i="1"/>
  <c r="M303" i="1"/>
  <c r="I315" i="1"/>
  <c r="M317" i="1"/>
  <c r="I308" i="1"/>
  <c r="I309" i="1"/>
  <c r="L313" i="1"/>
  <c r="L306" i="1"/>
  <c r="L314" i="1"/>
  <c r="L325" i="1"/>
  <c r="L323" i="1"/>
  <c r="L303" i="1"/>
  <c r="K316" i="1"/>
  <c r="J324" i="1"/>
  <c r="N323" i="1"/>
  <c r="M314" i="1"/>
  <c r="M307" i="1"/>
  <c r="J321" i="1"/>
  <c r="K323" i="1"/>
  <c r="K310" i="1"/>
  <c r="H315" i="1"/>
  <c r="K314" i="1"/>
  <c r="M319" i="1"/>
  <c r="H326" i="1"/>
  <c r="H308" i="1"/>
  <c r="H319" i="1"/>
  <c r="K312" i="1"/>
  <c r="N325" i="1"/>
  <c r="H321" i="1"/>
  <c r="M313" i="1"/>
  <c r="N310" i="1"/>
  <c r="N305" i="1"/>
  <c r="H318" i="1"/>
  <c r="H309" i="1"/>
  <c r="H324" i="1"/>
  <c r="M312" i="1"/>
  <c r="N312" i="1"/>
  <c r="N326" i="1"/>
  <c r="H311" i="1"/>
  <c r="H313" i="1"/>
  <c r="H314" i="1"/>
  <c r="H320" i="1"/>
  <c r="H322" i="1"/>
  <c r="H325" i="1"/>
  <c r="H306" i="1"/>
  <c r="H310" i="1"/>
  <c r="H305" i="1"/>
  <c r="H312" i="1"/>
  <c r="H323" i="1"/>
  <c r="H317" i="1"/>
  <c r="J307" i="1"/>
  <c r="J302" i="1"/>
  <c r="L312" i="1"/>
  <c r="L321" i="1"/>
  <c r="L307" i="1"/>
  <c r="L305" i="1"/>
  <c r="L308" i="1"/>
  <c r="L302" i="1"/>
  <c r="J330" i="1" s="1"/>
  <c r="J331" i="1" s="1"/>
  <c r="AB100" i="10" s="1"/>
  <c r="AC100" i="10" s="1"/>
  <c r="AD100" i="10" s="1"/>
  <c r="N321" i="1"/>
  <c r="N311" i="1"/>
  <c r="N308" i="1"/>
  <c r="N318" i="1"/>
  <c r="N303" i="1"/>
  <c r="N302" i="1"/>
  <c r="L330" i="1" s="1"/>
  <c r="L331" i="1" s="1"/>
  <c r="AB126" i="10" s="1"/>
  <c r="AC126" i="10" s="1"/>
  <c r="AD126" i="10" s="1"/>
  <c r="J322" i="1"/>
  <c r="J305" i="1"/>
  <c r="M305" i="1"/>
  <c r="M320" i="1"/>
  <c r="M302" i="1"/>
  <c r="K330" i="1" s="1"/>
  <c r="K331" i="1" s="1"/>
  <c r="AB113" i="10" s="1"/>
  <c r="AC113" i="10" s="1"/>
  <c r="AD113" i="10" s="1"/>
  <c r="M309" i="1"/>
  <c r="M308" i="1"/>
  <c r="M324" i="1"/>
  <c r="K303" i="1"/>
  <c r="K313" i="1"/>
  <c r="K317" i="1"/>
  <c r="K304" i="1"/>
  <c r="K306" i="1"/>
  <c r="K325" i="1"/>
  <c r="K320" i="1"/>
  <c r="H307" i="1"/>
  <c r="J314" i="1"/>
  <c r="J310" i="1"/>
  <c r="J313" i="1"/>
  <c r="J319" i="1"/>
  <c r="I324" i="1"/>
  <c r="I304" i="1"/>
  <c r="I312" i="1"/>
  <c r="I326" i="1"/>
  <c r="I313" i="1"/>
  <c r="I314" i="1"/>
  <c r="I303" i="1"/>
  <c r="G330" i="1" s="1"/>
  <c r="G331" i="1" s="1"/>
  <c r="AB61" i="10" s="1"/>
  <c r="AC61" i="10" s="1"/>
  <c r="AD61" i="10" s="1"/>
  <c r="I320" i="1"/>
  <c r="I307" i="1"/>
  <c r="I305" i="1"/>
  <c r="I306" i="1"/>
  <c r="I319" i="1"/>
  <c r="I310" i="1"/>
  <c r="J303" i="1"/>
  <c r="J318" i="1"/>
  <c r="J304" i="1"/>
  <c r="J326" i="1"/>
  <c r="J306" i="1"/>
  <c r="K308" i="1"/>
  <c r="K305" i="1"/>
  <c r="K318" i="1"/>
  <c r="K326" i="1"/>
  <c r="K307" i="1"/>
  <c r="K311" i="1"/>
  <c r="K319" i="1"/>
  <c r="K322" i="1"/>
  <c r="K302" i="1"/>
  <c r="I330" i="1" s="1"/>
  <c r="D8" i="6" s="1"/>
  <c r="K309" i="1"/>
  <c r="K315" i="1"/>
  <c r="K324" i="1"/>
  <c r="L315" i="1"/>
  <c r="L317" i="1"/>
  <c r="L304" i="1"/>
  <c r="L316" i="1"/>
  <c r="L322" i="1"/>
  <c r="L311" i="1"/>
  <c r="L318" i="1"/>
  <c r="L320" i="1"/>
  <c r="L309" i="1"/>
  <c r="L324" i="1"/>
  <c r="L310" i="1"/>
  <c r="L326" i="1"/>
  <c r="L319" i="1"/>
  <c r="M316" i="1"/>
  <c r="M304" i="1"/>
  <c r="M318" i="1"/>
  <c r="M322" i="1"/>
  <c r="M321" i="1"/>
  <c r="M311" i="1"/>
  <c r="M325" i="1"/>
  <c r="M323" i="1"/>
  <c r="M310" i="1"/>
  <c r="M315" i="1"/>
  <c r="M326" i="1"/>
  <c r="M306" i="1"/>
  <c r="N314" i="1"/>
  <c r="N315" i="1"/>
  <c r="N309" i="1"/>
  <c r="N324" i="1"/>
  <c r="N320" i="1"/>
  <c r="N316" i="1"/>
  <c r="N322" i="1"/>
  <c r="N304" i="1"/>
  <c r="N306" i="1"/>
  <c r="N317" i="1"/>
  <c r="N313" i="1"/>
  <c r="N307" i="1"/>
  <c r="N319" i="1"/>
  <c r="J308" i="1"/>
  <c r="J312" i="1"/>
  <c r="J309" i="1"/>
  <c r="J323" i="1"/>
  <c r="J316" i="1"/>
  <c r="J317" i="1"/>
  <c r="AA74" i="10"/>
  <c r="E315" i="1"/>
  <c r="AA35" i="10"/>
  <c r="G313" i="1"/>
  <c r="G312" i="1"/>
  <c r="G307" i="1"/>
  <c r="G308" i="1"/>
  <c r="G315" i="1"/>
  <c r="G305" i="1"/>
  <c r="G304" i="1"/>
  <c r="G317" i="1"/>
  <c r="G314" i="1"/>
  <c r="G309" i="1"/>
  <c r="G325" i="1"/>
  <c r="G310" i="1"/>
  <c r="G319" i="1"/>
  <c r="G311" i="1"/>
  <c r="G316" i="1"/>
  <c r="G324" i="1"/>
  <c r="G303" i="1"/>
  <c r="G323" i="1"/>
  <c r="G321" i="1"/>
  <c r="G320" i="1"/>
  <c r="G326" i="1"/>
  <c r="G302" i="1"/>
  <c r="G318" i="1"/>
  <c r="G306" i="1"/>
  <c r="G322" i="1"/>
  <c r="E309" i="1"/>
  <c r="E306" i="1"/>
  <c r="E310" i="1"/>
  <c r="E324" i="1"/>
  <c r="E311" i="1"/>
  <c r="AA22" i="10"/>
  <c r="F303" i="1"/>
  <c r="F305" i="1"/>
  <c r="F308" i="1"/>
  <c r="F324" i="1"/>
  <c r="F318" i="1"/>
  <c r="F311" i="1"/>
  <c r="F309" i="1"/>
  <c r="F321" i="1"/>
  <c r="F306" i="1"/>
  <c r="F307" i="1"/>
  <c r="F304" i="1"/>
  <c r="F322" i="1"/>
  <c r="F315" i="1"/>
  <c r="F319" i="1"/>
  <c r="F310" i="1"/>
  <c r="F316" i="1"/>
  <c r="F320" i="1"/>
  <c r="F313" i="1"/>
  <c r="F323" i="1"/>
  <c r="F317" i="1"/>
  <c r="F302" i="1"/>
  <c r="F325" i="1"/>
  <c r="F314" i="1"/>
  <c r="F326" i="1"/>
  <c r="F312" i="1"/>
  <c r="E325" i="1"/>
  <c r="E326" i="1"/>
  <c r="E308" i="1"/>
  <c r="E313" i="1"/>
  <c r="E322" i="1"/>
  <c r="E304" i="1"/>
  <c r="E317" i="1"/>
  <c r="E302" i="1"/>
  <c r="E318" i="1"/>
  <c r="E307" i="1"/>
  <c r="E323" i="1"/>
  <c r="E316" i="1"/>
  <c r="E305" i="1"/>
  <c r="E321" i="1"/>
  <c r="E314" i="1"/>
  <c r="E303" i="1"/>
  <c r="E319" i="1"/>
  <c r="E312" i="1"/>
  <c r="H330" i="1"/>
  <c r="H331" i="1" s="1"/>
  <c r="AB74" i="10" s="1"/>
  <c r="AC74" i="10" s="1"/>
  <c r="AD74" i="10" s="1"/>
  <c r="D330" i="1" l="1"/>
  <c r="D3" i="6" s="1"/>
  <c r="F330" i="1"/>
  <c r="F331" i="1" s="1"/>
  <c r="AB48" i="10" s="1"/>
  <c r="AC48" i="10" s="1"/>
  <c r="AD48" i="10" s="1"/>
  <c r="E330" i="1"/>
  <c r="D4" i="6" s="1"/>
  <c r="D6" i="6"/>
  <c r="C330" i="1"/>
  <c r="C331" i="1" s="1"/>
  <c r="AB9" i="10" s="1"/>
  <c r="D7" i="6"/>
  <c r="D9" i="6"/>
  <c r="D11" i="6"/>
  <c r="I331" i="1"/>
  <c r="AB87" i="10" s="1"/>
  <c r="AC87" i="10" s="1"/>
  <c r="AD87" i="10" s="1"/>
  <c r="D10" i="6"/>
  <c r="AC9" i="10" l="1"/>
  <c r="AD9" i="10" s="1"/>
  <c r="D331" i="1"/>
  <c r="AB22" i="10" s="1"/>
  <c r="AC22" i="10" s="1"/>
  <c r="AD22" i="10" s="1"/>
  <c r="D5" i="6"/>
  <c r="E331" i="1"/>
  <c r="AB35" i="10" s="1"/>
  <c r="AC35" i="10" s="1"/>
  <c r="AD35" i="10" s="1"/>
  <c r="D2" i="6"/>
</calcChain>
</file>

<file path=xl/comments1.xml><?xml version="1.0" encoding="utf-8"?>
<comments xmlns="http://schemas.openxmlformats.org/spreadsheetml/2006/main">
  <authors>
    <author>Amelia Carolina Navarro Onate</author>
  </authors>
  <commentList>
    <comment ref="D7" authorId="0" shapeId="0">
      <text>
        <r>
          <rPr>
            <sz val="18"/>
            <color indexed="81"/>
            <rFont val="Calibri"/>
            <family val="2"/>
            <scheme val="minor"/>
          </rPr>
          <t>Seleccione los aspectos externos 
relevantes para el proceso.</t>
        </r>
        <r>
          <rPr>
            <sz val="9"/>
            <color indexed="81"/>
            <rFont val="Tahoma"/>
            <family val="2"/>
          </rPr>
          <t xml:space="preserve">
</t>
        </r>
      </text>
    </comment>
    <comment ref="E7" authorId="0" shapeId="0">
      <text>
        <r>
          <rPr>
            <sz val="18"/>
            <color indexed="81"/>
            <rFont val="Calibri"/>
            <family val="2"/>
            <scheme val="minor"/>
          </rPr>
          <t>Seleccione los aspectos internos relevantes para el proceso.</t>
        </r>
      </text>
    </comment>
  </commentList>
</comments>
</file>

<file path=xl/comments2.xml><?xml version="1.0" encoding="utf-8"?>
<comments xmlns="http://schemas.openxmlformats.org/spreadsheetml/2006/main">
  <authors>
    <author>JOHN CORTES</author>
    <author>Amelia Carolina Navarro Onate</author>
  </authors>
  <commentList>
    <comment ref="E8" authorId="0" shapeId="0">
      <text>
        <r>
          <rPr>
            <b/>
            <sz val="12"/>
            <color indexed="81"/>
            <rFont val="Calibri"/>
            <family val="2"/>
            <scheme val="minor"/>
          </rPr>
          <t>Amplie la información del riesgo, utilizando la secuencia: Debido a la(s) causa(s) puede suceder el Riesgo lo cual podría ocasionar la(s) consecuencia(s)</t>
        </r>
      </text>
    </comment>
    <comment ref="I8" authorId="1" shapeId="0">
      <text>
        <r>
          <rPr>
            <b/>
            <sz val="12"/>
            <color indexed="81"/>
            <rFont val="Arial"/>
            <family val="2"/>
          </rPr>
          <t xml:space="preserve">Si el riesgo es de Seguridad Digital, diligencie el activo afectado.
</t>
        </r>
      </text>
    </comment>
  </commentList>
</comments>
</file>

<file path=xl/comments3.xml><?xml version="1.0" encoding="utf-8"?>
<comments xmlns="http://schemas.openxmlformats.org/spreadsheetml/2006/main">
  <authors>
    <author>Amelia Navarro</author>
  </authors>
  <commentList>
    <comment ref="B3" authorId="0" shapeId="0">
      <text>
        <r>
          <rPr>
            <b/>
            <sz val="11"/>
            <color indexed="81"/>
            <rFont val="Arial"/>
            <family val="2"/>
          </rPr>
          <t>Nombre y cargo del servidor que ejecuta el seguimiento</t>
        </r>
      </text>
    </comment>
    <comment ref="K3" authorId="0" shapeId="0">
      <text>
        <r>
          <rPr>
            <b/>
            <sz val="11"/>
            <color indexed="81"/>
            <rFont val="Arial"/>
            <family val="2"/>
          </rPr>
          <t>Nombre y cargo del servidor que ejecuta el seguimiento</t>
        </r>
      </text>
    </comment>
    <comment ref="T3" authorId="0" shapeId="0">
      <text>
        <r>
          <rPr>
            <b/>
            <sz val="11"/>
            <color indexed="81"/>
            <rFont val="Arial"/>
            <family val="2"/>
          </rPr>
          <t>Nombre y cargo del servidor que ejecuta el seguimiento</t>
        </r>
      </text>
    </comment>
    <comment ref="AC3" authorId="0" shapeId="0">
      <text>
        <r>
          <rPr>
            <b/>
            <sz val="11"/>
            <color indexed="81"/>
            <rFont val="Arial"/>
            <family val="2"/>
          </rPr>
          <t>Nombre y cargo del servidor que ejecuta el seguimiento</t>
        </r>
      </text>
    </comment>
  </commentList>
</comments>
</file>

<file path=xl/sharedStrings.xml><?xml version="1.0" encoding="utf-8"?>
<sst xmlns="http://schemas.openxmlformats.org/spreadsheetml/2006/main" count="2500" uniqueCount="536">
  <si>
    <t>PROCESOS DEL MVCT</t>
  </si>
  <si>
    <t>No.</t>
  </si>
  <si>
    <t>PROCESO</t>
  </si>
  <si>
    <t>TIPO</t>
  </si>
  <si>
    <t>OBJETIVO</t>
  </si>
  <si>
    <t>ALCANCE</t>
  </si>
  <si>
    <t>RESPONSABLE</t>
  </si>
  <si>
    <t>Seleccione un proceso</t>
  </si>
  <si>
    <t>Estratégico</t>
  </si>
  <si>
    <t xml:space="preserve"> Jefe Oficina Asesora de Planeación</t>
  </si>
  <si>
    <t xml:space="preserve"> Jefe Oficina de TIC</t>
  </si>
  <si>
    <t>Secretario General- Coordinar Grupo de Talento Humano</t>
  </si>
  <si>
    <t xml:space="preserve"> Coordinador Grupo de Comunicaciones Estratégicas</t>
  </si>
  <si>
    <t>Asesor del Despacho de Agena Legislativa y Asesor de Cooperación y asuntos internacionales</t>
  </si>
  <si>
    <t>Misional</t>
  </si>
  <si>
    <t>Apoyo</t>
  </si>
  <si>
    <t>Subdirector de Servicios Administrativos-Coordinación Grupo de Recursos Fisicos</t>
  </si>
  <si>
    <t>Subdirector de Servicios Administrativos-Coordinación Grupo de Contratación</t>
  </si>
  <si>
    <t xml:space="preserve"> Jefe Oficina Asesora Jurídica</t>
  </si>
  <si>
    <t>Secretario General- Coordinador Grupo de Control Interno Disciplinario</t>
  </si>
  <si>
    <t>Subdirector de Servicios Administrativos-Administrativos -Coordinador Grupo de atención al usuario y archivo</t>
  </si>
  <si>
    <t>Subdirector de Servicios Administrativos -Coordinador Grupo de atención al usuario y archivo</t>
  </si>
  <si>
    <t xml:space="preserve">Subdirector de Servicios Administrativos </t>
  </si>
  <si>
    <t>Subdirección de Finanzas y Presupuesto</t>
  </si>
  <si>
    <t>Evaluación</t>
  </si>
  <si>
    <t>Jefe Oficina de Control Interno</t>
  </si>
  <si>
    <t>EVALUACIÓN PRELIMINAR</t>
  </si>
  <si>
    <t>Si</t>
  </si>
  <si>
    <t>X</t>
  </si>
  <si>
    <t>No</t>
  </si>
  <si>
    <t>N/A</t>
  </si>
  <si>
    <t>PROCEDIMIENTOS</t>
  </si>
  <si>
    <t>Semanal</t>
  </si>
  <si>
    <t>Mensual</t>
  </si>
  <si>
    <t>Trimestral</t>
  </si>
  <si>
    <t xml:space="preserve">1. Coordinación de la respuesta a solicitudes de congresistas y trámite de solicitudes informales 
2. Trámite de conceptos legislativos </t>
  </si>
  <si>
    <t>Cuatrimestral</t>
  </si>
  <si>
    <t>Semestral</t>
  </si>
  <si>
    <t>Anual</t>
  </si>
  <si>
    <t xml:space="preserve">CLASIFICACIÓN </t>
  </si>
  <si>
    <t>TIPOLOGÍA DE RIESGOS</t>
  </si>
  <si>
    <t xml:space="preserve">Riesgo 1 </t>
  </si>
  <si>
    <t>Riesgo 2</t>
  </si>
  <si>
    <t>Riesgo 3</t>
  </si>
  <si>
    <t>Riesgo 4</t>
  </si>
  <si>
    <t>Riesgo 5</t>
  </si>
  <si>
    <t>Riesgo 6</t>
  </si>
  <si>
    <t>Riesgo 7</t>
  </si>
  <si>
    <t>Riesgo 8</t>
  </si>
  <si>
    <t>Riesgo 9</t>
  </si>
  <si>
    <t>Riesgo 10</t>
  </si>
  <si>
    <t>Seleccione</t>
  </si>
  <si>
    <t>Corrupción</t>
  </si>
  <si>
    <t>Gestión</t>
  </si>
  <si>
    <t>Imagen o Reputacional</t>
  </si>
  <si>
    <t>Seguridad Digital</t>
  </si>
  <si>
    <t>Operativo</t>
  </si>
  <si>
    <t>Financiero</t>
  </si>
  <si>
    <t>Cumplimiento</t>
  </si>
  <si>
    <t>Tecnológico</t>
  </si>
  <si>
    <t>Gerencial</t>
  </si>
  <si>
    <t>Pérdida de confidencialidad</t>
  </si>
  <si>
    <t>Pérdida de integridad</t>
  </si>
  <si>
    <t>Soborno</t>
  </si>
  <si>
    <t>Pérdida de disponibilidad</t>
  </si>
  <si>
    <t>Piratería</t>
  </si>
  <si>
    <t>Fraude</t>
  </si>
  <si>
    <t>Satisfacción del cliente</t>
  </si>
  <si>
    <t>Ambiental</t>
  </si>
  <si>
    <t>PREGUNTAS DE EVALUACIÓN</t>
  </si>
  <si>
    <t>CORRUPCIÓN</t>
  </si>
  <si>
    <t>GESTIÓN</t>
  </si>
  <si>
    <t>SEGURIDAD DIGITAL</t>
  </si>
  <si>
    <t>¿Afectar al grupo de funcionarios del proceso?</t>
  </si>
  <si>
    <t>¿Afecta la ejecución presupuestal en un valor igual o mayor a 20%?</t>
  </si>
  <si>
    <t>¿Afecta el presupuesto anual de la entidad en un valor igual o mayor a 20%?</t>
  </si>
  <si>
    <t>¿Afectar el cumplimiento de metas y objetivos de las dependencias?</t>
  </si>
  <si>
    <t>¿Genera perdida de cobertura en la prestación de servicios de la entidad en un valor igual o mayor a 20%?</t>
  </si>
  <si>
    <t>¿Genera afectación del medio ambiente que requiere recuperación de más de 6 meses?</t>
  </si>
  <si>
    <t>¿Afectar el cumplimiento de la misión de la entidad?</t>
  </si>
  <si>
    <t>¿Genera pago de indemnizaciones a terceros con acciones legales que pueden afectar el presupuesto total en un valor igual o mayor a 20%?</t>
  </si>
  <si>
    <t>¿Genera afectación de la población en un valor igual o mayor a 20%?</t>
  </si>
  <si>
    <t>¿Afectar el cumplimiento de la misión del sector al que pertenece la entidad?</t>
  </si>
  <si>
    <t>¿Genera pago de sanciones económicas por incumplimiento en la normatividad aplicable ante un ente regulador, afectando el presupuesto total  en  un valor igual o mayor a 20%?</t>
  </si>
  <si>
    <t>¿Afecta gravemente la integridad de la información debido al interés particular de los empleados y terceros?</t>
  </si>
  <si>
    <t>¿Generar pérdida de confianza de la entidad, afectando su reputación?</t>
  </si>
  <si>
    <t>¿Genera reclamaciones o quejas de los usuarios que implican investigaciones internas disciplinarias?</t>
  </si>
  <si>
    <t>¿Afecta gravemente la disponibilidad de la información debido al interés particular de los empleados y terceros?</t>
  </si>
  <si>
    <t>¿Generar pérdida de recursos económicos?</t>
  </si>
  <si>
    <t>¿Genera pérdida de Información crítica para la entidad que no se puede recuperar?</t>
  </si>
  <si>
    <t>¿Afecta gravemente la confidencialidad de la información debido al interés particular de los empleados y terceros?</t>
  </si>
  <si>
    <t>¿Afectar la generación de productos o la prestación de servicios?</t>
  </si>
  <si>
    <t>¿Genera pérdida de Información crítica para la entidad que puede ser recuperada de forma parcial o incompleta?</t>
  </si>
  <si>
    <t>¿Da lugar al detrimento de calidad de vida de la comunidad por la pérdida del bien, servicios o los recursos públicos?</t>
  </si>
  <si>
    <t>¿Genera pérdida de Información crítica para la entidad que genera retrasos en la atención a los usuarios?</t>
  </si>
  <si>
    <t xml:space="preserve">   </t>
  </si>
  <si>
    <t>¿Generar pérdida de información de la entidad?</t>
  </si>
  <si>
    <t>¿Genera incumplimiento en las metas y objetivos institucionales que afecta la ejecución presupuestal?</t>
  </si>
  <si>
    <t xml:space="preserve">    </t>
  </si>
  <si>
    <t>¿Generar intervención de los órganos de control, de la fiscalía u otro Ente?</t>
  </si>
  <si>
    <t>¿Genera incumplimiento en las metas y objetivos institucionales que afecta el Cumplimiento en las metas del gobierno?</t>
  </si>
  <si>
    <t>¿Dar lugar a procesos sancionatorios?</t>
  </si>
  <si>
    <t>¿Genera incumplimiento en las metas y objetivos institucionales que aumenta el reprocesos  de actividades y la carga operativa?</t>
  </si>
  <si>
    <t>¿Dar lugar a procesos disciplinarios?</t>
  </si>
  <si>
    <t>¿Afecta la imagen institucional nacional o regional por actos o hechos de corrupción comprobados?</t>
  </si>
  <si>
    <t>¿Dar lugar a procesos fiscales?</t>
  </si>
  <si>
    <t>¿Afecta la imagen institucional nacional o regional por incumplimientos en la prestación del servicio?</t>
  </si>
  <si>
    <t>¿Dar lugar a procesos penales?</t>
  </si>
  <si>
    <t>¿Afecta la imagen institucional nacional o regional por retrasos en la prestación del servicio?</t>
  </si>
  <si>
    <t xml:space="preserve">  </t>
  </si>
  <si>
    <t>¿Generar pérdida de credibilidad de la entidad?</t>
  </si>
  <si>
    <t>¿Afecta la imagen institucional local por retrasos en la prestación del servicio?</t>
  </si>
  <si>
    <t>¿Generar pérdida de credibilidad del sector?</t>
  </si>
  <si>
    <t>¿Generar daño ambiental?</t>
  </si>
  <si>
    <t xml:space="preserve">¿Ocasionar lesiones físicas o pérdida de vidas humanas? </t>
  </si>
  <si>
    <t xml:space="preserve">      </t>
  </si>
  <si>
    <t>¿Afectar la imagen regional?</t>
  </si>
  <si>
    <t xml:space="preserve">     </t>
  </si>
  <si>
    <t>¿Afectar la imagen nacional?</t>
  </si>
  <si>
    <t>PROBABILIDAD</t>
  </si>
  <si>
    <t>NIVEL</t>
  </si>
  <si>
    <t>Se espera que el evento ocurra en la mayoría de las circunstancias / Más de una vez al año.</t>
  </si>
  <si>
    <t>Casi Seguro</t>
  </si>
  <si>
    <t>Es viable que el evento ocurra en la mayoría de las circunstancias / Al menos una vez en el último año.</t>
  </si>
  <si>
    <t>Probable</t>
  </si>
  <si>
    <t>El evento podrá ocurrir en algún momento /Al menos una vez en los últimos 2 años.</t>
  </si>
  <si>
    <t>Posible</t>
  </si>
  <si>
    <t>El evento puede ocurrir en algún momento /Al menos una vez en los últimos 5 años.</t>
  </si>
  <si>
    <t>Improbable</t>
  </si>
  <si>
    <t>El evento puede ocurrir solo en circunstancias excepcionales (poco comunes o anormales) / No se ha presentado en los últimos cinco (5) años.</t>
  </si>
  <si>
    <t>Rara Vez</t>
  </si>
  <si>
    <t>SI</t>
  </si>
  <si>
    <t>NO</t>
  </si>
  <si>
    <t>NO APLICA</t>
  </si>
  <si>
    <t>Rango</t>
  </si>
  <si>
    <t>Catastrófico</t>
  </si>
  <si>
    <t>&gt;13</t>
  </si>
  <si>
    <t>&gt;11</t>
  </si>
  <si>
    <t>Mayor</t>
  </si>
  <si>
    <t>1 0 - 13</t>
  </si>
  <si>
    <t>6 - 11</t>
  </si>
  <si>
    <t>Moderado</t>
  </si>
  <si>
    <t>7 - 9</t>
  </si>
  <si>
    <t>1 - 5</t>
  </si>
  <si>
    <t>Menor</t>
  </si>
  <si>
    <t>4 - 6</t>
  </si>
  <si>
    <t>Insignificante</t>
  </si>
  <si>
    <t>&lt; 3</t>
  </si>
  <si>
    <t>Insginificante</t>
  </si>
  <si>
    <t>Impacto inherente</t>
  </si>
  <si>
    <t>Riesgo 1</t>
  </si>
  <si>
    <t>Impacto</t>
  </si>
  <si>
    <t xml:space="preserve">Probabilidad </t>
  </si>
  <si>
    <t>IMPACTO</t>
  </si>
  <si>
    <t>Zona de riesgo</t>
  </si>
  <si>
    <t xml:space="preserve">RIESGO 1 </t>
  </si>
  <si>
    <t>RIESGO 2</t>
  </si>
  <si>
    <t>RIESGO 3</t>
  </si>
  <si>
    <t>RIESGO 4</t>
  </si>
  <si>
    <t>RIESGO 5</t>
  </si>
  <si>
    <t>RIESGO 6</t>
  </si>
  <si>
    <t>RIESGO 7</t>
  </si>
  <si>
    <t>RIESGO 8</t>
  </si>
  <si>
    <t>RIESGO 9</t>
  </si>
  <si>
    <t>RIESGO 10</t>
  </si>
  <si>
    <t>ZONA DE RIESGO</t>
  </si>
  <si>
    <t>Baja</t>
  </si>
  <si>
    <t>Moderada</t>
  </si>
  <si>
    <t>Alta</t>
  </si>
  <si>
    <t>Extrema</t>
  </si>
  <si>
    <t>Zona</t>
  </si>
  <si>
    <t>Criterio solidez controles</t>
  </si>
  <si>
    <t>Respuestas</t>
  </si>
  <si>
    <t>Peso</t>
  </si>
  <si>
    <t>Probabilidad</t>
  </si>
  <si>
    <t>Responsable</t>
  </si>
  <si>
    <t>Asignado</t>
  </si>
  <si>
    <t>Débil</t>
  </si>
  <si>
    <t>No asignado</t>
  </si>
  <si>
    <t>Adecuado</t>
  </si>
  <si>
    <t>Fuerte</t>
  </si>
  <si>
    <t>Inadecuado</t>
  </si>
  <si>
    <t>Periodicidad</t>
  </si>
  <si>
    <t>Oportuna</t>
  </si>
  <si>
    <t>Inoportuna</t>
  </si>
  <si>
    <t>Próposito</t>
  </si>
  <si>
    <t xml:space="preserve">Prevenir </t>
  </si>
  <si>
    <t>Detectar</t>
  </si>
  <si>
    <t>No es un control</t>
  </si>
  <si>
    <t>Cómo se realiza la actividad de control</t>
  </si>
  <si>
    <t>Confiable</t>
  </si>
  <si>
    <t>Qué pasa con las desviaciones</t>
  </si>
  <si>
    <t>Se investigan y resuelven oportunamente</t>
  </si>
  <si>
    <t>No se investigan y resuelven oportunamente</t>
  </si>
  <si>
    <t>No se ha ejecutado el control</t>
  </si>
  <si>
    <t>No se han presentado desviaciones en la ejecución del control</t>
  </si>
  <si>
    <t>Evidencia de la ejecución del control</t>
  </si>
  <si>
    <t>Completa</t>
  </si>
  <si>
    <t>Incompleta</t>
  </si>
  <si>
    <t>No existe</t>
  </si>
  <si>
    <t xml:space="preserve">Control 1 </t>
  </si>
  <si>
    <t>Control 2</t>
  </si>
  <si>
    <t>Control 3</t>
  </si>
  <si>
    <t>Control 4</t>
  </si>
  <si>
    <t>Control 5</t>
  </si>
  <si>
    <t>Control 6</t>
  </si>
  <si>
    <t>Control 7</t>
  </si>
  <si>
    <t>Control 8</t>
  </si>
  <si>
    <t>Control 9</t>
  </si>
  <si>
    <t>Control 10</t>
  </si>
  <si>
    <t>Conjunto de controles</t>
  </si>
  <si>
    <t>DESPUES DE CONTROLES</t>
  </si>
  <si>
    <t>desplazamiento por solidez controles (PROBABILIDAD)</t>
  </si>
  <si>
    <t xml:space="preserve">desplazamiento por solidez controles </t>
  </si>
  <si>
    <t>Inicial</t>
  </si>
  <si>
    <t>Residual</t>
  </si>
  <si>
    <t>Zona de riesgo Corrupción</t>
  </si>
  <si>
    <t>TRATAMIENTO</t>
  </si>
  <si>
    <t xml:space="preserve">PERIODICIDAD </t>
  </si>
  <si>
    <t>Evitar / Transferir</t>
  </si>
  <si>
    <t>Reducir / Transferir</t>
  </si>
  <si>
    <t>Cuando se requiera</t>
  </si>
  <si>
    <t>Asumir</t>
  </si>
  <si>
    <t>Diaria</t>
  </si>
  <si>
    <t>MONITOREO</t>
  </si>
  <si>
    <t xml:space="preserve">Monitoreo permanente y se deja registro mensual </t>
  </si>
  <si>
    <t>Cargos Responsables</t>
  </si>
  <si>
    <t>Jefe de Oficina</t>
  </si>
  <si>
    <t>Subdirector</t>
  </si>
  <si>
    <t>Coordinador</t>
  </si>
  <si>
    <t>Profesional Especializado</t>
  </si>
  <si>
    <t>Profesional Universitario</t>
  </si>
  <si>
    <t>Contratista</t>
  </si>
  <si>
    <t>CAUSAS</t>
  </si>
  <si>
    <t>CONSECUENCIAS</t>
  </si>
  <si>
    <t>Versión: 7.0</t>
  </si>
  <si>
    <t>Código: DET-F-11</t>
  </si>
  <si>
    <t>CONTEXTO EXTERNO</t>
  </si>
  <si>
    <t>CONTEXTO INTERNO</t>
  </si>
  <si>
    <t>CONTEXTO DEL PROCESO</t>
  </si>
  <si>
    <t>IDENTIFICACIÓN DE RIESGOS</t>
  </si>
  <si>
    <t>COMPONENTES PARA LA DEFINICIÓN DE RIESGOS DE CORRUPCIÓN</t>
  </si>
  <si>
    <t>Aspectos externos</t>
  </si>
  <si>
    <t>Aspectos internos</t>
  </si>
  <si>
    <t>1. ¿Qué puede suceder?</t>
  </si>
  <si>
    <t>2. ¿Cómo puede suceder?</t>
  </si>
  <si>
    <t>3. ¿Cuándo puede suceder?</t>
  </si>
  <si>
    <t>4. ¿Qué consecuencias tendría su materialización?</t>
  </si>
  <si>
    <t xml:space="preserve">Acción u Omisión </t>
  </si>
  <si>
    <t>Uso del Poder</t>
  </si>
  <si>
    <t>Desviación de la Gestión de lo público</t>
  </si>
  <si>
    <t>Beneficio particular</t>
  </si>
  <si>
    <t>INTERRELACIÓN CON OTROS PROCESOS</t>
  </si>
  <si>
    <t>Ver caracterización del proceso</t>
  </si>
  <si>
    <t>PROCEDIMIENTOS ASOCIADOS</t>
  </si>
  <si>
    <t>CONTROL DE CAMBIOS</t>
  </si>
  <si>
    <t>FECHA</t>
  </si>
  <si>
    <t>VERSIÓN QUE MODIFICA</t>
  </si>
  <si>
    <t>CAMBIO REALIZADO</t>
  </si>
  <si>
    <t>Versión: 8.0</t>
  </si>
  <si>
    <t>Código: DET-F-12</t>
  </si>
  <si>
    <t>Proceso</t>
  </si>
  <si>
    <t>VALORACIÓN DE RIESGOS</t>
  </si>
  <si>
    <t>ACCIONES DE CONTROL</t>
  </si>
  <si>
    <t>RIESGO RESIDUAL</t>
  </si>
  <si>
    <t>ACCIONES DE TRATAMIENTO</t>
  </si>
  <si>
    <t>RECURSOS</t>
  </si>
  <si>
    <t>INDICADOR</t>
  </si>
  <si>
    <t>MONITOREO 1ERA LINEA DE DEFENSA</t>
  </si>
  <si>
    <t>Riesgo</t>
  </si>
  <si>
    <t>Activo</t>
  </si>
  <si>
    <t>Descripción del riesgo</t>
  </si>
  <si>
    <t>Amenaza</t>
  </si>
  <si>
    <t>Clasificación</t>
  </si>
  <si>
    <t>Consecuencias</t>
  </si>
  <si>
    <t>Zona de Riesgo Inherente</t>
  </si>
  <si>
    <t>Cómo se realiza</t>
  </si>
  <si>
    <t>Desviaciones de resultados</t>
  </si>
  <si>
    <t>Evidencia</t>
  </si>
  <si>
    <t>Solidez del conjunto de controles</t>
  </si>
  <si>
    <t xml:space="preserve">Impacto </t>
  </si>
  <si>
    <t>Zona de riesgo residual</t>
  </si>
  <si>
    <t>Tratamiento</t>
  </si>
  <si>
    <t>Acciones complementarias</t>
  </si>
  <si>
    <t>Fecha</t>
  </si>
  <si>
    <t>Evidencia de la acción</t>
  </si>
  <si>
    <t>Monitoreo</t>
  </si>
  <si>
    <t>Acciones de Monitoreo</t>
  </si>
  <si>
    <t>ENERO</t>
  </si>
  <si>
    <t>FEBRERO</t>
  </si>
  <si>
    <t>MARZO</t>
  </si>
  <si>
    <t>ABRIL</t>
  </si>
  <si>
    <t>MAYO</t>
  </si>
  <si>
    <t>JUNIO</t>
  </si>
  <si>
    <t>JULIO</t>
  </si>
  <si>
    <t>AGOSTO</t>
  </si>
  <si>
    <t>SEPTIEMBRE</t>
  </si>
  <si>
    <t>OCTUBRE</t>
  </si>
  <si>
    <t>NOVIEMBRE</t>
  </si>
  <si>
    <t>DICIEMBRE</t>
  </si>
  <si>
    <t>Seguimiento a la operación del control</t>
  </si>
  <si>
    <t>SOLIDEZ DEL DISEÑO DE CONTROLES</t>
  </si>
  <si>
    <t>Resultado</t>
  </si>
  <si>
    <t>Probabilidad de ocurrencia</t>
  </si>
  <si>
    <t>Criterio de evaluación</t>
  </si>
  <si>
    <t>Aspecto a evaluar en el diseño del control</t>
  </si>
  <si>
    <t>Control 1</t>
  </si>
  <si>
    <t>ABRIL - JUNIO</t>
  </si>
  <si>
    <t>JULIO - SEPTIEMBRE</t>
  </si>
  <si>
    <t>OCTUBRE - DICIEMBRE</t>
  </si>
  <si>
    <t>¿Existe un responsable asignado a la ejecución del control?</t>
  </si>
  <si>
    <t>Segregación y autoridad del responsable</t>
  </si>
  <si>
    <t>¿El responsable tiene la autoridad y adecuada segregación de funciones en la ejecución del control?</t>
  </si>
  <si>
    <t>CONTROL</t>
  </si>
  <si>
    <t>EVALUACIÓN</t>
  </si>
  <si>
    <t>¿La oportunidad en que se ejecuta el control ayuda a prevenir la mitigación del riesgo o a detectar la materialización del riesgo de manera oportuna?</t>
  </si>
  <si>
    <t>¿Las actividades que se desarrollan en el control realmente buscan por si sola prevenir o detectar las causas que pueden dar origen al riesgo, ejemplo Verificar, Validar Cotejar, Comparar, Revisar, etc.?</t>
  </si>
  <si>
    <t>¿La fuente de información que se utiliza en el desarrollo del control es información confiable que permita mitigar el riesgo?</t>
  </si>
  <si>
    <t>ACCIONES COMPLEMENTARIAS</t>
  </si>
  <si>
    <t>¿Las observaciones, desviaciones o diferencias identificadas como resultados de la ejecución del control son investigadas y resueltas de manera oportuna?</t>
  </si>
  <si>
    <t>¿Se deja evidencia o rastro de la ejecución del control, que permita a cualquier tercero con la evidencia, llegar a la misma conclusión?</t>
  </si>
  <si>
    <t xml:space="preserve">Criterios de calificación </t>
  </si>
  <si>
    <t xml:space="preserve">¿El análisis cualitativo describe la operatividad del control (cómo se realiza) y el comportamiento de la desviación? </t>
  </si>
  <si>
    <t>¿El reporte de monitoreo y la evidencia fueron entregados oportunamente?</t>
  </si>
  <si>
    <t xml:space="preserve">¿Las evidencias corresponden al periodo analizado?  </t>
  </si>
  <si>
    <t xml:space="preserve">¿Las evidencias son coherentes con la descripción del control?  </t>
  </si>
  <si>
    <t xml:space="preserve">¿Las evidencias y/ o muestras son completas de acuerdo con el registro del monitoreo?  </t>
  </si>
  <si>
    <t>Porcentaje de calificación</t>
  </si>
  <si>
    <t>El reporte de monitoreo y la evidencia fueron entregados oportunamente</t>
  </si>
  <si>
    <t>Numero</t>
  </si>
  <si>
    <t xml:space="preserve">Zona </t>
  </si>
  <si>
    <t>Zona inherente</t>
  </si>
  <si>
    <t>Zona Residual</t>
  </si>
  <si>
    <t>Asesor</t>
  </si>
  <si>
    <t>Director</t>
  </si>
  <si>
    <t>RIESGO 1</t>
  </si>
  <si>
    <t>Causas</t>
  </si>
  <si>
    <t>Controles Norma 27001</t>
  </si>
  <si>
    <t>m</t>
  </si>
  <si>
    <t>n</t>
  </si>
  <si>
    <r>
      <t>N</t>
    </r>
    <r>
      <rPr>
        <b/>
        <sz val="12"/>
        <rFont val="Arial"/>
        <family val="2"/>
      </rPr>
      <t>OMBRE DEL AUDITOR</t>
    </r>
    <r>
      <rPr>
        <b/>
        <sz val="12"/>
        <color theme="0" tint="-0.249977111117893"/>
        <rFont val="Arial"/>
        <family val="2"/>
      </rPr>
      <t xml:space="preserve">
(Nombre y cargo del servidor que ejecuta la evaluación)</t>
    </r>
  </si>
  <si>
    <t>-</t>
  </si>
  <si>
    <t>Columna1</t>
  </si>
  <si>
    <t>Columna2</t>
  </si>
  <si>
    <t xml:space="preserve">PROCESOS JUDICIALES Y ACCIONES CONSTITUCIONALES </t>
  </si>
  <si>
    <t>http://minvivienda.gov.co/sobre-el-ministerio/planeacion-gestion-y-control/sistemas-de-gestion/mapa-de-procesos</t>
  </si>
  <si>
    <t>DIRECCIONAMIENTO ESTRATÉGICO</t>
  </si>
  <si>
    <t>Gestionar las relaciones estratégicas con los grupo de interés (cooperantes y sector político), mediante la definición e implementación de agendas de trabajo y respuesta a sus requerimientos, con el fin de cumplir con la misión del Ministerio, bajo los parámetros de la ley y la normatividad vigente.</t>
  </si>
  <si>
    <t>Inicia con el requerimiento o la necesidad del relacionamiento estratégico, continúa con la respectiva gestión y termina con la emisión de la respuesta o la formalización de la alianza estratégica.</t>
  </si>
  <si>
    <t xml:space="preserve">RELACIONES ESTRATÉGICAS </t>
  </si>
  <si>
    <t>Verificiar la ocurrencia de la conducta desarrollada por los servidores y exservidores públicos del Ministerio de Vivienda, Ciudad y Territorio,  en el ejercicio de sus funciones  a través del agotamiento de las etapas del procedimiento disciplinario con el fin de determinar si es constitutiva de falta disciplinaria,  profiriendo el auto correspondiente, garantizando los principios de ley de acuerdo a la normatividad vigente.</t>
  </si>
  <si>
    <t>Inicia con la recepción de una queja, informe o de oficio, continua con el análisis  de los hechos para iniciar el  proceso disciplinario agotando las etapas procesales establecidas en la normatividad vigente y termina con la decisión que corresponda en cada caso, de acuerdo con la demostración o no de una falta disciplinaria, dandole el tramite subsiguiente acorde a lo decidido.</t>
  </si>
  <si>
    <t>Planificar, implementar y realizar seguimiento al Plan Estratégico de las Tecnologías de la Información - PETI en el Ministerio de Vivienda, Ciudad y Territorio, dando cumplimiento a los requisitos de las normas, políticas y lineamientos vigentes, permitiendo la toma de decisiones oportunas en pro del desempeño institucional y sectorial en materia de Tecnologías de la Información.</t>
  </si>
  <si>
    <t>Inicia con la identificación de necesidades de TI en la formulación y definición del Plan Estratégico de las Tecnologías de la Información - PETI, que incluya las políticas de gobierno digital y transparencia, acceso a la información pública y lucha contra la corrupción, continua con la implementación del PETI, monitoreo, control, soporte y asistencia técnica de los sistemas de información y la infraestructura tecnológica, y finaliza con el seguimiento al cumplimiento de los lineamientos y proyectos establecidos en el PETI.</t>
  </si>
  <si>
    <t xml:space="preserve">PROCESOS DISCIPLINARIOS </t>
  </si>
  <si>
    <t xml:space="preserve">GESTIÓN DE TECNOLOGÍAS DE LA INFORMACIÓN Y LAS COMUNICACIONES </t>
  </si>
  <si>
    <t>1. Acompañamiento en la formulación, actualización y seguimiento de proyectos de inversión 
2. Procedimiento para la formulación y seguimiento del Plan estrategico sectorial y del plan estrategico institucional 
3. Procedimiento para la formulación, seguimiento y evaluación del plan de acción institucional - PAI
4. Programación presupuestal (anualidad) y marco de gasto de mediano plazo
5. Trámites presupuestales</t>
  </si>
  <si>
    <t>1. Administración de cambios
2. Diseño, desarrollo e implementación de los sistemas de información
3. Gestión de incidentes y/o requerimientos técnicos para la disponibilidad  de los servicios informáticos 
4. Investigación forense informática
5. Actualización del Plan estrategico de las tecnologías de la información y las comunicaciones 
6. Administración sitio web e intranet
7. Gestión de datos abiertos en el Ministerio de Vivienda, Ciudad y Territorio</t>
  </si>
  <si>
    <t>1. Acuerdos de gestión 
2. Asignación de prima técnica
3. Elaboración y ejecución de los planes de capacitación y bienestar social 
4. Evaluación de desempeño y sistema de medición laboral 
5. Expedición de certificación laboral  I.C.T - UAE - INURBE - INURBE en liquidación
6. Identificación de peligros, evaluación y valoración de riesgos
7. Identificación de requisitos legales y otros apliables
8. Inducción y entrenamiento a nuevos empleados públicos
9. Inspecciones de higiene y seguridad industrial
10. Investigación de accidentes e incidentes de trabajo
11. "Liquidación de nómina empleados públicos y de prestaciones sociales por retiro del servicio”
12. Nombramiento, Vinculación y retiro del servicio
13. Procedimiento SST - Identificación de requisitos legales de seguridad y salud en el trabajo
14. Programa de vigilancia epidemiológica en riesgo biomecánico 
15. Programa de vigilancia epidemiológica en riesgo cardiovascular
16. Programación y disfrute de vacaciones
17. Riesgo psicosocial 
18. Seguridad y salud en el trabajo para contratistas y subcontratistas
19. Sistema de gestión de seguridad y salud en el trabajo</t>
  </si>
  <si>
    <t>1. "Difusión de información noticiosa a través de medios medios digitales"
2. Elaboración de productos audiovisuales
3. Procedimiento: Diseño de publicaciones impresas y digitales 
4. Procedimiento: Elaboración de comunicados y/o boletines de prensa 
5. Realizar ruedas de prensa y atender a medios de comunicación</t>
  </si>
  <si>
    <t>1. Evaluación de proyectos APSB
2. Evaluación de proyectos financiados con recursos del Sistema general de Regalias (SGR) 
3. Operaciones urbanas integrales
4. Proyectos de mejoramiento integral de barrios
5. Reformulación de proyectos de APSB
6. Seguimiento a la supervisión técnica de proyectos de vivienda 
7. Seguimiento a Proyectos de APSB
8. Seguimiento a proyectos del programa de conexiones intradomiciliarias
9. Visita técnica a proyectos
10. "Cancelación de gravámenes a favor del ICT-INURBE"
11. Cesión a titulo gratuito de bienes de los extintos ICT – INURBE con vocación de uso público y/o zonas de cesión oblñigatoria y gratuita 
12. "Cesión a título gratuito de bienes fiscales de los extintos ICT-INURBE "
13. Autorización apertura cuentas CAP
14. Autorización de abono a cuentas CAP
15. Autorización del pago del 20% final 
16. Distribución de los recursos del subsidio familiar de vivienda - SFV
17. Movilización de los subsidios familiares de vivienda
18. Procedimiento administrativo sancionatorio de revocatoria 
19. Procedimiento para el pago de subsidios familiares de vivienda del Programa de Promoción de acceso a la Vivienda de Interés Social Mi Casa Ya 
20. Procedimiento para la asignación del Subsidio familiar de vivienda
21. Enajenación de bienes de los extintos ICT-INURBE ocupados por instituciones religiosas e iglesias
22. Identificación de bienes inmuebles de propiedad de los extintos ICT-INURBE o con gravámenes constiotuidos a favor de dichas entidades 
23. Promoción y Acompañamiento en Proceso de Titulación 
24. Transferencia de dominio de bienes inmuebles en cumplimiento de los compromisos derivados del EXTINTO
25. Elaboración de instrumentos normativos
18. Asistencia técnica y acompañamiento
26. Promoción para la implementación de política
27. Promoción y Acompañamiento en vivienda
28. Asistencia técnica y acompañamiento
29. Promoción para la implementación de política
30. Promoción y Acompañamiento en vivienda</t>
  </si>
  <si>
    <t>1. Actualización de inventarios
2. Administración caja menor
3. Elaboración  plan de adquisiciones de bienes, servicios y obra pública
4. Mantenimiento de bienes muebles e inmuebles
5. Procedimiento adquisición de bienes inmuebles
6. Procedimiento para el manejo de viáticos y gastos de viaje del ministerio de vivienda, ciudad y territorio y FONVIVIENDA
7. Seguimiento y solicitud de pago de servicios públicos 
8. Seguros
9. Solicitud y prestación de servicios
10. Solicitud, recibo a proveedores y suministro de elementos
11. Trámite para el pago de impuestos de bienes</t>
  </si>
  <si>
    <t>1. Concurso de meritos abierto y con precalificación
2. Contratación directa
3. Incumplimiento contractual
4. Licitación pública
5. Liquidación
6. Manejo y archivo de documentos y expedientes contractuales
7. Procedimiento en caso de cesión
8. Selección abreviada de menor cuantía 
9. Selección abreviada de menor cuantía por subasta inversa
10. Selección de mínima cuantía contratación cuyo presupuesto no supere el 10% de la menor cuantía</t>
  </si>
  <si>
    <t>1. Procedimiento disciplinario – segunda instancia
2. Procedimiento disciplinario ordinario
3. Procedimiento disciplinario verbal</t>
  </si>
  <si>
    <t>1. Atención de tutelas
2. Conciliaciones
3. Procedimiento Jurisdicción coactiva
4. Representación judicial</t>
  </si>
  <si>
    <t>1. Atención a consultas telefónicas y personalizadas
2. Citación para debate de control político 
2. Trámite y atención de peticiones, quejas, reclamos, denuncias, sugerencias y felicitaciones
3. Atención de consultas internas y externas
4. Atención de reclamaciones</t>
  </si>
  <si>
    <t>1. Actualización tabla de retención documental 
2. Atención de consultas y préstamo de documentos en el archivo central
3. Comunicación, notificación y publicación de actos administrativos
4. Eliminación de Documentos 
5. Organización de archivos de gestión 
6. Radicación, distribución y envío de las comunicaciones oficiales
7. Transferencia documentales primarias y secundarias</t>
  </si>
  <si>
    <t>1. Saneamiento Inmobiliario</t>
  </si>
  <si>
    <t>1. Certificado de disponibilidad  expedición y /o modificación
2. Orden de pago y giro
3. Registro presupuestal de compromiso
4. Reintegro de recursos a la Dirección del Tesoro Nacional
5. Traslados presupuestales</t>
  </si>
  <si>
    <t>1. Acciones preventivas, correctivas y de mejora
2. Control de documentos
3. Control de salidas no conformes
4. Planificación y gestión del cambio</t>
  </si>
  <si>
    <t>1. Articulación para la atención requerimientos de contraloría general de la república en desarrollo del proceso auditor
2. Auditoría interna de evaluación independiente
3. Auditoria interna SIG
4. Coordinación de la formulación, presentación y seguimiento al plan de mejoramiento contraloría general de la republica</t>
  </si>
  <si>
    <t xml:space="preserve"> Realizar el saneamiento integral de los activos y la resciliación de bienes sometidos a registro, mediante la transferencia onerosa y venta, para lograr la depuración y movilización de los predios.</t>
  </si>
  <si>
    <t xml:space="preserve">Inicia con la información de la base de datos y actas entregadas por el Consorcio PAR INURBE EN LIQUIDACION, continua con las actuaciones para efectuar la venta y movilización de los activos, y finaliza con la expedición de escrituras publicas o traslado del caso al área competente. </t>
  </si>
  <si>
    <t xml:space="preserve">Emitir conceptos jurídicos de forma oportuna,  mediante la interpretaciòn y formulación de la normativiad requerida  para  dar respuesta a las consultas, peticiones y reclamaciones en materia de vivienda, agua y saneamiento basico. </t>
  </si>
  <si>
    <t>Inicia con la recepción de la solicitud de consulta, petición o reclamación, continúa con el análisis y producción de la respuesta conforme a la normatividad vigente, y termina con la remisión de la misma al peticionario.</t>
  </si>
  <si>
    <t>Brindar información frente a las solicitadas  allegadas al Ministerio mediante la gestión del trámite o expedición de la respuesta con el fin de satisfacer los requerimientos de los grupos de valor y partes interesadas de manera eficaz, eficiente y oportuna.</t>
  </si>
  <si>
    <t>Inicia con la recepción de solicitudes de información externas e internas a través de los canales de atención diseñados por la entidad con la participación del proceso, continua con la gestión del trámite, haciendo el análisis y la clasificación de acuerdo con su complejidad y priorización en los niveles del servicio y termina con la emisión de la respuesta  o la comunicación de las autorizaciones de la movilización de los recursos de las cuentas de ahorro programado a quien se refiere el art. 26 de decreto 975 de 2004.</t>
  </si>
  <si>
    <t>Orientar y coordinar el direccionamiento estratégico mediante la asesoría y definición de lineamientos e instrumentos de planeación estratégica y operativa, para contribuir al logro de la misión, visión, objetivos y metas del Sector Vivienda, Ciudad y Territorio.</t>
  </si>
  <si>
    <t xml:space="preserve">Inicia con el diagnóstico, continúa con la definición de lineamientos e instrumentos para la planeación estratégica y operativa, y termina con la implementación de acciones de mejoramiento institucional. </t>
  </si>
  <si>
    <t>Ejercer la defensa judicial de los procesos y acciones constitucionales del Ministerio y FONVIVIENDA, mediante la representación judicial y extrajudicial ante los  despachos judiciales respectivos, con el fin de conciliar u obtener fallos favorables a las entidades.</t>
  </si>
  <si>
    <t>Inicia con la notificación de la solicitud de conciliación extrajudicial, proceso judicial o acción constitucional, continua con el ejercicio de la representación judicial o extrajudicial por parte del apoderado asignado y Termina con el acuerdo conciliatorio o la notificación o comunicación del fallo definitivo a la entidad por parte del despacho judicial correspondiente.</t>
  </si>
  <si>
    <t>Realizar seguimiento al cumplimiento de lo programado en los instrumentos de planeación estratégica y operativa, mediante el análisis de la información aportada por los procesos y dependencias vínculadas, con el fin de identificar oportunidades de mejora y proveer elementos de juicio para la toma de decisiones de líderes de proceso y la alta dirección.</t>
  </si>
  <si>
    <t xml:space="preserve"> Inicia con el reconocimiento de lo programado en los instrumentos de planeación estratégica y operativa, y la definición de los lineamientos de monitoreo, seguimiento y mejora continua, continúa con el análisis de la información aportada por los procesos y dependencias vinculadas y finaliza con la identificación de las oportunidades de mejora contenidas en los informes de seguimiento difundidos.</t>
  </si>
  <si>
    <t>Formular, reglamentar e implementar la política pública de desarrollo urbano y territorial a través de la elaboración de las propuestas de politica, proyectos normativos, así como  la promoción, acompañamiento, asistencia técnica y financiera a las partes interesadas y grupos de valor con el propósito de apoyar la construcción de ciudades y territorios sostenibles y equitativos.</t>
  </si>
  <si>
    <t>Inicia con la identificación de la necesidad de la formulación de las políticas públicas, la elaboración y adopción de propuestas de política y proyectos normativos para el desarrollo de ciudades y territorios, continúa con la implementación de la promoción, acompañamiento y/o asistencia técnica y/o financiera a las partes interesadas y/o grupos de valor, y termina con la evaluación y la toma de decisiones frente al alcance de los objetivos.</t>
  </si>
  <si>
    <t>Formular, reglamentar e implementar la política pública de agua potable y saneamiento básico a través de la elaboración de propuestas de documentos de política, proyectos normativos, así como la promoción, acompañamiento, asistencia técnica y/o apoyo financiero a los grupos de valor y a las partes interesadas de conformidad con la normatividad vigente, para contribuir al acceso universal y equitativo del agua potable y saneamiento básico</t>
  </si>
  <si>
    <t>Inicia con la identificación de la necesidad de formulación  de las políticas públicas del sector agua potable y saneamiento básico, continúa con la elaboración de propuestas de documentos de política y/o proyectos normativos así como con la promoción, acompañamiento y/o asistencia técnica y/o apoyo financiero prestado a los grupos de valor y partes interesadas y termina con la toma de decisiones frente al desempeño del proceso.</t>
  </si>
  <si>
    <t>Formular, reglamentar e implementar la política pública de vivienda a través de la elaboracion de propuestas de politica, documentos de proyectos normativos, asi como la promoción, acompañamiento y/o asistencia técnica y/o  financiera, asignación de subsidios familiares de vivienda; saneamiento y transferencia de predios a las partes interesadas y grupos de valor de conformidad con la normatividad vigente, con el propósito de contribuir al mejoramiento de la calidad de vida de la población Colombiana.</t>
  </si>
  <si>
    <t>Inicia con la identificación de la necesidad de formulación  de las políticas públicas de vivienda, la elaboración de propuestas de politica y  proyectos normativos, continúa con la implementación de la promoción, acompañamiento y/o supervisión de la asistencia técnica y/o financiera prestada por un tercero,  saneamiento de predios y transferencia a las partes interesadas y grupos de valor de conformidad con la normatividad vigente, asignación de subsidios familiares de vivienda, el respectivo desembolso de SFV y  termina con la evaluación y la toma de decisiones frente al  acompañamiento, promoción  y/o asistencia técnica prestada o la expedición del acto administrativo; según corresponda.</t>
  </si>
  <si>
    <t>Establecer e implementar mecanismos de gestión documental a través de la Planeación, Organización, Control de la Documentación Producida y recibida, desde su origen hasta su disposición Final para garantizar la conservación al patrimonio Documental y la memoria Institucional del Ministerio de Vivienda Ciudad y Territorio</t>
  </si>
  <si>
    <t>Inicia con la definición de los mecanismos de gestión documental, continua con la implementación  de la normatividad vigente aplicable a través de la organización, control de la documentación producida y recibida hasta su disposición final y termina con el seguimiento al desempeño del proceso y la respectiva implementación de acciones de mejora.</t>
  </si>
  <si>
    <t>Gestionar adecuadamente el talento humano a través del ciclo de vida del servidor público (Ingreso, desarrollo y retiro), ofreciendo herramientas, acciones críticas y un conjunto de buenas prácticas para la selección, desarrollo y retención del mejor talento humano posible que contribuyan al cumplimiento de los objetivos del ministerio bajo la normatividad vigente.</t>
  </si>
  <si>
    <t>Inicia con la formulación del Plan Estratégico Talento Humano, que incluye disponer de la información oportuna y necesaria, un diagnóstico, el diseño de acciones e implementación y termina con la evaluación de la Gestión Estratégica del Talento Humano.</t>
  </si>
  <si>
    <t>Dar a conocer las políticas, programas y planes del Ministerio a  grupos de valor y servidores públicos, mediante directrices generales para generar productos comunicacionales con  información sobre la gestión institucional, en beneficio de la población colombiana.</t>
  </si>
  <si>
    <t>Inicia con la identificación de las necesidades de divulgar la gestión del Ministerio, continúa con la administración del Manual Estratégico de Comunicaciones Internas y Externas; y termina con el monitoreo de los resultados obtenidos para generar acciones de mejora.</t>
  </si>
  <si>
    <t>Coordinar y ejecutar las etapas precontractual, contractual y postcontractual en los procesos de contratación de los bienes y/o servicios que requiera la entidad, verificando el cumplimiento de los principios y requisitos legales para el cumplimiento de los objetivos institucionales.</t>
  </si>
  <si>
    <t>Inicia con la solicitud de contratación por parte de la dependencia, continúa con la ejecución de las etapas precontractual, contractual y postcontractual, y termina con el cierre del expediente de los contratos o convenios, de conformidad con la normatividad vigente.</t>
  </si>
  <si>
    <t>Administrar de manera oportuna y eficiente la adquisición de bienes y servicios requeridos por el Ministerio de Vivienda, Ciudad y Territorio, mediante la gestión y seguimiento de los trámites administrativos, técnicos y financieros correspondientes, para el cumplimiento de los objetivos institucionales.</t>
  </si>
  <si>
    <t>Inicia con la identificación de las necesidades de bienes y servicios requeridos para el normal funcionamiento de la Entidad, continúa con el trámite y seguimiento administrativo, técnico y financiero para la adquisición de los bienes y servicios y termina con la actualización del plan anual de adquisiciones.</t>
  </si>
  <si>
    <t xml:space="preserve"> Revisar y analizar los objetos de gasto de funcionamiento e inversión del Ministerio de Vivienda, Ciudad y Territorio y FONVIVIENDA, mediante el seguimiento a la ejecución presupuestal y el registro de transacciones contables, con el fin de conocer en forma oportuna y veraz, el estado financiero, presupuestal y contable de la entidad, conforme a las normas legales vigentes.</t>
  </si>
  <si>
    <t>Inicia con la desagregación en el Sistema Integrado de Información Financiera (SIIF), de los recursos asignados a la entidad, mediante el decreto de liquidación del presupuesto para la vigencia, continúa con el seguimiento y control a la ejecución y sus modificaciones, para terminar con la generación y presentación de los estados financieros.</t>
  </si>
  <si>
    <t>Evaluar y asesorar de manera objetiva e independiente, en el marco de los cinco (5) roles contemplados en el Plan Anual de Auditoria, a fin de generar las recomendaciones que permitan  fortalecer la gestión de los procesos, planes, programas y proyectos del Sistema de Control Interno, de acuerdo con las normas legales vigentes y del marco estratégico de la entidad.</t>
  </si>
  <si>
    <t>Inicia con la formulación del Plan Anual de Auditoria - PAA, en el marco de los cinco (5) roles (Liderazgo Estratégico, Enfoque hacia la prevención, Evaluación de la Gestión de Riesgos, Evaluación y seguimiento y relación con entes externos de control), con un enfoque basado en riesgos, continua con la ejecución de las actividades programadas en este y finaliza con el seguimiento al cumplimiento del mismo.</t>
  </si>
  <si>
    <t>CONCEPTOS JURÍDICOS</t>
  </si>
  <si>
    <t>EVALUACIÓN INDEPENDIENTE Y ASESORÍA</t>
  </si>
  <si>
    <t>GESTIÓN A LA POLÍTICA DE AGUA POTABLE Y SANEAMIENTO BÁSICO</t>
  </si>
  <si>
    <t>GESTIÓN A LA POLÍTICA DE ESPACIO URBANO Y TERRITORIAL</t>
  </si>
  <si>
    <t>GESTIÓN A LA POLÍTICA DE VIVIENDA</t>
  </si>
  <si>
    <t xml:space="preserve">GESTIÓN DE CONTRATACIÓN </t>
  </si>
  <si>
    <t xml:space="preserve">GESTIÓN DE RECURSOS FÍSICOS </t>
  </si>
  <si>
    <t xml:space="preserve">GESTIÓN DE COMUNICACIONES INTERNAS Y EXTERNAS </t>
  </si>
  <si>
    <t xml:space="preserve">GESTIÓN DOCUMENTAL </t>
  </si>
  <si>
    <t>GESTIÓN FINANCIERA</t>
  </si>
  <si>
    <t>GESTIÓN ESTRATÉGICA DEL TALENTO HUMANO</t>
  </si>
  <si>
    <t>SANEAMIENTO DE ACTIVOS DE LOS EXTINTOS ICT INURBE</t>
  </si>
  <si>
    <t xml:space="preserve">SERVICIO AL CIUDADANO </t>
  </si>
  <si>
    <t>SEGUIMIENTO Y MEJORA CONTINUA</t>
  </si>
  <si>
    <t>Riesgo No.</t>
  </si>
  <si>
    <r>
      <rPr>
        <b/>
        <sz val="16"/>
        <rFont val="Arial"/>
        <family val="2"/>
      </rPr>
      <t>FORMATO:</t>
    </r>
    <r>
      <rPr>
        <sz val="16"/>
        <rFont val="Arial"/>
        <family val="2"/>
      </rPr>
      <t xml:space="preserve"> VALORACIÓN DE RIESGOS
</t>
    </r>
    <r>
      <rPr>
        <b/>
        <sz val="16"/>
        <rFont val="Arial"/>
        <family val="2"/>
      </rPr>
      <t xml:space="preserve">PROCESO: </t>
    </r>
    <r>
      <rPr>
        <sz val="16"/>
        <rFont val="Arial"/>
        <family val="2"/>
      </rPr>
      <t>DIRECCIONAMIENTO ESTRATÉGICO</t>
    </r>
  </si>
  <si>
    <t>Monitoreo permanente y se deja registro mensual</t>
  </si>
  <si>
    <t>ENERO - MARZO</t>
  </si>
  <si>
    <t>EFECTIVIDAD</t>
  </si>
  <si>
    <t>VALORACIÓN DEL RIESGO</t>
  </si>
  <si>
    <t>1. COHERENCIA PERFIL DEL RIESGO</t>
  </si>
  <si>
    <t>2. DISEÑO</t>
  </si>
  <si>
    <t>ADECUADO</t>
  </si>
  <si>
    <t>NO SE DETERMINA</t>
  </si>
  <si>
    <t>3. EJECUCIÓN</t>
  </si>
  <si>
    <t>4. DESDOBLAMIENTO DEL OBJETIVO</t>
  </si>
  <si>
    <t>5. DOCUMENTACIÓN</t>
  </si>
  <si>
    <t>6. ALINEACIÓN CAUSA RAIZ</t>
  </si>
  <si>
    <t>7. MATERIALIZACIÓN</t>
  </si>
  <si>
    <t>8. EV. LINEA ESTRATÉGICA</t>
  </si>
  <si>
    <t>FUNCIONA Y HA EJERCIDO SUS RESPONSABILIDADES</t>
  </si>
  <si>
    <t>9. EVALUACIÓN 1a LINEA DE DEFENSA</t>
  </si>
  <si>
    <t>10. EVALUACIÓN 2a LINEA DE DEFENSA</t>
  </si>
  <si>
    <t>RECOMENDACIÓN</t>
  </si>
  <si>
    <t>NO FUNCIONA Y NO HA EJERCIDO SUS RESPONSABILIDADES</t>
  </si>
  <si>
    <t>INADECUADO</t>
  </si>
  <si>
    <t>1.  Atención de reclamaciones
2. Atención de consultas internas y externas</t>
  </si>
  <si>
    <t>1. Elaboracion proyectos normativo
2. Proyectos MIB
3. Operaciones urbanas integrales
4. Asistencia técnica y acompañamiento
5. Promoción implementación de política</t>
  </si>
  <si>
    <t>1. Elaboración de instrumentos normativos
2. Asistencia técnica y acompañamiento
3. Promoción para la implementación de política
4. Promoción y Acompañamiento en vivienda
5. Evaluación de proyectos APSB
6. Evaluación de proyectos financiados con recursos del Sistema general de Regalias (SGR) 
7. Operaciones urbanas integrales
8. Proyectos de mejoramiento integral de barrios
9. Reformulación de proyectos de APSB
10. Seguimiento a la supervisión técnica de proyectos de vivienda 
11. Seguimiento a Proyectos de APSB
12. Seguimiento a proyectos del programa de conexiones intradomiciliarias
13. Visita técnica a proyectos</t>
  </si>
  <si>
    <t>No confiable</t>
  </si>
  <si>
    <r>
      <rPr>
        <b/>
        <sz val="14"/>
        <color theme="1"/>
        <rFont val="Arial"/>
        <family val="2"/>
      </rPr>
      <t>FORMATO:</t>
    </r>
    <r>
      <rPr>
        <sz val="14"/>
        <color theme="1"/>
        <rFont val="Arial"/>
        <family val="2"/>
      </rPr>
      <t xml:space="preserve"> IDENTIFICACIÓN DE RIESGOS
</t>
    </r>
    <r>
      <rPr>
        <b/>
        <sz val="14"/>
        <color theme="1"/>
        <rFont val="Arial"/>
        <family val="2"/>
      </rPr>
      <t xml:space="preserve">
PROCESO:</t>
    </r>
    <r>
      <rPr>
        <sz val="14"/>
        <color theme="1"/>
        <rFont val="Arial"/>
        <family val="2"/>
      </rPr>
      <t xml:space="preserve"> DIRECCIONAMIENTO ESTRATÉGICO</t>
    </r>
  </si>
  <si>
    <t xml:space="preserve">EVALUACIÓN - TERCERA LÍNEA DE DEFENSA </t>
  </si>
  <si>
    <t>SEGUIMIENTO - SEGUNDA LÍNEA DE DEFENSA</t>
  </si>
  <si>
    <t>EVALUACIÓN IMPACTO (PREGUNTAS) / SEGUIMIENTO</t>
  </si>
  <si>
    <t>PERIODO</t>
  </si>
  <si>
    <t>Observaciones</t>
  </si>
  <si>
    <t>Propósito (Denominado como nombre del Riesgo)</t>
  </si>
  <si>
    <t xml:space="preserve"> </t>
  </si>
  <si>
    <t>Fecha: 26/06/2020</t>
  </si>
  <si>
    <t>Director de espacio urbano y territorial</t>
  </si>
  <si>
    <t>Director de Desarrollo Sectorial
Director de Programas</t>
  </si>
  <si>
    <t>Director de inversiones en vivienda de interés social
Director del Sistema Habitacional</t>
  </si>
  <si>
    <t>- Robo de información, suplantación de identidad, alteración y divulgación de información, vandalismo y espionaje.
- La corrupción aparece como el cuarto problema más importante en cada país.</t>
  </si>
  <si>
    <t>- La expansión de las áreas urbanas, muchas de éstas sin adecuada planeación, junto con el aumento de infraestructura, se convierten en presiones adicionales, uno de cuyos efectos es el aumento de la contaminación del aire.
- Servicio de alcantarillado con diferentes esquemas de negocios, número de suscriptores y niveles de eficiencia administrativa y operativa.
- Presiones de grupos de interés relacionados con la construcción de vivienda y la prestación de servicios de APSB pueden inducir modificaciones a política y/o normas del sector.
- Desconocimiento y bajo nivel de aplicación de normatividad de formas asociativas supra-municipales para la atención de los temas pertinentes.
- La identificación de grupos poblacionales objeto de programas sociales para lograr una mejor focalización, implica generar acciones investigativas y de asignación de recursos para ese fin y buscar soluciones de tipo regional.</t>
  </si>
  <si>
    <t>Diario</t>
  </si>
  <si>
    <t>Riesgo de Corrupción  
Soborno</t>
  </si>
  <si>
    <t xml:space="preserve">
- Desconocimiento de la normatividad legal vigente
- Desactualización de la normatividad legal vigente
- Incumplimiento de la normatividad legal vigente</t>
  </si>
  <si>
    <t>Jefe de oficina</t>
  </si>
  <si>
    <t>Humanos, tecnologicos, físicos y financieros</t>
  </si>
  <si>
    <t>Recursos Humanos, Tecnológicos y Financieros</t>
  </si>
  <si>
    <t>Riesgo de Gestión
Cumplimiento</t>
  </si>
  <si>
    <t xml:space="preserve">Vulnerabilidades Riesgos Digitales- </t>
  </si>
  <si>
    <t>Emitir conceptos  y/o proyecto de respuesta a las reclamaciones de manera extemporánea</t>
  </si>
  <si>
    <t xml:space="preserve">Pérdida de la solicitud física 
Omisión de respuesta por parte del funcionario
</t>
  </si>
  <si>
    <t>Pérdida o deterioro de la información contenida en los archivos de gestión del proceso de Conceptos Juridicos</t>
  </si>
  <si>
    <t>Cotejar las fechas de vencimiento de los términos para dar respuesta al concepto o reclamación.</t>
  </si>
  <si>
    <t>El control busca evitar el direccionamiento en alguno de sus puntos de proyección o revisión</t>
  </si>
  <si>
    <t>En caso de que el coordinador no identifique que el concepto o reclamación no cumple con las normas vigentes, el jefe de la OAJ debe enviar un correo electrónico al funcionario asignado solicitando las correcciones pertinentes o el director ejecutivo de Fonvivienda devuelve el proyecto de respuesta de reclamación.</t>
  </si>
  <si>
    <t xml:space="preserve">Socializar  conceptos relevantes al interior del grupo, asi como el explicativo del riesgo de corrupción, sus causas y consecuencias. </t>
  </si>
  <si>
    <t xml:space="preserve">30/06/2021
31/12/2020
</t>
  </si>
  <si>
    <t>Presentación y acta de la reunion</t>
  </si>
  <si>
    <t>Suscribir el compromiso de ética para que sea firmado por los integrantes del proceso de conceptos jurídicos</t>
  </si>
  <si>
    <t xml:space="preserve">acumulado de compromisos suscritos </t>
  </si>
  <si>
    <t>Número de conceptos  y/o proyecto de respuesta a las reclamaciones de forma extemporánea una vez recibidos por el proceso/Número de conceptos  y/o proyecto de respuesta emitidos.</t>
  </si>
  <si>
    <t xml:space="preserve">Tutelas
procesos disciplinarios
sanciones
</t>
  </si>
  <si>
    <t xml:space="preserve">Que el funcionario asignado emite concepto direccionado por presiones externas o para beneficio privado.
Desactualización de normatividad, extralimitación de funciones e interpretación inadecuada de la norma por parte del responsable de la OAJ
</t>
  </si>
  <si>
    <t xml:space="preserve">Deterioro de la imagen del Ministerio
Tutelas
Sanciones disciplinarias
</t>
  </si>
  <si>
    <t>Emitir conceptos jurídicos y/o reclamaciones sin la observancia de la normatividad aplicable y vigente para favorecer a terceros</t>
  </si>
  <si>
    <t>El control busca verificar que el concepto y/o reclamación emitido por el funcionario asignado de la OAJ, no esté direccionado para beneficiar a un tercero.</t>
  </si>
  <si>
    <t xml:space="preserve">
- Falta de oportunidad en la entrega de la información
- Desactualización de la información
- Eliminación no controlada de información</t>
  </si>
  <si>
    <t>El coordinador cotejará que el concepto o reclamación  se encuentre en los términos establecidos en la ley para su respuesta, registrando su trámite mediante el formato de informe seguimiento de consultas e informe de seguimiento de reclamaciones.</t>
  </si>
  <si>
    <t xml:space="preserve">En caso de que el coordinador identifique que no se ha adelantado gestión sobre lo reportado en el informe seguimiento de consultas e informe seguimiento de reclamaciones, debe enviar un correo electrónico al funcionario asignado para advertir de la posibilidad de vencimiento de los términos. </t>
  </si>
  <si>
    <t xml:space="preserve">El coordinador verificará que el documento  esté ajustado a los parámetros de la guía y no se beneficie a un tercero, registrando la trazabilidad mediante el Formato Cuadro control de consultas internas y externas y el Formato Cuadro de asignaciones y análisis de reclamaciones </t>
  </si>
  <si>
    <t>En caso que el coordinador no realice el control, se debe realizar una revisión por parte del Jefe de la OAJ,  en donde se verifique que no se beneficia a un tercero, dejando trazabilidad mediante el registro en el  Formato Cuadro control de consultas internas y externas y el  Formato Cuadro de asignaciones y análisis de reclamaciones.</t>
  </si>
  <si>
    <t xml:space="preserve"> Formato Cuadro control de consultas internas y externas y el  Formato Cuadro de asignaciones y análisis de reclamaciones</t>
  </si>
  <si>
    <t>El coordinador verifica que las proyecciones de respuesta de los conceptos o reclamaciones se encuentren dentro de los márgenes legales, registrando la trazabilidad mediante los Formato Cuadro control de consultas internas y externas, y el Formato Cuadro de asignaciones y análisis de reclamaciones</t>
  </si>
  <si>
    <t xml:space="preserve"> Formato Cuadro control de consultas internas y externas y el  Formato Cuadro de asignaciones y análisis de reclamaciones  En caso de desviación, correos electrónicos o memorando de Fonvivienda</t>
  </si>
  <si>
    <t>Respuestas emitidas beneficiando a un tercero / total de respuestas emitidas</t>
  </si>
  <si>
    <t>Formato informe de seguimiento a consultas e informe seguimiento a reclamaciones y correo electronico del coordinador.</t>
  </si>
  <si>
    <t xml:space="preserve">Perdida de la Memoria Institucional
Afectación a la continuidad de las actividades del proceso
Incumplimientos normativos
Afectación en la toma de decisiones.
Pérdida de imagen, credibilidad y confianza
Sanciones y/o investigaciones a servidores públicos involucrados
</t>
  </si>
  <si>
    <t>Riesgo de Seguridad Digital
Seguridad de la Información</t>
  </si>
  <si>
    <t xml:space="preserve">Desconocimiento de la normatividad vigente aplicable para la administración de los archivos de gestión del MVCT.
Falta de control en el acceso a la información contenida en los expedientes.
Desorganización de los archivos de gestión.
</t>
  </si>
  <si>
    <t>Tablas de Retencion Documental del Grupo de Conceptos.</t>
  </si>
  <si>
    <t xml:space="preserve">
- Desconocimiento de la normatividad legal vigente
- Inadecuada interpretación de la normatividad legal vigente
- Desactualización de la normatividad legal vigente
- Incumplimiento de la normatividad legal vigente
- Dificultad para adaptarse a la normatividad legal vigente
- Falta de oportunidad en la entrega de la información
- Desconocimiento de las responsabilidades en el manejo de información
- Desactualización de la información
- Daño y/o Perdida de información
- Falta de comunicación de los procedimientos</t>
  </si>
  <si>
    <t xml:space="preserve">
- Ausencia de asignación adecuada de responsabilidades en la seguridad de la información
- Uso inadecuado o descuidado del control de acceso físico a las edificaciones y los recintos
- Ausencia de protección física de la edificación, puertas y ventanas</t>
  </si>
  <si>
    <t xml:space="preserve">
A.8.1. Responsabilidad por los Activos.
- A.8.1.1. Inventario de Activos.
- A.8.1.4. Devolución de Activos.
A.11.1. Áreas Seguras.  
- A.11.1.2. Controles de Acceso Físico.
- A.11.1.3. Seguridad de oficinas, recintos e instalaciones.
A.18.2. Revisiones de la seguridad de la información.
- A.18.2.2. Cumplimiento con las políticas y normas de seguridad. 	 </t>
  </si>
  <si>
    <t>Validar la difusión de actualización de los lineamientos referentes a Gestión Documental</t>
  </si>
  <si>
    <t>En caso de no encontrar actualizaciones documentales por parte del proceso de Gestión Documental, el profesional designado enviará correo electrónico al líder del proceso</t>
  </si>
  <si>
    <t>Correo electrónico informativo, aplica también para desviación.</t>
  </si>
  <si>
    <t>El profesional designado y/o contratista, verifica las actualizaciones documentales realizadas por el proceso de Gestión Documental y las divulga al interior de su proceso mediante correo electrónico.</t>
  </si>
  <si>
    <t>Verificar que la documentación en préstamo solicitada tanto al interior de la dependencia como por procesos externos, refleje la trazabilidad y completitud correspondiente de acuerdo al procedimiento GDC-P-04 Consulta y Préstamo de Documentos</t>
  </si>
  <si>
    <t>Cada vez que se solicite un expediente del archivo de gestión, para su consulta o préstamo, el responsable designado solicitará el diligenciamiento del formato “GDC-F-10. Solicitud de consultas y/o préstamos de documentos” tanto para préstamo como devolución, si este debe ser retirado de su archivo, el responsable debe revisar que el formato se encuentre diligenciado completamente y de manera legible, si es consulta digital el formato será llenado como una base de datos el cual será alimentado cada vez que se realice dicha solicitud. Posteriormente se remite correo informativo al coordinador de la dependencia sobre el control realizado.</t>
  </si>
  <si>
    <t>En caso de encontrar inconsistencias en el diligenciamiento del formato GDC-F-10 "Solicitud de consulta y/o prestamos de documentos y/o expedientes", se solicita las respectivas correcciones y se remite correo electrónico al Coordinador informando las inconsistencias presentadas para la toma de acciones respectivas.</t>
  </si>
  <si>
    <t>GDC-F-09. Formato Unico de Inventario Documental. En caso de desviación, correo electrónico informando el hallazgo al lider del proceso.</t>
  </si>
  <si>
    <t>GDC-F-10. Solicitud de consultas y/o préstamos de documentos, (Físico para prestamos y digital para consultas) y Correo electrónico informativo al coordinador, aplica para desviación.</t>
  </si>
  <si>
    <t>verificar que el archivo de gestión se encuentre debidamente organizado, inventariado y en su respectiva unidad de conservación.</t>
  </si>
  <si>
    <t>Cada vez que un servidor público produzca documentos asociados a las Tabla de Retención Documental de las dependencias agrupadas en el proceso Grupo de Conceptos lo remitirá al responsable del archivo de gestión para su registro en el FUID y el responsable designado aplica el procesamiento técnico (ordenación, depuración, clasificación, foliación, entre otros).</t>
  </si>
  <si>
    <t xml:space="preserve">En caso de identificar documentación que no corresponda a las Tabla de Retención Documental de las dependencias agrupadas en el proceso, el profesional designado enviara correo electrónico al líder del proceso informando la inconsistencia para la toma de decisiones.
</t>
  </si>
  <si>
    <t>Contratista y/o
Profesional Designado</t>
  </si>
  <si>
    <t>Realizar la transferencia primaria teniendo en cuenta los tiempos estipulados en las TRD de las dependencias agrupadas en el proceso, para lo cual solicitara acompañamiento técnico al proceso de Gestión Documental.</t>
  </si>
  <si>
    <t>De acuerdo al cronograma definido por el Proceso de Gestión Documental.</t>
  </si>
  <si>
    <t>Correo electrónico de acompañamiento, GDC-F-09 Formato Único de Inventario Documental de transferencia, Acta de formalización de transferencia.</t>
  </si>
  <si>
    <t>Humanos, físicos, tecnológicos y financieros</t>
  </si>
  <si>
    <t>Inadecuada supervisión en el seguimiento de la ejecución de los contratos/convenios de acuerdo a la normatividad legal vigente</t>
  </si>
  <si>
    <t>Incumplimiento a lo contenido en el Manual de Supervisión y en la normatividad legal vigente aplicable</t>
  </si>
  <si>
    <t xml:space="preserve">Sanciones o Investigaciones Disciplinarias
Afectacion Operativa y sobrecarga en las actividades de los procesos
</t>
  </si>
  <si>
    <t>Riesgo de Gestión
Operativo</t>
  </si>
  <si>
    <t>No aplica</t>
  </si>
  <si>
    <t>Verificar que la documentación de ejecución del contrato/convenio se encuentre publicado en la plataforma dispuesta para ello</t>
  </si>
  <si>
    <t>Verifica que la documentación de ejecución del contrato/convenio se encuentre incluida dentro de los expedientes únicos contractuales</t>
  </si>
  <si>
    <t>Cada vez que se genere un documento dentro de la ejecución en el contrato, el supervisor verifica que los documentos de ejecución del contrato/convenio se encuentren publicados por el contratista en la plataforma dispuesta para ello.</t>
  </si>
  <si>
    <t>Cada vez que se genera un documento dentro de la ejecución en el contrato, el supervisor envía memorando al grupo de contratos solicitando la inclusión de los documentos dentro del expediente físico.</t>
  </si>
  <si>
    <t>En caso de que el supervisor del contrato/convenio identifique la incompletitud de información de ejecución del contrato, deberá consolidar la información faltante y realizar las gestiones de publicación de los documentos</t>
  </si>
  <si>
    <t>En caso de que el supervisor del contrato/convenio identifique la inconsistencia de algún documento antes del envío de la solicitud de inclusión dentro del expediente físico, solicita el ajuste al responsable.</t>
  </si>
  <si>
    <t>Supervisor del Contrato</t>
  </si>
  <si>
    <t xml:space="preserve">Memorando de inclusión de documentos dentro del expediente del contrato. </t>
  </si>
  <si>
    <t>Correo electrónico con evidencia de la publicación de la información de ejecución del contrato del mes anterior Ejm: si se reporta el mapa de riesgos en el mes de octubre, la evidencia corresponderia a las cuentas del mes de agosto)</t>
  </si>
  <si>
    <t>Asistir a la presentacion y diligenciar encuesta de apropiacion sobre el contenido del manual de supervision</t>
  </si>
  <si>
    <t>Encuesta Diligenciada y Link de enlace de grabacion</t>
  </si>
  <si>
    <t>Humanos, tecnológicos y físicos</t>
  </si>
  <si>
    <t xml:space="preserve">Numero de contratos / Numero de contratos actualizados </t>
  </si>
  <si>
    <t>Supervisor</t>
  </si>
  <si>
    <t>Número de incidentes de acceso indebido en los archivos de gestión del proceso Grupo de Conceptos.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</si>
</sst>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_€_-;\-* #,##0.00\ _€_-;_-* &quot;-&quot;??\ _€_-;_-@_-"/>
  </numFmts>
  <fonts count="48"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0"/>
      <name val="Arial"/>
      <family val="2"/>
    </font>
    <font>
      <sz val="12"/>
      <name val="Calibri"/>
      <family val="2"/>
    </font>
    <font>
      <u/>
      <sz val="11"/>
      <color theme="10"/>
      <name val="Calibri"/>
      <family val="2"/>
      <scheme val="minor"/>
    </font>
    <font>
      <sz val="11"/>
      <name val="Calibri"/>
      <family val="2"/>
      <scheme val="minor"/>
    </font>
    <font>
      <sz val="12"/>
      <name val="Calibri"/>
      <family val="2"/>
      <scheme val="minor"/>
    </font>
    <font>
      <sz val="12"/>
      <color theme="1"/>
      <name val="Calibri"/>
      <family val="2"/>
      <scheme val="minor"/>
    </font>
    <font>
      <sz val="10"/>
      <name val="Verdana"/>
      <family val="2"/>
    </font>
    <font>
      <sz val="18"/>
      <color indexed="81"/>
      <name val="Calibri"/>
      <family val="2"/>
      <scheme val="minor"/>
    </font>
    <font>
      <sz val="9"/>
      <color indexed="81"/>
      <name val="Tahoma"/>
      <family val="2"/>
    </font>
    <font>
      <b/>
      <sz val="22"/>
      <color theme="1"/>
      <name val="Calibri"/>
      <family val="2"/>
      <scheme val="minor"/>
    </font>
    <font>
      <b/>
      <sz val="11"/>
      <name val="Calibri"/>
      <family val="2"/>
      <scheme val="minor"/>
    </font>
    <font>
      <sz val="11"/>
      <color rgb="FFFF0000"/>
      <name val="Calibri"/>
      <family val="2"/>
      <scheme val="minor"/>
    </font>
    <font>
      <b/>
      <sz val="11"/>
      <color rgb="FFFF0000"/>
      <name val="Calibri"/>
      <family val="2"/>
      <scheme val="minor"/>
    </font>
    <font>
      <sz val="11"/>
      <color rgb="FF92D050"/>
      <name val="Calibri"/>
      <family val="2"/>
      <scheme val="minor"/>
    </font>
    <font>
      <b/>
      <sz val="11"/>
      <color theme="0"/>
      <name val="Calibri"/>
      <family val="2"/>
      <scheme val="minor"/>
    </font>
    <font>
      <sz val="11"/>
      <color theme="0"/>
      <name val="Calibri"/>
      <family val="2"/>
      <scheme val="minor"/>
    </font>
    <font>
      <b/>
      <u/>
      <sz val="36"/>
      <color theme="1"/>
      <name val="Calibri"/>
      <family val="2"/>
      <scheme val="minor"/>
    </font>
    <font>
      <b/>
      <sz val="12"/>
      <color indexed="81"/>
      <name val="Calibri"/>
      <family val="2"/>
      <scheme val="minor"/>
    </font>
    <font>
      <b/>
      <sz val="12"/>
      <color indexed="81"/>
      <name val="Arial"/>
      <family val="2"/>
    </font>
    <font>
      <b/>
      <sz val="14"/>
      <color theme="1"/>
      <name val="Arial"/>
      <family val="2"/>
    </font>
    <font>
      <sz val="14"/>
      <name val="Arial"/>
      <family val="2"/>
    </font>
    <font>
      <b/>
      <sz val="14"/>
      <name val="Arial"/>
      <family val="2"/>
    </font>
    <font>
      <sz val="14"/>
      <color theme="1"/>
      <name val="Arial"/>
      <family val="2"/>
    </font>
    <font>
      <u/>
      <sz val="14"/>
      <color theme="10"/>
      <name val="Arial"/>
      <family val="2"/>
    </font>
    <font>
      <b/>
      <sz val="36"/>
      <color theme="1"/>
      <name val="Calibri"/>
      <family val="2"/>
      <scheme val="minor"/>
    </font>
    <font>
      <b/>
      <sz val="20"/>
      <color theme="1"/>
      <name val="Arial"/>
      <family val="2"/>
    </font>
    <font>
      <b/>
      <sz val="18"/>
      <color theme="1"/>
      <name val="Arial"/>
      <family val="2"/>
    </font>
    <font>
      <b/>
      <sz val="12"/>
      <color theme="1"/>
      <name val="Arial"/>
      <family val="2"/>
    </font>
    <font>
      <sz val="8"/>
      <name val="Calibri"/>
      <family val="2"/>
      <scheme val="minor"/>
    </font>
    <font>
      <sz val="20"/>
      <color theme="1"/>
      <name val="Arial"/>
      <family val="2"/>
    </font>
    <font>
      <sz val="12"/>
      <color theme="1"/>
      <name val="Arial"/>
      <family val="2"/>
    </font>
    <font>
      <b/>
      <sz val="12"/>
      <color theme="0" tint="-0.249977111117893"/>
      <name val="Arial"/>
      <family val="2"/>
    </font>
    <font>
      <b/>
      <sz val="12"/>
      <name val="Arial"/>
      <family val="2"/>
    </font>
    <font>
      <sz val="8"/>
      <color theme="0"/>
      <name val="Calibri"/>
      <family val="2"/>
      <scheme val="minor"/>
    </font>
    <font>
      <sz val="11"/>
      <color rgb="FF000000"/>
      <name val="Calibri"/>
      <family val="2"/>
      <scheme val="minor"/>
    </font>
    <font>
      <b/>
      <sz val="16"/>
      <color theme="1"/>
      <name val="Arial"/>
      <family val="2"/>
    </font>
    <font>
      <sz val="16"/>
      <name val="Arial"/>
      <family val="2"/>
    </font>
    <font>
      <b/>
      <sz val="16"/>
      <name val="Arial"/>
      <family val="2"/>
    </font>
    <font>
      <sz val="16"/>
      <color theme="1"/>
      <name val="Arial"/>
      <family val="2"/>
    </font>
    <font>
      <b/>
      <sz val="16"/>
      <color theme="0" tint="-0.34998626667073579"/>
      <name val="Arial"/>
      <family val="2"/>
    </font>
    <font>
      <b/>
      <sz val="16"/>
      <color theme="0"/>
      <name val="Arial"/>
      <family val="2"/>
    </font>
    <font>
      <b/>
      <u/>
      <sz val="20"/>
      <name val="Arial"/>
      <family val="2"/>
    </font>
    <font>
      <b/>
      <sz val="11"/>
      <color indexed="81"/>
      <name val="Arial"/>
      <family val="2"/>
    </font>
    <font>
      <sz val="16"/>
      <color rgb="FFFF0000"/>
      <name val="Arial"/>
      <family val="2"/>
    </font>
  </fonts>
  <fills count="1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3" tint="0.59999389629810485"/>
        <bgColor indexed="64"/>
      </patternFill>
    </fill>
    <fill>
      <patternFill patternType="solid">
        <fgColor theme="1"/>
        <bgColor indexed="64"/>
      </patternFill>
    </fill>
    <fill>
      <patternFill patternType="solid">
        <fgColor theme="2"/>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00"/>
        <bgColor indexed="64"/>
      </patternFill>
    </fill>
    <fill>
      <patternFill patternType="solid">
        <fgColor theme="5"/>
        <bgColor indexed="64"/>
      </patternFill>
    </fill>
    <fill>
      <patternFill patternType="solid">
        <fgColor rgb="FFFFC000"/>
        <bgColor indexed="64"/>
      </patternFill>
    </fill>
    <fill>
      <patternFill patternType="solid">
        <fgColor rgb="FFF0EA00"/>
        <bgColor indexed="64"/>
      </patternFill>
    </fill>
    <fill>
      <patternFill patternType="solid">
        <fgColor rgb="FF92D050"/>
        <bgColor indexed="64"/>
      </patternFill>
    </fill>
    <fill>
      <patternFill patternType="solid">
        <fgColor rgb="FFFF0000"/>
        <bgColor indexed="64"/>
      </patternFill>
    </fill>
    <fill>
      <patternFill patternType="solid">
        <fgColor rgb="FFCCDAEC"/>
        <bgColor indexed="64"/>
      </patternFill>
    </fill>
    <fill>
      <patternFill patternType="solid">
        <fgColor theme="0" tint="-0.34998626667073579"/>
        <bgColor indexed="64"/>
      </patternFill>
    </fill>
  </fills>
  <borders count="77">
    <border>
      <left/>
      <right/>
      <top/>
      <bottom/>
      <diagonal/>
    </border>
    <border>
      <left style="thin">
        <color indexed="64"/>
      </left>
      <right style="thin">
        <color indexed="64"/>
      </right>
      <top/>
      <bottom style="thin">
        <color indexed="64"/>
      </bottom>
      <diagonal/>
    </border>
    <border>
      <left style="thin">
        <color indexed="8"/>
      </left>
      <right/>
      <top/>
      <bottom/>
      <diagonal/>
    </border>
    <border>
      <left style="thin">
        <color indexed="8"/>
      </left>
      <right/>
      <top style="thin">
        <color indexed="65"/>
      </top>
      <bottom/>
      <diagonal/>
    </border>
    <border>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8"/>
      </left>
      <right style="thin">
        <color indexed="64"/>
      </right>
      <top/>
      <bottom/>
      <diagonal/>
    </border>
    <border>
      <left style="thin">
        <color indexed="8"/>
      </left>
      <right style="thin">
        <color indexed="64"/>
      </right>
      <top style="thin">
        <color indexed="65"/>
      </top>
      <bottom style="thin">
        <color indexed="8"/>
      </bottom>
      <diagonal/>
    </border>
    <border>
      <left style="thin">
        <color indexed="8"/>
      </left>
      <right style="thin">
        <color indexed="64"/>
      </right>
      <top style="thin">
        <color indexed="65"/>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8"/>
      </left>
      <right style="thin">
        <color indexed="64"/>
      </right>
      <top style="thin">
        <color indexed="8"/>
      </top>
      <bottom style="thin">
        <color indexed="65"/>
      </bottom>
      <diagonal/>
    </border>
    <border>
      <left style="thin">
        <color indexed="8"/>
      </left>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indexed="64"/>
      </right>
      <top style="thin">
        <color indexed="64"/>
      </top>
      <bottom/>
      <diagonal/>
    </border>
    <border>
      <left/>
      <right/>
      <top style="thin">
        <color indexed="64"/>
      </top>
      <bottom/>
      <diagonal/>
    </border>
    <border>
      <left style="thin">
        <color auto="1"/>
      </left>
      <right/>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auto="1"/>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s>
  <cellStyleXfs count="7">
    <xf numFmtId="0" fontId="0" fillId="0" borderId="0"/>
    <xf numFmtId="0" fontId="4" fillId="0" borderId="0"/>
    <xf numFmtId="0" fontId="6" fillId="0" borderId="0" applyNumberFormat="0" applyFill="0" applyBorder="0" applyAlignment="0" applyProtection="0"/>
    <xf numFmtId="0" fontId="4" fillId="0" borderId="0"/>
    <xf numFmtId="0" fontId="1" fillId="0" borderId="0"/>
    <xf numFmtId="164" fontId="1" fillId="0" borderId="0" applyFont="0" applyFill="0" applyBorder="0" applyAlignment="0" applyProtection="0"/>
    <xf numFmtId="9" fontId="1" fillId="0" borderId="0" applyFont="0" applyFill="0" applyBorder="0" applyAlignment="0" applyProtection="0"/>
  </cellStyleXfs>
  <cellXfs count="508">
    <xf numFmtId="0" fontId="0" fillId="0" borderId="0" xfId="0"/>
    <xf numFmtId="0" fontId="0" fillId="0" borderId="0" xfId="0" applyAlignment="1">
      <alignment horizontal="center" wrapText="1"/>
    </xf>
    <xf numFmtId="0" fontId="3" fillId="0" borderId="0" xfId="0" applyFont="1" applyAlignment="1" applyProtection="1">
      <alignment horizontal="center" wrapText="1"/>
      <protection locked="0"/>
    </xf>
    <xf numFmtId="0" fontId="0" fillId="0" borderId="0" xfId="0" applyAlignment="1" applyProtection="1">
      <alignment horizontal="center" vertical="center" wrapText="1"/>
      <protection locked="0"/>
    </xf>
    <xf numFmtId="0" fontId="5" fillId="0" borderId="0" xfId="1"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0" fontId="0" fillId="0" borderId="2" xfId="0" applyBorder="1" applyAlignment="1">
      <alignment horizontal="center" wrapText="1"/>
    </xf>
    <xf numFmtId="0" fontId="0" fillId="3" borderId="6" xfId="0" applyFill="1" applyBorder="1" applyAlignment="1">
      <alignment horizontal="center" wrapText="1"/>
    </xf>
    <xf numFmtId="0" fontId="0" fillId="3" borderId="7" xfId="0" applyFill="1" applyBorder="1" applyAlignment="1">
      <alignment horizontal="center" wrapText="1"/>
    </xf>
    <xf numFmtId="0" fontId="0" fillId="0" borderId="13" xfId="0" applyBorder="1" applyAlignment="1">
      <alignment horizontal="center" wrapText="1"/>
    </xf>
    <xf numFmtId="0" fontId="0" fillId="0" borderId="6" xfId="0" applyBorder="1" applyAlignment="1">
      <alignment horizontal="center" wrapText="1"/>
    </xf>
    <xf numFmtId="0" fontId="0" fillId="0" borderId="7" xfId="0" applyBorder="1" applyAlignment="1">
      <alignment horizontal="center" wrapText="1"/>
    </xf>
    <xf numFmtId="49" fontId="0" fillId="0" borderId="0" xfId="0" applyNumberFormat="1" applyAlignment="1">
      <alignment horizontal="center" vertical="center" wrapText="1"/>
    </xf>
    <xf numFmtId="0" fontId="15" fillId="0" borderId="0" xfId="0" applyFont="1" applyAlignment="1">
      <alignment horizontal="center"/>
    </xf>
    <xf numFmtId="0" fontId="0" fillId="0" borderId="8" xfId="0" applyBorder="1" applyAlignment="1">
      <alignment horizontal="center" wrapText="1"/>
    </xf>
    <xf numFmtId="0" fontId="2" fillId="0" borderId="2" xfId="0" applyFont="1" applyBorder="1" applyAlignment="1">
      <alignment horizontal="center" wrapText="1"/>
    </xf>
    <xf numFmtId="0" fontId="2" fillId="0" borderId="0" xfId="0" applyFont="1" applyAlignment="1">
      <alignment horizontal="center" vertical="center" wrapText="1"/>
    </xf>
    <xf numFmtId="0" fontId="2" fillId="0" borderId="3" xfId="0" applyFont="1" applyBorder="1" applyAlignment="1">
      <alignment horizontal="center" vertical="center"/>
    </xf>
    <xf numFmtId="0" fontId="2" fillId="0" borderId="15" xfId="0" applyFont="1" applyBorder="1" applyAlignment="1">
      <alignment horizontal="center" wrapText="1"/>
    </xf>
    <xf numFmtId="0" fontId="0" fillId="0" borderId="15" xfId="0" applyBorder="1" applyAlignment="1">
      <alignment horizontal="center" wrapText="1"/>
    </xf>
    <xf numFmtId="0" fontId="16" fillId="0" borderId="2" xfId="0" applyFont="1" applyBorder="1" applyAlignment="1">
      <alignment horizontal="center" wrapText="1"/>
    </xf>
    <xf numFmtId="0" fontId="0" fillId="3" borderId="7" xfId="0" applyFill="1" applyBorder="1" applyAlignment="1">
      <alignment horizontal="center" vertical="center" wrapText="1"/>
    </xf>
    <xf numFmtId="0" fontId="0" fillId="0" borderId="13" xfId="0" applyBorder="1" applyAlignment="1">
      <alignment horizontal="center" vertical="center" wrapText="1"/>
    </xf>
    <xf numFmtId="0" fontId="0" fillId="0" borderId="6" xfId="0" applyBorder="1" applyAlignment="1">
      <alignment horizontal="center" vertical="center" wrapText="1"/>
    </xf>
    <xf numFmtId="0" fontId="2" fillId="0" borderId="2" xfId="0" applyFont="1" applyBorder="1" applyAlignment="1">
      <alignment horizontal="center" vertical="center" wrapText="1"/>
    </xf>
    <xf numFmtId="0" fontId="0" fillId="0" borderId="2" xfId="0" applyBorder="1" applyAlignment="1">
      <alignment horizontal="center" vertical="center" wrapText="1"/>
    </xf>
    <xf numFmtId="0" fontId="17" fillId="0" borderId="2" xfId="0" applyFont="1" applyBorder="1" applyAlignment="1">
      <alignment horizontal="center" wrapText="1"/>
    </xf>
    <xf numFmtId="0" fontId="17" fillId="0" borderId="0" xfId="0" applyFont="1" applyAlignment="1">
      <alignment horizontal="center" vertical="center" wrapText="1"/>
    </xf>
    <xf numFmtId="0" fontId="17" fillId="0" borderId="0" xfId="0" applyFont="1" applyAlignment="1">
      <alignment horizontal="center" wrapText="1"/>
    </xf>
    <xf numFmtId="0" fontId="0" fillId="0" borderId="3" xfId="0" applyBorder="1" applyAlignment="1">
      <alignment horizontal="center"/>
    </xf>
    <xf numFmtId="0" fontId="0" fillId="0" borderId="1" xfId="0" applyBorder="1" applyAlignment="1">
      <alignment horizontal="center" wrapText="1"/>
    </xf>
    <xf numFmtId="0" fontId="2" fillId="0" borderId="3" xfId="0" applyFont="1" applyBorder="1" applyAlignment="1">
      <alignment horizontal="center"/>
    </xf>
    <xf numFmtId="0" fontId="16" fillId="0" borderId="0" xfId="0" applyFont="1" applyAlignment="1">
      <alignment horizontal="center" vertical="center" wrapText="1"/>
    </xf>
    <xf numFmtId="0" fontId="0" fillId="0" borderId="3" xfId="0" applyBorder="1" applyAlignment="1">
      <alignment horizontal="center" vertical="center"/>
    </xf>
    <xf numFmtId="0" fontId="2" fillId="0" borderId="0" xfId="0" applyFont="1" applyAlignment="1">
      <alignment horizontal="center" wrapText="1"/>
    </xf>
    <xf numFmtId="0" fontId="14" fillId="0" borderId="2" xfId="0" applyFont="1" applyBorder="1" applyAlignment="1">
      <alignment horizontal="center" wrapText="1"/>
    </xf>
    <xf numFmtId="0" fontId="14" fillId="0" borderId="2" xfId="0" applyFont="1" applyBorder="1" applyAlignment="1">
      <alignment horizontal="center" vertical="center" wrapText="1"/>
    </xf>
    <xf numFmtId="0" fontId="14" fillId="0" borderId="15" xfId="0" applyFont="1" applyBorder="1" applyAlignment="1">
      <alignment horizontal="center" wrapText="1"/>
    </xf>
    <xf numFmtId="0" fontId="7" fillId="0" borderId="2" xfId="0" applyFont="1" applyBorder="1" applyAlignment="1">
      <alignment horizontal="center" wrapText="1"/>
    </xf>
    <xf numFmtId="0" fontId="7" fillId="0" borderId="5" xfId="0"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center" wrapText="1"/>
    </xf>
    <xf numFmtId="0" fontId="0" fillId="3" borderId="0" xfId="0" applyFill="1" applyAlignment="1">
      <alignment horizontal="center" vertical="center" wrapText="1"/>
    </xf>
    <xf numFmtId="0" fontId="14" fillId="3" borderId="1" xfId="0" applyFont="1" applyFill="1" applyBorder="1" applyAlignment="1" applyProtection="1">
      <alignment horizontal="center" vertical="center"/>
      <protection locked="0"/>
    </xf>
    <xf numFmtId="0" fontId="2" fillId="0" borderId="1" xfId="0" applyFont="1" applyBorder="1" applyAlignment="1">
      <alignment horizontal="center" vertical="center" wrapText="1"/>
    </xf>
    <xf numFmtId="0" fontId="0" fillId="3" borderId="8"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7" fillId="3" borderId="0" xfId="0" applyFont="1" applyFill="1" applyAlignment="1" applyProtection="1">
      <alignment horizontal="center"/>
      <protection locked="0"/>
    </xf>
    <xf numFmtId="0" fontId="7" fillId="3" borderId="0" xfId="0" applyFont="1" applyFill="1" applyAlignment="1" applyProtection="1">
      <alignment horizontal="center" vertical="center"/>
      <protection locked="0"/>
    </xf>
    <xf numFmtId="0" fontId="18" fillId="0" borderId="2" xfId="0" applyFont="1" applyBorder="1" applyAlignment="1">
      <alignment horizontal="center" vertical="center" wrapText="1"/>
    </xf>
    <xf numFmtId="0" fontId="6" fillId="0" borderId="0" xfId="2" applyAlignment="1">
      <alignment horizontal="center" wrapText="1"/>
    </xf>
    <xf numFmtId="0" fontId="10" fillId="0" borderId="0" xfId="0" applyFont="1" applyAlignment="1" applyProtection="1">
      <alignment horizontal="center" vertical="center" wrapText="1"/>
      <protection locked="0"/>
    </xf>
    <xf numFmtId="0" fontId="0" fillId="3" borderId="8" xfId="0" applyFill="1" applyBorder="1" applyAlignment="1">
      <alignment horizontal="center" wrapText="1"/>
    </xf>
    <xf numFmtId="0" fontId="0" fillId="0" borderId="2" xfId="0" applyBorder="1" applyAlignment="1">
      <alignment horizontal="center"/>
    </xf>
    <xf numFmtId="0" fontId="2" fillId="0" borderId="5" xfId="0" applyFont="1" applyBorder="1" applyAlignment="1">
      <alignment horizontal="center" wrapText="1"/>
    </xf>
    <xf numFmtId="0" fontId="14" fillId="0" borderId="5" xfId="0" applyFont="1" applyBorder="1" applyAlignment="1">
      <alignment horizontal="center" wrapText="1"/>
    </xf>
    <xf numFmtId="0" fontId="0" fillId="0" borderId="17" xfId="0" applyBorder="1" applyAlignment="1">
      <alignment horizontal="center"/>
    </xf>
    <xf numFmtId="0" fontId="0" fillId="0" borderId="16" xfId="0" applyBorder="1" applyAlignment="1">
      <alignment horizontal="center"/>
    </xf>
    <xf numFmtId="0" fontId="7" fillId="0" borderId="3" xfId="0" applyFont="1" applyBorder="1" applyAlignment="1">
      <alignment horizontal="center"/>
    </xf>
    <xf numFmtId="0" fontId="7" fillId="3" borderId="0" xfId="0" applyFont="1" applyFill="1" applyProtection="1">
      <protection locked="0"/>
    </xf>
    <xf numFmtId="0" fontId="7" fillId="0" borderId="0" xfId="0" applyFont="1"/>
    <xf numFmtId="0" fontId="19" fillId="0" borderId="0" xfId="0" applyFont="1"/>
    <xf numFmtId="0" fontId="26" fillId="0" borderId="0" xfId="0" applyFont="1" applyAlignment="1">
      <alignment horizontal="center" vertical="center" wrapText="1"/>
    </xf>
    <xf numFmtId="0" fontId="25" fillId="2" borderId="19" xfId="0" applyFont="1" applyFill="1" applyBorder="1" applyAlignment="1">
      <alignment horizontal="center" vertical="center"/>
    </xf>
    <xf numFmtId="14" fontId="24" fillId="0" borderId="19" xfId="0" applyNumberFormat="1" applyFont="1" applyBorder="1" applyAlignment="1">
      <alignment horizontal="center" vertical="center"/>
    </xf>
    <xf numFmtId="0" fontId="26" fillId="0" borderId="0" xfId="0" applyFont="1" applyAlignment="1" applyProtection="1">
      <alignment horizontal="center" vertical="center" wrapText="1"/>
      <protection locked="0"/>
    </xf>
    <xf numFmtId="0" fontId="23" fillId="3" borderId="0" xfId="0" applyFont="1" applyFill="1" applyAlignment="1">
      <alignment horizontal="center" vertical="center" wrapText="1"/>
    </xf>
    <xf numFmtId="0" fontId="23" fillId="0" borderId="9" xfId="0" applyFont="1" applyBorder="1" applyAlignment="1">
      <alignment horizontal="center" vertical="center" wrapText="1"/>
    </xf>
    <xf numFmtId="0" fontId="26" fillId="3" borderId="0" xfId="0" applyFont="1" applyFill="1" applyAlignment="1">
      <alignment horizontal="center" vertical="center" wrapText="1"/>
    </xf>
    <xf numFmtId="0" fontId="27" fillId="3" borderId="0" xfId="2" applyFont="1" applyFill="1" applyAlignment="1">
      <alignment vertical="center" wrapText="1"/>
    </xf>
    <xf numFmtId="0" fontId="26" fillId="0" borderId="0" xfId="0" applyFont="1" applyAlignment="1">
      <alignment vertical="center" wrapText="1"/>
    </xf>
    <xf numFmtId="0" fontId="2" fillId="0" borderId="0" xfId="0" applyFont="1" applyAlignment="1">
      <alignment horizont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24" fillId="0" borderId="19" xfId="0" applyFont="1" applyBorder="1" applyAlignment="1">
      <alignment horizontal="center" vertical="center"/>
    </xf>
    <xf numFmtId="0" fontId="25" fillId="2" borderId="19" xfId="0" applyFont="1" applyFill="1" applyBorder="1" applyAlignment="1">
      <alignment horizontal="center" vertical="center" wrapText="1"/>
    </xf>
    <xf numFmtId="0" fontId="26" fillId="0" borderId="19" xfId="0" applyFont="1" applyBorder="1" applyAlignment="1">
      <alignment horizontal="center" vertical="center" wrapText="1"/>
    </xf>
    <xf numFmtId="0" fontId="23" fillId="4" borderId="19" xfId="0" applyFont="1" applyFill="1" applyBorder="1" applyAlignment="1">
      <alignment horizontal="center" vertical="center" wrapText="1"/>
    </xf>
    <xf numFmtId="0" fontId="23" fillId="0" borderId="19" xfId="0" applyFont="1" applyBorder="1" applyAlignment="1">
      <alignment horizontal="center" vertical="center" wrapText="1"/>
    </xf>
    <xf numFmtId="0" fontId="0" fillId="0" borderId="9" xfId="0" applyBorder="1" applyAlignment="1">
      <alignment horizont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0" fillId="0" borderId="19" xfId="0" applyBorder="1" applyAlignment="1" applyProtection="1">
      <alignment horizontal="center" vertical="center" wrapText="1"/>
      <protection locked="0"/>
    </xf>
    <xf numFmtId="0" fontId="2" fillId="2" borderId="19" xfId="0" applyFont="1" applyFill="1" applyBorder="1" applyAlignment="1" applyProtection="1">
      <alignment horizontal="center" vertical="center" wrapText="1"/>
      <protection locked="0"/>
    </xf>
    <xf numFmtId="0" fontId="2" fillId="2" borderId="19" xfId="0" applyFont="1" applyFill="1" applyBorder="1" applyAlignment="1" applyProtection="1">
      <alignment horizontal="center" wrapText="1"/>
      <protection locked="0"/>
    </xf>
    <xf numFmtId="0" fontId="0" fillId="0" borderId="9" xfId="0" applyBorder="1" applyAlignment="1" applyProtection="1">
      <alignment horizontal="center" wrapText="1"/>
      <protection locked="0"/>
    </xf>
    <xf numFmtId="0" fontId="0" fillId="0" borderId="18" xfId="0" applyBorder="1" applyAlignment="1" applyProtection="1">
      <alignment horizontal="center" vertical="center" wrapText="1"/>
      <protection locked="0"/>
    </xf>
    <xf numFmtId="0" fontId="0" fillId="0" borderId="19" xfId="0" applyBorder="1" applyAlignment="1">
      <alignment horizontal="center" wrapText="1"/>
    </xf>
    <xf numFmtId="0" fontId="0" fillId="0" borderId="19" xfId="0" applyBorder="1" applyAlignment="1" applyProtection="1">
      <alignment horizontal="center" wrapText="1"/>
      <protection locked="0"/>
    </xf>
    <xf numFmtId="0" fontId="0" fillId="0" borderId="10" xfId="0" applyBorder="1" applyAlignment="1" applyProtection="1">
      <alignment horizontal="center" wrapText="1"/>
      <protection locked="0"/>
    </xf>
    <xf numFmtId="0" fontId="0" fillId="0" borderId="10" xfId="0" applyBorder="1" applyAlignment="1" applyProtection="1">
      <alignment horizontal="center" vertical="center" wrapText="1"/>
      <protection locked="0"/>
    </xf>
    <xf numFmtId="0" fontId="0" fillId="0" borderId="4" xfId="0" applyBorder="1" applyAlignment="1" applyProtection="1">
      <alignment horizontal="center" wrapText="1"/>
      <protection locked="0"/>
    </xf>
    <xf numFmtId="0" fontId="0" fillId="0" borderId="4" xfId="0" applyBorder="1" applyAlignment="1" applyProtection="1">
      <alignment horizontal="center" vertical="center" wrapText="1"/>
      <protection locked="0"/>
    </xf>
    <xf numFmtId="0" fontId="0" fillId="0" borderId="23" xfId="0" applyBorder="1" applyAlignment="1">
      <alignment horizontal="center" vertical="center" wrapText="1"/>
    </xf>
    <xf numFmtId="0" fontId="2" fillId="0" borderId="23" xfId="0" applyFont="1" applyBorder="1" applyAlignment="1">
      <alignment horizontal="center" wrapText="1"/>
    </xf>
    <xf numFmtId="0" fontId="2" fillId="0" borderId="23" xfId="0" applyFont="1" applyBorder="1" applyAlignment="1">
      <alignment horizontal="center" vertical="center" wrapText="1"/>
    </xf>
    <xf numFmtId="0" fontId="0" fillId="0" borderId="23" xfId="0" applyBorder="1" applyAlignment="1">
      <alignment horizontal="center" wrapText="1"/>
    </xf>
    <xf numFmtId="0" fontId="7" fillId="0" borderId="23" xfId="0" applyFont="1" applyBorder="1" applyAlignment="1" applyProtection="1">
      <alignment horizontal="center"/>
      <protection locked="0"/>
    </xf>
    <xf numFmtId="0" fontId="7" fillId="0" borderId="23" xfId="0" applyFont="1" applyBorder="1" applyAlignment="1" applyProtection="1">
      <alignment horizontal="center" vertical="center"/>
      <protection locked="0"/>
    </xf>
    <xf numFmtId="0" fontId="0" fillId="0" borderId="23" xfId="0" applyBorder="1" applyAlignment="1" applyProtection="1">
      <alignment horizontal="center"/>
      <protection locked="0"/>
    </xf>
    <xf numFmtId="0" fontId="0" fillId="0" borderId="23" xfId="0" applyBorder="1" applyAlignment="1" applyProtection="1">
      <alignment horizontal="center" vertical="center"/>
      <protection locked="0"/>
    </xf>
    <xf numFmtId="0" fontId="8" fillId="0" borderId="23" xfId="0" applyFont="1" applyBorder="1" applyAlignment="1" applyProtection="1">
      <alignment horizontal="center" vertical="center" wrapText="1"/>
      <protection locked="0"/>
    </xf>
    <xf numFmtId="0" fontId="0" fillId="8" borderId="23" xfId="0" applyFill="1" applyBorder="1" applyAlignment="1">
      <alignment horizontal="center" vertical="center" wrapText="1"/>
    </xf>
    <xf numFmtId="0" fontId="9" fillId="0" borderId="23" xfId="0" applyFont="1" applyBorder="1" applyAlignment="1">
      <alignment horizontal="center" vertical="center" wrapText="1"/>
    </xf>
    <xf numFmtId="0" fontId="0" fillId="3" borderId="23" xfId="0" applyFill="1" applyBorder="1" applyAlignment="1" applyProtection="1">
      <alignment horizontal="center" vertical="center" wrapText="1"/>
      <protection locked="0"/>
    </xf>
    <xf numFmtId="0" fontId="7" fillId="3" borderId="23" xfId="0" applyFont="1" applyFill="1" applyBorder="1" applyAlignment="1" applyProtection="1">
      <alignment horizontal="center" vertical="center"/>
      <protection locked="0"/>
    </xf>
    <xf numFmtId="0" fontId="0" fillId="3" borderId="23" xfId="0" applyFill="1" applyBorder="1" applyAlignment="1" applyProtection="1">
      <alignment horizontal="center"/>
      <protection locked="0"/>
    </xf>
    <xf numFmtId="0" fontId="0" fillId="3" borderId="23" xfId="0" applyFill="1" applyBorder="1" applyAlignment="1" applyProtection="1">
      <alignment horizontal="center" vertical="center"/>
      <protection locked="0"/>
    </xf>
    <xf numFmtId="0" fontId="7" fillId="3" borderId="23" xfId="0" applyFont="1" applyFill="1" applyBorder="1" applyAlignment="1" applyProtection="1">
      <alignment horizontal="center"/>
      <protection locked="0"/>
    </xf>
    <xf numFmtId="49" fontId="0" fillId="0" borderId="23" xfId="0" applyNumberFormat="1" applyBorder="1" applyAlignment="1">
      <alignment horizontal="center" vertical="center" wrapText="1"/>
    </xf>
    <xf numFmtId="0" fontId="2" fillId="3" borderId="23" xfId="0" applyFont="1" applyFill="1" applyBorder="1" applyAlignment="1" applyProtection="1">
      <alignment horizontal="center" vertical="center"/>
      <protection locked="0"/>
    </xf>
    <xf numFmtId="0" fontId="0" fillId="3" borderId="23" xfId="0" applyFill="1" applyBorder="1" applyAlignment="1">
      <alignment horizontal="center"/>
    </xf>
    <xf numFmtId="0" fontId="0" fillId="3" borderId="26" xfId="0" applyFill="1" applyBorder="1" applyAlignment="1" applyProtection="1">
      <alignment horizontal="center"/>
      <protection locked="0"/>
    </xf>
    <xf numFmtId="0" fontId="0" fillId="3" borderId="26" xfId="0" applyFill="1" applyBorder="1" applyAlignment="1" applyProtection="1">
      <alignment horizontal="center" vertical="center"/>
      <protection locked="0"/>
    </xf>
    <xf numFmtId="0" fontId="0" fillId="0" borderId="26" xfId="0" applyBorder="1" applyAlignment="1">
      <alignment horizontal="center" wrapText="1"/>
    </xf>
    <xf numFmtId="0" fontId="0" fillId="0" borderId="26" xfId="0" applyBorder="1" applyAlignment="1">
      <alignment horizontal="center" vertical="center" wrapText="1"/>
    </xf>
    <xf numFmtId="0" fontId="0" fillId="3" borderId="28" xfId="0" applyFill="1" applyBorder="1" applyAlignment="1">
      <alignment horizontal="center" vertical="center" wrapText="1"/>
    </xf>
    <xf numFmtId="0" fontId="0" fillId="3" borderId="28" xfId="0" applyFill="1" applyBorder="1" applyAlignment="1">
      <alignment horizontal="center" wrapText="1"/>
    </xf>
    <xf numFmtId="0" fontId="0" fillId="3" borderId="29" xfId="0" applyFill="1" applyBorder="1" applyAlignment="1">
      <alignment horizontal="center" wrapText="1"/>
    </xf>
    <xf numFmtId="0" fontId="2" fillId="3" borderId="27" xfId="0" applyFont="1" applyFill="1" applyBorder="1" applyAlignment="1">
      <alignment horizontal="center" wrapText="1"/>
    </xf>
    <xf numFmtId="0" fontId="14" fillId="3" borderId="23" xfId="0" applyFont="1" applyFill="1" applyBorder="1" applyAlignment="1" applyProtection="1">
      <alignment horizontal="center" vertical="center"/>
      <protection locked="0"/>
    </xf>
    <xf numFmtId="0" fontId="0" fillId="0" borderId="27" xfId="0" applyBorder="1" applyAlignment="1">
      <alignment horizontal="center" wrapText="1"/>
    </xf>
    <xf numFmtId="0" fontId="0" fillId="0" borderId="29" xfId="0" applyBorder="1" applyAlignment="1">
      <alignment horizontal="center" vertical="center" wrapText="1"/>
    </xf>
    <xf numFmtId="0" fontId="0" fillId="0" borderId="25" xfId="0" applyBorder="1" applyAlignment="1">
      <alignment horizontal="center" wrapText="1"/>
    </xf>
    <xf numFmtId="0" fontId="0" fillId="0" borderId="24" xfId="0"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25" xfId="0" applyFont="1" applyBorder="1" applyAlignment="1">
      <alignment horizontal="center" vertical="center" wrapText="1"/>
    </xf>
    <xf numFmtId="0" fontId="0" fillId="0" borderId="25" xfId="0" applyBorder="1" applyAlignment="1">
      <alignment horizontal="center" vertical="center" wrapText="1"/>
    </xf>
    <xf numFmtId="0" fontId="2" fillId="0" borderId="30" xfId="0" applyFont="1" applyBorder="1" applyAlignment="1">
      <alignment horizontal="center" vertical="center" wrapText="1"/>
    </xf>
    <xf numFmtId="0" fontId="2"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30" xfId="0" applyFont="1" applyBorder="1" applyAlignment="1">
      <alignment horizontal="center" vertical="center" wrapText="1"/>
    </xf>
    <xf numFmtId="0" fontId="14" fillId="0" borderId="24" xfId="0" applyFont="1" applyBorder="1" applyAlignment="1">
      <alignment horizontal="center" vertical="center" wrapText="1"/>
    </xf>
    <xf numFmtId="0" fontId="0" fillId="0" borderId="31" xfId="0" applyBorder="1" applyAlignment="1">
      <alignment horizontal="center"/>
    </xf>
    <xf numFmtId="0" fontId="0" fillId="0" borderId="32" xfId="0" applyBorder="1" applyAlignment="1">
      <alignment horizontal="center"/>
    </xf>
    <xf numFmtId="0" fontId="2" fillId="0" borderId="26" xfId="0" applyFont="1" applyBorder="1" applyAlignment="1">
      <alignment horizontal="center" wrapText="1"/>
    </xf>
    <xf numFmtId="0" fontId="2" fillId="3" borderId="28" xfId="0" applyFont="1" applyFill="1" applyBorder="1" applyAlignment="1">
      <alignment horizontal="center" vertical="center" wrapText="1"/>
    </xf>
    <xf numFmtId="0" fontId="2" fillId="3" borderId="28" xfId="0" applyFont="1" applyFill="1" applyBorder="1" applyAlignment="1">
      <alignment horizontal="center" wrapText="1"/>
    </xf>
    <xf numFmtId="0" fontId="2" fillId="3" borderId="29" xfId="0" applyFont="1" applyFill="1" applyBorder="1" applyAlignment="1">
      <alignment horizont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2" fillId="3" borderId="27" xfId="0" applyFont="1" applyFill="1" applyBorder="1" applyAlignment="1">
      <alignment horizontal="center" vertical="center" wrapText="1"/>
    </xf>
    <xf numFmtId="0" fontId="0" fillId="0" borderId="32" xfId="0" applyBorder="1" applyAlignment="1">
      <alignment horizontal="center" wrapText="1"/>
    </xf>
    <xf numFmtId="0" fontId="23" fillId="0" borderId="26" xfId="0" applyFont="1" applyBorder="1" applyAlignment="1">
      <alignment horizontal="center" vertical="center" wrapText="1"/>
    </xf>
    <xf numFmtId="0" fontId="24" fillId="0" borderId="25" xfId="0" applyFont="1" applyBorder="1" applyAlignment="1">
      <alignment horizontal="center" vertical="center" wrapText="1"/>
    </xf>
    <xf numFmtId="0" fontId="0" fillId="10" borderId="23" xfId="0" applyFill="1" applyBorder="1" applyAlignment="1">
      <alignment horizontal="center" vertical="center" wrapText="1"/>
    </xf>
    <xf numFmtId="0" fontId="0" fillId="9" borderId="7" xfId="0" applyFill="1" applyBorder="1" applyAlignment="1">
      <alignment horizontal="center" vertical="center" wrapText="1"/>
    </xf>
    <xf numFmtId="0" fontId="26" fillId="0" borderId="0" xfId="0" applyFont="1" applyBorder="1" applyAlignment="1">
      <alignment horizontal="center" vertical="center" wrapText="1"/>
    </xf>
    <xf numFmtId="0" fontId="2" fillId="0" borderId="39" xfId="0" applyFont="1" applyBorder="1" applyAlignment="1">
      <alignment horizontal="center" vertical="center" wrapText="1"/>
    </xf>
    <xf numFmtId="0" fontId="0" fillId="0" borderId="0" xfId="0" applyBorder="1" applyAlignment="1">
      <alignment horizontal="center" wrapText="1"/>
    </xf>
    <xf numFmtId="0" fontId="2" fillId="12" borderId="23" xfId="0" applyFont="1" applyFill="1" applyBorder="1" applyAlignment="1">
      <alignment horizontal="center" vertical="center" wrapText="1"/>
    </xf>
    <xf numFmtId="0" fontId="0" fillId="12" borderId="23" xfId="0" applyFill="1" applyBorder="1" applyAlignment="1">
      <alignment horizontal="center" wrapText="1"/>
    </xf>
    <xf numFmtId="0" fontId="37" fillId="0" borderId="37" xfId="0" applyFont="1" applyBorder="1"/>
    <xf numFmtId="0" fontId="37" fillId="0" borderId="39" xfId="0" applyFont="1" applyBorder="1"/>
    <xf numFmtId="0" fontId="37" fillId="0" borderId="40" xfId="0" applyFont="1" applyBorder="1"/>
    <xf numFmtId="0" fontId="37" fillId="0" borderId="0" xfId="0" applyFont="1" applyBorder="1"/>
    <xf numFmtId="0" fontId="32" fillId="0" borderId="0" xfId="1" applyFont="1" applyFill="1" applyBorder="1" applyAlignment="1">
      <alignment horizontal="center" vertical="center" wrapText="1"/>
    </xf>
    <xf numFmtId="0" fontId="32" fillId="0" borderId="0" xfId="1" applyFont="1" applyFill="1" applyBorder="1" applyAlignment="1">
      <alignment horizontal="center" vertical="center"/>
    </xf>
    <xf numFmtId="0" fontId="32" fillId="0" borderId="5" xfId="1" applyFont="1" applyFill="1" applyBorder="1" applyAlignment="1">
      <alignment horizontal="center" vertical="center" wrapText="1"/>
    </xf>
    <xf numFmtId="0" fontId="32" fillId="0" borderId="5" xfId="1" applyFont="1" applyFill="1" applyBorder="1" applyAlignment="1">
      <alignment horizontal="center" vertical="center"/>
    </xf>
    <xf numFmtId="0" fontId="32" fillId="13" borderId="0" xfId="1" applyFont="1" applyFill="1" applyBorder="1" applyAlignment="1">
      <alignment horizontal="center" vertical="center"/>
    </xf>
    <xf numFmtId="0" fontId="32" fillId="9" borderId="0" xfId="1" applyFont="1" applyFill="1" applyBorder="1" applyAlignment="1">
      <alignment horizontal="center" vertical="center"/>
    </xf>
    <xf numFmtId="0" fontId="32" fillId="11" borderId="0" xfId="1" applyFont="1" applyFill="1" applyBorder="1" applyAlignment="1">
      <alignment horizontal="center" vertical="center"/>
    </xf>
    <xf numFmtId="0" fontId="32" fillId="14" borderId="5" xfId="1" applyFont="1" applyFill="1" applyBorder="1" applyAlignment="1">
      <alignment horizontal="center" vertical="center"/>
    </xf>
    <xf numFmtId="0" fontId="32" fillId="0" borderId="7" xfId="1" applyFont="1" applyFill="1" applyBorder="1" applyAlignment="1">
      <alignment horizontal="center" vertical="center"/>
    </xf>
    <xf numFmtId="0" fontId="32" fillId="11" borderId="7" xfId="1" applyFont="1" applyFill="1" applyBorder="1" applyAlignment="1">
      <alignment horizontal="center" vertical="center"/>
    </xf>
    <xf numFmtId="0" fontId="32" fillId="14" borderId="7" xfId="1" applyFont="1" applyFill="1" applyBorder="1" applyAlignment="1">
      <alignment horizontal="center" vertical="center"/>
    </xf>
    <xf numFmtId="0" fontId="32" fillId="0" borderId="0" xfId="1" applyFont="1" applyFill="1" applyBorder="1" applyAlignment="1">
      <alignment horizontal="right" vertical="center"/>
    </xf>
    <xf numFmtId="0" fontId="32" fillId="0" borderId="7" xfId="1" applyFont="1" applyFill="1" applyBorder="1" applyAlignment="1">
      <alignment horizontal="right" vertical="center"/>
    </xf>
    <xf numFmtId="0" fontId="7" fillId="3" borderId="0" xfId="0" applyFont="1" applyFill="1" applyBorder="1" applyAlignment="1" applyProtection="1">
      <alignment horizontal="center"/>
      <protection locked="0"/>
    </xf>
    <xf numFmtId="0" fontId="7" fillId="3" borderId="0" xfId="0" applyFont="1" applyFill="1" applyBorder="1" applyAlignment="1" applyProtection="1">
      <alignment horizontal="center" vertical="center"/>
      <protection locked="0"/>
    </xf>
    <xf numFmtId="0" fontId="7" fillId="3" borderId="35" xfId="0" applyFont="1" applyFill="1" applyBorder="1" applyAlignment="1" applyProtection="1">
      <alignment horizontal="center"/>
      <protection locked="0"/>
    </xf>
    <xf numFmtId="0" fontId="0" fillId="0" borderId="34" xfId="0" applyBorder="1" applyAlignment="1">
      <alignment horizontal="center" vertical="center" wrapText="1"/>
    </xf>
    <xf numFmtId="0" fontId="7" fillId="3" borderId="8" xfId="0" applyFont="1" applyFill="1" applyBorder="1" applyAlignment="1" applyProtection="1">
      <alignment horizontal="center"/>
      <protection locked="0"/>
    </xf>
    <xf numFmtId="0" fontId="0" fillId="0" borderId="38" xfId="0" applyBorder="1" applyAlignment="1">
      <alignment horizontal="center" vertical="center" wrapText="1"/>
    </xf>
    <xf numFmtId="0" fontId="0" fillId="0" borderId="37" xfId="0" applyBorder="1" applyAlignment="1">
      <alignment horizontal="center" vertical="center" wrapText="1"/>
    </xf>
    <xf numFmtId="0" fontId="26" fillId="0" borderId="45" xfId="0" applyFont="1" applyBorder="1" applyAlignment="1">
      <alignment vertical="center" wrapText="1"/>
    </xf>
    <xf numFmtId="0" fontId="26" fillId="0" borderId="46" xfId="0" applyFont="1" applyBorder="1" applyAlignment="1">
      <alignment vertical="center" wrapText="1"/>
    </xf>
    <xf numFmtId="0" fontId="26" fillId="0" borderId="47" xfId="0" applyFont="1" applyBorder="1" applyAlignment="1">
      <alignment vertical="center" wrapText="1"/>
    </xf>
    <xf numFmtId="0" fontId="26" fillId="0" borderId="0" xfId="0" applyFont="1" applyBorder="1" applyAlignment="1">
      <alignment vertical="center" wrapText="1"/>
    </xf>
    <xf numFmtId="0" fontId="5" fillId="0" borderId="34" xfId="1" applyFont="1" applyBorder="1" applyAlignment="1">
      <alignment horizontal="center" vertical="center" wrapText="1"/>
    </xf>
    <xf numFmtId="0" fontId="5" fillId="0" borderId="37" xfId="1" applyFont="1" applyBorder="1" applyAlignment="1">
      <alignment horizontal="center" vertical="center" wrapText="1"/>
    </xf>
    <xf numFmtId="0" fontId="0" fillId="0" borderId="51" xfId="0" applyBorder="1" applyAlignment="1">
      <alignment horizontal="center" vertical="center" wrapText="1"/>
    </xf>
    <xf numFmtId="0" fontId="5" fillId="0" borderId="6" xfId="1" applyFont="1" applyBorder="1" applyAlignment="1">
      <alignment horizontal="center" vertical="center" wrapText="1"/>
    </xf>
    <xf numFmtId="0" fontId="0" fillId="0" borderId="0" xfId="0" applyBorder="1" applyAlignment="1">
      <alignment horizontal="center" vertical="center" wrapText="1"/>
    </xf>
    <xf numFmtId="0" fontId="5" fillId="0" borderId="0" xfId="1" applyFont="1" applyBorder="1" applyAlignment="1">
      <alignment horizontal="center" vertical="center" wrapText="1"/>
    </xf>
    <xf numFmtId="0" fontId="2" fillId="0" borderId="0" xfId="0" applyFont="1" applyBorder="1" applyAlignment="1">
      <alignment horizontal="center" vertical="center" wrapText="1"/>
    </xf>
    <xf numFmtId="0" fontId="38" fillId="0" borderId="22" xfId="0" applyFont="1" applyBorder="1" applyAlignment="1">
      <alignment wrapText="1"/>
    </xf>
    <xf numFmtId="0" fontId="38" fillId="0" borderId="22" xfId="0" applyFont="1" applyBorder="1" applyAlignment="1">
      <alignment vertical="center" wrapText="1"/>
    </xf>
    <xf numFmtId="0" fontId="38" fillId="0" borderId="22" xfId="0" applyFont="1" applyBorder="1" applyAlignment="1">
      <alignment horizontal="center" vertical="center" wrapText="1"/>
    </xf>
    <xf numFmtId="0" fontId="38" fillId="0" borderId="51" xfId="0" applyFont="1" applyBorder="1" applyAlignment="1">
      <alignment horizontal="center" vertical="center" wrapText="1"/>
    </xf>
    <xf numFmtId="0" fontId="39" fillId="0" borderId="0" xfId="0" applyFont="1" applyAlignment="1">
      <alignment horizontal="center" vertical="center" wrapText="1"/>
    </xf>
    <xf numFmtId="0" fontId="42" fillId="0" borderId="0" xfId="0" applyFont="1" applyAlignment="1">
      <alignment horizontal="center" vertical="center" wrapText="1"/>
    </xf>
    <xf numFmtId="0" fontId="42" fillId="0" borderId="0" xfId="0" applyFont="1" applyAlignment="1">
      <alignment horizontal="left" vertical="center" wrapText="1"/>
    </xf>
    <xf numFmtId="0" fontId="39" fillId="0" borderId="0" xfId="0" applyFont="1" applyAlignment="1">
      <alignment vertical="center" wrapText="1"/>
    </xf>
    <xf numFmtId="0" fontId="39" fillId="0" borderId="0" xfId="0" applyFont="1" applyFill="1" applyBorder="1" applyAlignment="1">
      <alignment horizontal="center" vertical="center" wrapText="1"/>
    </xf>
    <xf numFmtId="0" fontId="41" fillId="4" borderId="26" xfId="1" applyFont="1" applyFill="1" applyBorder="1" applyAlignment="1">
      <alignment horizontal="center" vertical="center" wrapText="1"/>
    </xf>
    <xf numFmtId="0" fontId="41" fillId="4" borderId="19" xfId="1" applyFont="1" applyFill="1" applyBorder="1" applyAlignment="1">
      <alignment horizontal="center" vertical="center" wrapText="1"/>
    </xf>
    <xf numFmtId="0" fontId="41" fillId="4" borderId="33" xfId="1" applyFont="1" applyFill="1" applyBorder="1" applyAlignment="1">
      <alignment horizontal="center" vertical="center" wrapText="1"/>
    </xf>
    <xf numFmtId="0" fontId="41" fillId="4" borderId="23" xfId="1" applyFont="1" applyFill="1" applyBorder="1" applyAlignment="1">
      <alignment horizontal="center" vertical="center" wrapText="1"/>
    </xf>
    <xf numFmtId="0" fontId="39" fillId="4" borderId="19" xfId="0" applyFont="1" applyFill="1" applyBorder="1" applyAlignment="1">
      <alignment horizontal="center" vertical="center" wrapText="1"/>
    </xf>
    <xf numFmtId="0" fontId="42" fillId="0" borderId="19" xfId="0" applyFont="1" applyBorder="1" applyAlignment="1">
      <alignment horizontal="center" vertical="center" wrapText="1"/>
    </xf>
    <xf numFmtId="0" fontId="42" fillId="0" borderId="19" xfId="0" applyFont="1" applyBorder="1" applyAlignment="1">
      <alignment horizontal="center" vertical="center" wrapText="1"/>
    </xf>
    <xf numFmtId="0" fontId="42" fillId="0" borderId="19" xfId="0" applyFont="1" applyBorder="1" applyAlignment="1">
      <alignment vertical="center" wrapText="1"/>
    </xf>
    <xf numFmtId="0" fontId="42" fillId="0" borderId="0" xfId="0" applyFont="1" applyBorder="1" applyAlignment="1">
      <alignment vertical="center" wrapText="1"/>
    </xf>
    <xf numFmtId="0" fontId="39" fillId="6" borderId="33" xfId="0" applyFont="1" applyFill="1" applyBorder="1" applyAlignment="1">
      <alignment horizontal="left" vertical="center" wrapText="1"/>
    </xf>
    <xf numFmtId="0" fontId="42" fillId="0" borderId="33" xfId="0" applyFont="1" applyBorder="1" applyAlignment="1">
      <alignment vertical="center" wrapText="1"/>
    </xf>
    <xf numFmtId="0" fontId="39" fillId="6" borderId="26" xfId="0" applyFont="1" applyFill="1" applyBorder="1" applyAlignment="1">
      <alignment horizontal="left" vertical="center" wrapText="1"/>
    </xf>
    <xf numFmtId="0" fontId="39" fillId="6" borderId="23" xfId="0" applyFont="1" applyFill="1" applyBorder="1" applyAlignment="1">
      <alignment horizontal="left" vertical="center" wrapText="1"/>
    </xf>
    <xf numFmtId="0" fontId="42" fillId="0" borderId="33" xfId="0" applyFont="1" applyBorder="1" applyAlignment="1">
      <alignment horizontal="left" vertical="center" wrapText="1"/>
    </xf>
    <xf numFmtId="0" fontId="42" fillId="0" borderId="23" xfId="0" applyFont="1" applyBorder="1" applyAlignment="1">
      <alignment vertical="center" wrapText="1"/>
    </xf>
    <xf numFmtId="0" fontId="39" fillId="0" borderId="23" xfId="0" applyFont="1" applyBorder="1" applyAlignment="1">
      <alignment horizontal="center" vertical="center" wrapText="1"/>
    </xf>
    <xf numFmtId="0" fontId="39" fillId="0" borderId="0" xfId="0" applyFont="1" applyFill="1" applyBorder="1" applyAlignment="1">
      <alignment horizontal="left" vertical="center" wrapText="1"/>
    </xf>
    <xf numFmtId="0" fontId="42" fillId="0" borderId="0" xfId="0" applyFont="1" applyFill="1" applyBorder="1" applyAlignment="1">
      <alignment vertical="center" wrapText="1"/>
    </xf>
    <xf numFmtId="0" fontId="42" fillId="0" borderId="0" xfId="0" applyFont="1" applyFill="1" applyBorder="1" applyAlignment="1">
      <alignment horizontal="center" vertical="center" wrapText="1"/>
    </xf>
    <xf numFmtId="0" fontId="41" fillId="3" borderId="39" xfId="0" applyFont="1" applyFill="1" applyBorder="1" applyAlignment="1">
      <alignment vertical="center" wrapText="1"/>
    </xf>
    <xf numFmtId="0" fontId="42" fillId="0" borderId="39" xfId="0" applyFont="1" applyFill="1" applyBorder="1" applyAlignment="1">
      <alignment vertical="center" wrapText="1"/>
    </xf>
    <xf numFmtId="0" fontId="41" fillId="0" borderId="39" xfId="0" applyFont="1" applyFill="1" applyBorder="1" applyAlignment="1" applyProtection="1">
      <alignment vertical="center" wrapText="1"/>
      <protection locked="0"/>
    </xf>
    <xf numFmtId="0" fontId="43" fillId="3" borderId="39" xfId="0" applyFont="1" applyFill="1" applyBorder="1" applyAlignment="1">
      <alignment vertical="center" wrapText="1"/>
    </xf>
    <xf numFmtId="0" fontId="40" fillId="3" borderId="39" xfId="0" applyFont="1" applyFill="1" applyBorder="1" applyAlignment="1">
      <alignment vertical="center" wrapText="1"/>
    </xf>
    <xf numFmtId="0" fontId="41" fillId="0" borderId="0" xfId="0" applyFont="1" applyFill="1" applyBorder="1" applyAlignment="1">
      <alignment vertical="center" textRotation="90" wrapText="1"/>
    </xf>
    <xf numFmtId="0" fontId="42" fillId="0" borderId="0" xfId="0" applyFont="1" applyBorder="1" applyAlignment="1">
      <alignment horizontal="center" vertical="center" wrapText="1"/>
    </xf>
    <xf numFmtId="0" fontId="42" fillId="0" borderId="0" xfId="0" applyFont="1" applyFill="1" applyBorder="1" applyAlignment="1">
      <alignment horizontal="center" vertical="center" wrapText="1"/>
    </xf>
    <xf numFmtId="0" fontId="41" fillId="3" borderId="0" xfId="0" applyFont="1" applyFill="1" applyBorder="1" applyAlignment="1">
      <alignment vertical="center" wrapText="1"/>
    </xf>
    <xf numFmtId="0" fontId="41" fillId="0" borderId="0" xfId="0" applyFont="1" applyFill="1" applyBorder="1" applyAlignment="1" applyProtection="1">
      <alignment vertical="center" wrapText="1"/>
      <protection locked="0"/>
    </xf>
    <xf numFmtId="0" fontId="43" fillId="3" borderId="0" xfId="0" applyFont="1" applyFill="1" applyBorder="1" applyAlignment="1">
      <alignment vertical="center" wrapText="1"/>
    </xf>
    <xf numFmtId="0" fontId="40" fillId="3" borderId="0" xfId="0" applyFont="1" applyFill="1" applyBorder="1" applyAlignment="1">
      <alignment vertical="center" wrapText="1"/>
    </xf>
    <xf numFmtId="0" fontId="41" fillId="3" borderId="7" xfId="0" applyFont="1" applyFill="1" applyBorder="1" applyAlignment="1">
      <alignment vertical="center" wrapText="1"/>
    </xf>
    <xf numFmtId="0" fontId="42" fillId="0" borderId="7" xfId="0" applyFont="1" applyFill="1" applyBorder="1" applyAlignment="1">
      <alignment vertical="center" wrapText="1"/>
    </xf>
    <xf numFmtId="0" fontId="41" fillId="0" borderId="7" xfId="0" applyFont="1" applyFill="1" applyBorder="1" applyAlignment="1" applyProtection="1">
      <alignment vertical="center" wrapText="1"/>
      <protection locked="0"/>
    </xf>
    <xf numFmtId="0" fontId="43" fillId="3" borderId="7" xfId="0" applyFont="1" applyFill="1" applyBorder="1" applyAlignment="1">
      <alignment vertical="center" wrapText="1"/>
    </xf>
    <xf numFmtId="0" fontId="40" fillId="3" borderId="7" xfId="0" applyFont="1" applyFill="1" applyBorder="1" applyAlignment="1">
      <alignment vertical="center" wrapText="1"/>
    </xf>
    <xf numFmtId="0" fontId="39" fillId="0" borderId="7" xfId="0" applyFont="1" applyBorder="1" applyAlignment="1">
      <alignment horizontal="center" vertical="center" wrapText="1"/>
    </xf>
    <xf numFmtId="0" fontId="39" fillId="0" borderId="7" xfId="0" applyFont="1" applyFill="1" applyBorder="1" applyAlignment="1">
      <alignment horizontal="left" vertical="center" wrapText="1"/>
    </xf>
    <xf numFmtId="0" fontId="42" fillId="0" borderId="7" xfId="0" applyFont="1" applyFill="1" applyBorder="1" applyAlignment="1">
      <alignment horizontal="center" vertical="center" wrapText="1"/>
    </xf>
    <xf numFmtId="0" fontId="39" fillId="0" borderId="0" xfId="0" applyFont="1" applyBorder="1" applyAlignment="1">
      <alignment horizontal="center" vertical="center" wrapText="1"/>
    </xf>
    <xf numFmtId="0" fontId="42" fillId="0" borderId="39" xfId="0" applyFont="1" applyBorder="1" applyAlignment="1">
      <alignment vertical="center" wrapText="1"/>
    </xf>
    <xf numFmtId="0" fontId="41" fillId="0" borderId="39" xfId="0" applyFont="1" applyFill="1" applyBorder="1" applyAlignment="1">
      <alignment vertical="center" textRotation="90" wrapText="1"/>
    </xf>
    <xf numFmtId="0" fontId="42" fillId="0" borderId="7" xfId="0" applyFont="1" applyBorder="1" applyAlignment="1">
      <alignment vertical="center" wrapText="1"/>
    </xf>
    <xf numFmtId="0" fontId="41" fillId="0" borderId="7" xfId="0" applyFont="1" applyFill="1" applyBorder="1" applyAlignment="1">
      <alignment vertical="center" textRotation="90" wrapText="1"/>
    </xf>
    <xf numFmtId="0" fontId="42" fillId="0" borderId="19" xfId="0" applyFont="1" applyBorder="1" applyAlignment="1">
      <alignment horizontal="center" vertical="center" wrapText="1"/>
    </xf>
    <xf numFmtId="0" fontId="41" fillId="0" borderId="0" xfId="0" applyFont="1" applyFill="1" applyBorder="1" applyAlignment="1">
      <alignment vertical="center" wrapText="1"/>
    </xf>
    <xf numFmtId="0" fontId="43" fillId="0" borderId="0" xfId="0" applyFont="1" applyFill="1" applyBorder="1" applyAlignment="1">
      <alignment vertical="center" wrapText="1"/>
    </xf>
    <xf numFmtId="0" fontId="41" fillId="0" borderId="39" xfId="0" applyFont="1" applyFill="1" applyBorder="1" applyAlignment="1">
      <alignment vertical="center" wrapText="1"/>
    </xf>
    <xf numFmtId="0" fontId="43" fillId="0" borderId="39" xfId="0" applyFont="1" applyFill="1" applyBorder="1" applyAlignment="1">
      <alignment vertical="center" wrapText="1"/>
    </xf>
    <xf numFmtId="0" fontId="41" fillId="0" borderId="7" xfId="0" applyFont="1" applyFill="1" applyBorder="1" applyAlignment="1">
      <alignment vertical="center" wrapText="1"/>
    </xf>
    <xf numFmtId="0" fontId="43" fillId="0" borderId="7" xfId="0" applyFont="1" applyFill="1" applyBorder="1" applyAlignment="1">
      <alignment vertical="center" wrapText="1"/>
    </xf>
    <xf numFmtId="0" fontId="42" fillId="0" borderId="19" xfId="0" applyFont="1" applyBorder="1" applyAlignment="1">
      <alignment horizontal="center" vertical="center" wrapText="1"/>
    </xf>
    <xf numFmtId="0" fontId="0" fillId="0" borderId="5" xfId="0" applyBorder="1" applyAlignment="1">
      <alignment horizontal="center" vertical="center" wrapText="1"/>
    </xf>
    <xf numFmtId="0" fontId="41" fillId="4" borderId="19" xfId="1" applyFont="1" applyFill="1" applyBorder="1" applyAlignment="1">
      <alignment horizontal="center" vertical="center" wrapText="1"/>
    </xf>
    <xf numFmtId="0" fontId="31" fillId="0" borderId="34" xfId="0" applyFont="1" applyFill="1" applyBorder="1" applyAlignment="1">
      <alignment horizontal="center" vertical="center" wrapText="1"/>
    </xf>
    <xf numFmtId="0" fontId="31" fillId="0" borderId="35" xfId="0" applyFont="1" applyFill="1" applyBorder="1" applyAlignment="1">
      <alignment horizontal="center" vertical="center" wrapText="1"/>
    </xf>
    <xf numFmtId="0" fontId="31" fillId="0" borderId="57" xfId="0" applyFont="1" applyFill="1" applyBorder="1" applyAlignment="1">
      <alignment horizontal="center" vertical="center" wrapText="1"/>
    </xf>
    <xf numFmtId="0" fontId="31" fillId="0" borderId="53" xfId="0" applyFont="1" applyFill="1" applyBorder="1" applyAlignment="1">
      <alignment horizontal="center" vertical="center" wrapText="1"/>
    </xf>
    <xf numFmtId="0" fontId="31" fillId="0" borderId="0" xfId="0" applyFont="1" applyFill="1" applyBorder="1" applyAlignment="1">
      <alignment horizontal="center" vertical="center" wrapText="1"/>
    </xf>
    <xf numFmtId="9" fontId="31" fillId="0" borderId="53" xfId="6" applyFont="1" applyFill="1" applyBorder="1" applyAlignment="1">
      <alignment horizontal="center" vertical="center" wrapText="1"/>
    </xf>
    <xf numFmtId="0" fontId="31" fillId="0" borderId="30" xfId="0" applyFont="1" applyFill="1" applyBorder="1" applyAlignment="1">
      <alignment horizontal="center" vertical="center" wrapText="1"/>
    </xf>
    <xf numFmtId="0" fontId="3" fillId="0" borderId="34" xfId="0"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53" xfId="0" applyFont="1" applyBorder="1" applyAlignment="1">
      <alignment horizontal="center" vertical="center" wrapText="1"/>
    </xf>
    <xf numFmtId="0" fontId="9" fillId="0" borderId="0" xfId="0" applyFont="1" applyBorder="1" applyAlignment="1">
      <alignment vertical="center"/>
    </xf>
    <xf numFmtId="0" fontId="34" fillId="0" borderId="53" xfId="0" applyFont="1" applyFill="1" applyBorder="1" applyAlignment="1">
      <alignment horizontal="center" vertical="center" wrapText="1"/>
    </xf>
    <xf numFmtId="0" fontId="34" fillId="0" borderId="53" xfId="0" applyFont="1" applyBorder="1" applyAlignment="1">
      <alignment horizontal="center"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wrapText="1"/>
    </xf>
    <xf numFmtId="0" fontId="9" fillId="0" borderId="0" xfId="0" applyFont="1" applyBorder="1" applyAlignment="1">
      <alignment vertical="center" wrapText="1"/>
    </xf>
    <xf numFmtId="0" fontId="9" fillId="0" borderId="0" xfId="0" applyFont="1" applyFill="1"/>
    <xf numFmtId="0" fontId="34" fillId="0" borderId="57" xfId="0" applyFont="1" applyFill="1" applyBorder="1" applyAlignment="1">
      <alignment horizontal="center" vertical="center" wrapText="1"/>
    </xf>
    <xf numFmtId="0" fontId="31" fillId="0" borderId="53" xfId="0" applyFont="1" applyFill="1" applyBorder="1" applyAlignment="1">
      <alignment horizontal="left" vertical="center" wrapText="1"/>
    </xf>
    <xf numFmtId="0" fontId="34" fillId="0" borderId="59" xfId="0" applyFont="1" applyFill="1" applyBorder="1" applyAlignment="1">
      <alignment horizontal="center" vertical="center" wrapText="1"/>
    </xf>
    <xf numFmtId="0" fontId="34" fillId="0" borderId="34" xfId="0" applyFont="1" applyFill="1" applyBorder="1" applyAlignment="1">
      <alignment horizontal="center" vertical="center" wrapText="1"/>
    </xf>
    <xf numFmtId="0" fontId="34" fillId="0" borderId="35" xfId="0" applyFont="1" applyFill="1" applyBorder="1" applyAlignment="1">
      <alignment horizontal="center" vertical="center" wrapText="1"/>
    </xf>
    <xf numFmtId="0" fontId="31" fillId="0" borderId="0" xfId="0" applyFont="1" applyFill="1" applyBorder="1" applyAlignment="1">
      <alignment horizontal="left" vertical="center" wrapText="1"/>
    </xf>
    <xf numFmtId="0" fontId="34" fillId="0" borderId="60" xfId="0" applyFont="1" applyFill="1" applyBorder="1" applyAlignment="1">
      <alignment horizontal="center" vertical="center" wrapText="1"/>
    </xf>
    <xf numFmtId="0" fontId="34" fillId="0" borderId="61" xfId="0" applyFont="1" applyFill="1" applyBorder="1" applyAlignment="1">
      <alignment horizontal="center" vertical="center" wrapText="1"/>
    </xf>
    <xf numFmtId="0" fontId="31" fillId="0" borderId="61" xfId="0" applyFont="1" applyFill="1" applyBorder="1" applyAlignment="1">
      <alignment horizontal="left" vertical="center" wrapText="1"/>
    </xf>
    <xf numFmtId="0" fontId="34" fillId="0" borderId="62" xfId="0" applyFont="1" applyFill="1" applyBorder="1" applyAlignment="1">
      <alignment horizontal="center" vertical="center" wrapText="1"/>
    </xf>
    <xf numFmtId="0" fontId="34" fillId="0" borderId="65" xfId="0" applyFont="1" applyFill="1" applyBorder="1" applyAlignment="1">
      <alignment horizontal="center" vertical="center" wrapText="1"/>
    </xf>
    <xf numFmtId="0" fontId="34" fillId="0" borderId="66" xfId="0" applyFont="1" applyFill="1" applyBorder="1" applyAlignment="1">
      <alignment horizontal="center" vertical="center" wrapText="1"/>
    </xf>
    <xf numFmtId="0" fontId="34" fillId="9" borderId="53" xfId="0" applyFont="1" applyFill="1" applyBorder="1" applyAlignment="1">
      <alignment horizontal="center" vertical="center" wrapText="1"/>
    </xf>
    <xf numFmtId="0" fontId="34" fillId="9" borderId="0" xfId="0" applyFont="1" applyFill="1" applyAlignment="1">
      <alignment horizontal="center" vertical="center" wrapText="1"/>
    </xf>
    <xf numFmtId="0" fontId="0" fillId="0" borderId="0" xfId="0" applyFill="1" applyAlignment="1">
      <alignment wrapText="1"/>
    </xf>
    <xf numFmtId="0" fontId="20" fillId="0" borderId="0" xfId="0" applyFont="1" applyFill="1" applyAlignment="1">
      <alignment vertical="center" wrapText="1"/>
    </xf>
    <xf numFmtId="0" fontId="13" fillId="0" borderId="0" xfId="0" applyFont="1" applyFill="1" applyAlignment="1">
      <alignment horizontal="center" vertical="center" wrapText="1"/>
    </xf>
    <xf numFmtId="0" fontId="30" fillId="0" borderId="0" xfId="0" applyFont="1" applyFill="1" applyAlignment="1">
      <alignment horizontal="center" vertical="center" wrapText="1"/>
    </xf>
    <xf numFmtId="0" fontId="33" fillId="0" borderId="0" xfId="0" applyFont="1" applyFill="1" applyAlignment="1">
      <alignment horizontal="center" vertical="center" wrapText="1"/>
    </xf>
    <xf numFmtId="0" fontId="28" fillId="0" borderId="0" xfId="0" applyFont="1" applyFill="1" applyAlignment="1">
      <alignment vertical="center" textRotation="90" wrapText="1"/>
    </xf>
    <xf numFmtId="0" fontId="33" fillId="0" borderId="0" xfId="0" applyFont="1" applyFill="1" applyAlignment="1">
      <alignment vertical="center" wrapText="1"/>
    </xf>
    <xf numFmtId="0" fontId="41" fillId="3" borderId="39" xfId="0" applyFont="1" applyFill="1" applyBorder="1" applyAlignment="1" applyProtection="1">
      <alignment vertical="center" wrapText="1"/>
    </xf>
    <xf numFmtId="0" fontId="41" fillId="3" borderId="0" xfId="0" applyFont="1" applyFill="1" applyBorder="1" applyAlignment="1" applyProtection="1">
      <alignment vertical="center" wrapText="1"/>
    </xf>
    <xf numFmtId="0" fontId="41" fillId="3" borderId="7" xfId="0" applyFont="1" applyFill="1" applyBorder="1" applyAlignment="1" applyProtection="1">
      <alignment vertical="center" wrapText="1"/>
    </xf>
    <xf numFmtId="0" fontId="41" fillId="0" borderId="39" xfId="0" applyFont="1" applyFill="1" applyBorder="1" applyAlignment="1" applyProtection="1">
      <alignment vertical="center" wrapText="1"/>
    </xf>
    <xf numFmtId="0" fontId="41" fillId="0" borderId="0" xfId="0" applyFont="1" applyFill="1" applyBorder="1" applyAlignment="1" applyProtection="1">
      <alignment vertical="center" wrapText="1"/>
    </xf>
    <xf numFmtId="0" fontId="41" fillId="0" borderId="7" xfId="0" applyFont="1" applyFill="1" applyBorder="1" applyAlignment="1" applyProtection="1">
      <alignment vertical="center" wrapText="1"/>
    </xf>
    <xf numFmtId="0" fontId="40" fillId="0" borderId="0" xfId="0" applyFont="1" applyAlignment="1">
      <alignment horizontal="center" vertical="center" wrapText="1"/>
    </xf>
    <xf numFmtId="0" fontId="42" fillId="0" borderId="53" xfId="0" applyFont="1" applyBorder="1" applyAlignment="1">
      <alignment vertical="center" wrapText="1"/>
    </xf>
    <xf numFmtId="0" fontId="26" fillId="0" borderId="0" xfId="0" applyFont="1" applyBorder="1" applyAlignment="1">
      <alignment horizontal="center" vertical="center" wrapText="1"/>
    </xf>
    <xf numFmtId="0" fontId="34" fillId="0" borderId="68" xfId="0" applyFont="1" applyFill="1" applyBorder="1" applyAlignment="1">
      <alignment horizontal="center" vertical="center"/>
    </xf>
    <xf numFmtId="0" fontId="42" fillId="0" borderId="19" xfId="0" applyFont="1" applyBorder="1" applyAlignment="1">
      <alignment horizontal="center" vertical="center" wrapText="1"/>
    </xf>
    <xf numFmtId="0" fontId="42" fillId="0" borderId="19" xfId="0" applyFont="1" applyBorder="1" applyAlignment="1">
      <alignment horizontal="left" vertical="top" wrapText="1"/>
    </xf>
    <xf numFmtId="0" fontId="24" fillId="0" borderId="53" xfId="0" applyFont="1" applyBorder="1" applyAlignment="1">
      <alignment horizontal="center" vertical="center" wrapText="1"/>
    </xf>
    <xf numFmtId="0" fontId="24" fillId="0" borderId="53" xfId="0" applyFont="1" applyBorder="1" applyAlignment="1">
      <alignment horizontal="justify" vertical="center" wrapText="1"/>
    </xf>
    <xf numFmtId="0" fontId="47" fillId="0" borderId="74" xfId="0" applyFont="1" applyBorder="1" applyAlignment="1">
      <alignment horizontal="center" vertical="center" wrapText="1"/>
    </xf>
    <xf numFmtId="0" fontId="40" fillId="0" borderId="74" xfId="0" applyFont="1" applyBorder="1" applyAlignment="1">
      <alignment horizontal="center" vertical="center" wrapText="1"/>
    </xf>
    <xf numFmtId="0" fontId="26" fillId="0" borderId="53" xfId="0" applyFont="1" applyBorder="1" applyAlignment="1">
      <alignment horizontal="center" vertical="center" wrapText="1"/>
    </xf>
    <xf numFmtId="0" fontId="42" fillId="0" borderId="19" xfId="0" applyFont="1" applyBorder="1" applyAlignment="1">
      <alignment horizontal="center" vertical="center" wrapText="1"/>
    </xf>
    <xf numFmtId="0" fontId="24" fillId="0" borderId="53" xfId="0" applyFont="1" applyBorder="1" applyAlignment="1">
      <alignment horizontal="center" vertical="center" wrapText="1"/>
    </xf>
    <xf numFmtId="0" fontId="26" fillId="0" borderId="76" xfId="0" applyFont="1" applyBorder="1" applyAlignment="1">
      <alignment horizontal="center" vertical="center" wrapText="1"/>
    </xf>
    <xf numFmtId="0" fontId="40" fillId="0" borderId="19" xfId="0" applyFont="1" applyBorder="1" applyAlignment="1">
      <alignment horizontal="center" vertical="center" wrapText="1"/>
    </xf>
    <xf numFmtId="0" fontId="42" fillId="0" borderId="19" xfId="0" applyFont="1" applyBorder="1" applyAlignment="1">
      <alignment horizontal="center" vertical="center" wrapText="1"/>
    </xf>
    <xf numFmtId="14" fontId="42" fillId="0" borderId="53" xfId="0" applyNumberFormat="1" applyFont="1" applyBorder="1" applyAlignment="1">
      <alignment vertical="center" wrapText="1"/>
    </xf>
    <xf numFmtId="0" fontId="26" fillId="0" borderId="0"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41" xfId="0" applyFont="1" applyBorder="1" applyAlignment="1">
      <alignment horizontal="left" vertical="top" wrapText="1"/>
    </xf>
    <xf numFmtId="0" fontId="26" fillId="0" borderId="40" xfId="0" applyFont="1" applyBorder="1" applyAlignment="1">
      <alignment horizontal="left" vertical="top" wrapText="1"/>
    </xf>
    <xf numFmtId="0" fontId="26" fillId="0" borderId="42" xfId="0" applyFont="1" applyBorder="1" applyAlignment="1">
      <alignment horizontal="left" vertical="top" wrapText="1"/>
    </xf>
    <xf numFmtId="0" fontId="26" fillId="0" borderId="44"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43"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48" xfId="0" applyFont="1" applyBorder="1" applyAlignment="1">
      <alignment horizontal="center" vertical="center" wrapText="1"/>
    </xf>
    <xf numFmtId="0" fontId="26" fillId="0" borderId="49" xfId="0" applyFont="1" applyBorder="1" applyAlignment="1">
      <alignment horizontal="center" vertical="center" wrapText="1"/>
    </xf>
    <xf numFmtId="0" fontId="26" fillId="0" borderId="50" xfId="0" applyFont="1" applyBorder="1" applyAlignment="1">
      <alignment horizontal="center" vertical="center" wrapText="1"/>
    </xf>
    <xf numFmtId="0" fontId="26" fillId="0" borderId="0" xfId="0" applyFont="1" applyBorder="1" applyAlignment="1">
      <alignment horizontal="left" vertical="top" wrapText="1"/>
    </xf>
    <xf numFmtId="0" fontId="27" fillId="0" borderId="33" xfId="2" applyFont="1" applyBorder="1" applyAlignment="1">
      <alignment horizontal="center" vertical="center" wrapText="1"/>
    </xf>
    <xf numFmtId="0" fontId="27" fillId="0" borderId="9" xfId="2" applyFont="1" applyBorder="1" applyAlignment="1">
      <alignment horizontal="center" vertical="center" wrapText="1"/>
    </xf>
    <xf numFmtId="0" fontId="27" fillId="0" borderId="1" xfId="2" applyFont="1" applyBorder="1" applyAlignment="1">
      <alignment horizontal="center" vertical="center" wrapText="1"/>
    </xf>
    <xf numFmtId="0" fontId="25" fillId="2" borderId="25" xfId="0" applyFont="1" applyFill="1" applyBorder="1" applyAlignment="1">
      <alignment horizontal="center" vertical="center"/>
    </xf>
    <xf numFmtId="0" fontId="25" fillId="2" borderId="24" xfId="0" applyFont="1" applyFill="1" applyBorder="1" applyAlignment="1">
      <alignment horizontal="center" vertical="center"/>
    </xf>
    <xf numFmtId="0" fontId="26" fillId="0" borderId="26"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33" xfId="0" applyFont="1" applyBorder="1" applyAlignment="1">
      <alignment horizontal="center" vertical="center" wrapText="1"/>
    </xf>
    <xf numFmtId="0" fontId="24" fillId="0" borderId="19" xfId="0" applyFont="1" applyBorder="1" applyAlignment="1">
      <alignment horizontal="center" vertical="center"/>
    </xf>
    <xf numFmtId="0" fontId="25" fillId="2" borderId="19" xfId="0" applyFont="1" applyFill="1" applyBorder="1" applyAlignment="1">
      <alignment horizontal="center" vertical="center" wrapText="1"/>
    </xf>
    <xf numFmtId="0" fontId="26" fillId="0" borderId="38" xfId="0" applyFont="1" applyBorder="1" applyAlignment="1">
      <alignment horizontal="center" vertical="center" wrapText="1"/>
    </xf>
    <xf numFmtId="0" fontId="24" fillId="0" borderId="33" xfId="0" applyFont="1" applyFill="1" applyBorder="1" applyAlignment="1">
      <alignment horizontal="center" vertical="center" wrapText="1"/>
    </xf>
    <xf numFmtId="0" fontId="24" fillId="0" borderId="9"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6" fillId="0" borderId="19" xfId="0" applyFont="1" applyBorder="1" applyAlignment="1" applyProtection="1">
      <alignment horizontal="center" vertical="center" wrapText="1"/>
      <protection locked="0"/>
    </xf>
    <xf numFmtId="0" fontId="23" fillId="4" borderId="19" xfId="0" applyFont="1" applyFill="1" applyBorder="1" applyAlignment="1">
      <alignment horizontal="center" vertical="center" wrapText="1"/>
    </xf>
    <xf numFmtId="0" fontId="25" fillId="0" borderId="33"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6" fillId="0" borderId="33" xfId="0" applyFont="1" applyBorder="1" applyAlignment="1">
      <alignment horizontal="left" vertical="center" wrapText="1"/>
    </xf>
    <xf numFmtId="0" fontId="26" fillId="0" borderId="9" xfId="0" applyFont="1" applyBorder="1" applyAlignment="1">
      <alignment horizontal="left" vertical="center" wrapText="1"/>
    </xf>
    <xf numFmtId="0" fontId="26" fillId="0" borderId="1" xfId="0" applyFont="1" applyBorder="1" applyAlignment="1">
      <alignment horizontal="left" vertical="center" wrapText="1"/>
    </xf>
    <xf numFmtId="0" fontId="28" fillId="0" borderId="0" xfId="0" applyFont="1" applyFill="1" applyAlignment="1">
      <alignment horizontal="center" vertical="center" textRotation="90" wrapText="1"/>
    </xf>
    <xf numFmtId="0" fontId="29" fillId="0" borderId="23" xfId="0" applyFont="1" applyFill="1" applyBorder="1" applyAlignment="1">
      <alignment horizontal="left" vertical="center" wrapText="1"/>
    </xf>
    <xf numFmtId="0" fontId="30" fillId="0" borderId="23" xfId="0" applyFont="1" applyFill="1" applyBorder="1" applyAlignment="1">
      <alignment horizontal="left" vertical="center" wrapText="1"/>
    </xf>
    <xf numFmtId="0" fontId="30" fillId="0" borderId="37" xfId="0" applyFont="1" applyFill="1" applyBorder="1" applyAlignment="1">
      <alignment horizontal="left" vertical="center" wrapText="1"/>
    </xf>
    <xf numFmtId="0" fontId="30" fillId="0" borderId="39" xfId="0" applyFont="1" applyFill="1" applyBorder="1" applyAlignment="1">
      <alignment horizontal="left" vertical="center" wrapText="1"/>
    </xf>
    <xf numFmtId="0" fontId="30" fillId="0" borderId="38" xfId="0" applyFont="1" applyFill="1" applyBorder="1" applyAlignment="1">
      <alignment horizontal="left" vertical="center" wrapText="1"/>
    </xf>
    <xf numFmtId="0" fontId="30" fillId="0" borderId="40"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5" xfId="0" applyFont="1" applyFill="1" applyBorder="1" applyAlignment="1">
      <alignment horizontal="left" vertical="center" wrapText="1"/>
    </xf>
    <xf numFmtId="0" fontId="30" fillId="0" borderId="6" xfId="0" applyFont="1" applyFill="1" applyBorder="1" applyAlignment="1">
      <alignment horizontal="left" vertical="center" wrapText="1"/>
    </xf>
    <xf numFmtId="0" fontId="30" fillId="0" borderId="7" xfId="0" applyFont="1" applyFill="1" applyBorder="1" applyAlignment="1">
      <alignment horizontal="left" vertical="center" wrapText="1"/>
    </xf>
    <xf numFmtId="0" fontId="30" fillId="0" borderId="8" xfId="0" applyFont="1" applyFill="1" applyBorder="1" applyAlignment="1">
      <alignment horizontal="left" vertical="center" wrapText="1"/>
    </xf>
    <xf numFmtId="0" fontId="33" fillId="0" borderId="23" xfId="0" applyFont="1" applyFill="1" applyBorder="1" applyAlignment="1">
      <alignment horizontal="center" vertical="center" wrapText="1"/>
    </xf>
    <xf numFmtId="0" fontId="20" fillId="0" borderId="0" xfId="0" applyFont="1" applyFill="1" applyAlignment="1">
      <alignment horizontal="center" vertical="center" wrapText="1"/>
    </xf>
    <xf numFmtId="0" fontId="30" fillId="0" borderId="0" xfId="0" applyFont="1" applyFill="1" applyAlignment="1">
      <alignment horizontal="center" vertical="center" wrapText="1"/>
    </xf>
    <xf numFmtId="0" fontId="29" fillId="0" borderId="0" xfId="0" applyFont="1" applyFill="1" applyAlignment="1">
      <alignment horizontal="center" vertical="center" wrapText="1"/>
    </xf>
    <xf numFmtId="0" fontId="41" fillId="5" borderId="37" xfId="0" applyFont="1" applyFill="1" applyBorder="1" applyAlignment="1">
      <alignment horizontal="center" vertical="center" wrapText="1"/>
    </xf>
    <xf numFmtId="0" fontId="41" fillId="5" borderId="39" xfId="0" applyFont="1" applyFill="1" applyBorder="1" applyAlignment="1">
      <alignment horizontal="center" vertical="center" wrapText="1"/>
    </xf>
    <xf numFmtId="0" fontId="41" fillId="5" borderId="38" xfId="0" applyFont="1" applyFill="1" applyBorder="1" applyAlignment="1">
      <alignment horizontal="center" vertical="center" wrapText="1"/>
    </xf>
    <xf numFmtId="0" fontId="43" fillId="3" borderId="33" xfId="0" applyFont="1" applyFill="1" applyBorder="1" applyAlignment="1">
      <alignment horizontal="center" vertical="center" wrapText="1"/>
    </xf>
    <xf numFmtId="0" fontId="43" fillId="3" borderId="9" xfId="0" applyFont="1" applyFill="1" applyBorder="1" applyAlignment="1">
      <alignment horizontal="center" vertical="center" wrapText="1"/>
    </xf>
    <xf numFmtId="0" fontId="41" fillId="3" borderId="5" xfId="0" applyFont="1" applyFill="1" applyBorder="1" applyAlignment="1">
      <alignment horizontal="center" vertical="center" wrapText="1"/>
    </xf>
    <xf numFmtId="0" fontId="41" fillId="3" borderId="37" xfId="0" applyFont="1" applyFill="1" applyBorder="1" applyAlignment="1">
      <alignment horizontal="center" vertical="center" wrapText="1"/>
    </xf>
    <xf numFmtId="0" fontId="41" fillId="3" borderId="13" xfId="0" applyFont="1" applyFill="1" applyBorder="1" applyAlignment="1">
      <alignment horizontal="center" vertical="center" wrapText="1"/>
    </xf>
    <xf numFmtId="0" fontId="41" fillId="3" borderId="38" xfId="0" applyFont="1" applyFill="1" applyBorder="1" applyAlignment="1">
      <alignment horizontal="center" vertical="center" wrapText="1"/>
    </xf>
    <xf numFmtId="0" fontId="41" fillId="3" borderId="33" xfId="0" applyFont="1" applyFill="1" applyBorder="1" applyAlignment="1">
      <alignment horizontal="center" vertical="center" wrapText="1"/>
    </xf>
    <xf numFmtId="0" fontId="41" fillId="3" borderId="9" xfId="0" applyFont="1" applyFill="1" applyBorder="1" applyAlignment="1">
      <alignment horizontal="center" vertical="center" wrapText="1"/>
    </xf>
    <xf numFmtId="0" fontId="41" fillId="0" borderId="33" xfId="0" applyFont="1" applyFill="1" applyBorder="1" applyAlignment="1">
      <alignment horizontal="center" vertical="center" textRotation="90" wrapText="1"/>
    </xf>
    <xf numFmtId="0" fontId="41" fillId="0" borderId="9" xfId="0" applyFont="1" applyFill="1" applyBorder="1" applyAlignment="1">
      <alignment horizontal="center" vertical="center" textRotation="90" wrapText="1"/>
    </xf>
    <xf numFmtId="0" fontId="41" fillId="3" borderId="8" xfId="0" applyFont="1" applyFill="1" applyBorder="1" applyAlignment="1">
      <alignment horizontal="center" vertical="center" wrapText="1"/>
    </xf>
    <xf numFmtId="0" fontId="41" fillId="3" borderId="33" xfId="0" applyFont="1" applyFill="1" applyBorder="1" applyAlignment="1" applyProtection="1">
      <alignment horizontal="center" vertical="center" wrapText="1"/>
    </xf>
    <xf numFmtId="0" fontId="41" fillId="3" borderId="9" xfId="0" applyFont="1" applyFill="1" applyBorder="1" applyAlignment="1" applyProtection="1">
      <alignment horizontal="center" vertical="center" wrapText="1"/>
    </xf>
    <xf numFmtId="0" fontId="42" fillId="0" borderId="33" xfId="0" applyFont="1" applyBorder="1" applyAlignment="1">
      <alignment horizontal="center" vertical="center" wrapText="1"/>
    </xf>
    <xf numFmtId="0" fontId="42" fillId="0" borderId="9" xfId="0" applyFont="1" applyBorder="1" applyAlignment="1">
      <alignment horizontal="center" vertical="center" wrapText="1"/>
    </xf>
    <xf numFmtId="0" fontId="41" fillId="7" borderId="33" xfId="0" applyFont="1" applyFill="1" applyBorder="1" applyAlignment="1" applyProtection="1">
      <alignment horizontal="center" vertical="center" wrapText="1"/>
      <protection locked="0"/>
    </xf>
    <xf numFmtId="0" fontId="41" fillId="7" borderId="9" xfId="0" applyFont="1" applyFill="1" applyBorder="1" applyAlignment="1" applyProtection="1">
      <alignment horizontal="center" vertical="center" wrapText="1"/>
      <protection locked="0"/>
    </xf>
    <xf numFmtId="0" fontId="40" fillId="3" borderId="33" xfId="0" applyFont="1" applyFill="1" applyBorder="1" applyAlignment="1">
      <alignment horizontal="center" vertical="center" wrapText="1"/>
    </xf>
    <xf numFmtId="0" fontId="40" fillId="3" borderId="9"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44" fillId="5" borderId="26" xfId="0" applyFont="1" applyFill="1" applyBorder="1" applyAlignment="1">
      <alignment horizontal="center" vertical="center" textRotation="90" wrapText="1"/>
    </xf>
    <xf numFmtId="0" fontId="44" fillId="5" borderId="9" xfId="0" applyFont="1" applyFill="1" applyBorder="1" applyAlignment="1">
      <alignment horizontal="center" vertical="center" textRotation="90" wrapText="1"/>
    </xf>
    <xf numFmtId="0" fontId="44" fillId="5" borderId="1" xfId="0" applyFont="1" applyFill="1" applyBorder="1" applyAlignment="1">
      <alignment horizontal="center" vertical="center" textRotation="90" wrapText="1"/>
    </xf>
    <xf numFmtId="0" fontId="44" fillId="5" borderId="52" xfId="0" applyFont="1" applyFill="1" applyBorder="1" applyAlignment="1">
      <alignment horizontal="center" vertical="center" textRotation="90" wrapText="1"/>
    </xf>
    <xf numFmtId="0" fontId="42" fillId="0" borderId="63" xfId="0" applyFont="1" applyBorder="1" applyAlignment="1">
      <alignment horizontal="left" vertical="top" wrapText="1"/>
    </xf>
    <xf numFmtId="0" fontId="42" fillId="0" borderId="64" xfId="0" applyFont="1" applyBorder="1" applyAlignment="1">
      <alignment horizontal="left" vertical="top" wrapText="1"/>
    </xf>
    <xf numFmtId="0" fontId="42" fillId="0" borderId="30" xfId="0" applyFont="1" applyBorder="1" applyAlignment="1">
      <alignment horizontal="left" vertical="top" wrapText="1"/>
    </xf>
    <xf numFmtId="0" fontId="42" fillId="0" borderId="35" xfId="0" applyFont="1" applyBorder="1" applyAlignment="1">
      <alignment horizontal="left" vertical="top" wrapText="1"/>
    </xf>
    <xf numFmtId="0" fontId="26" fillId="0" borderId="34" xfId="0" applyFont="1" applyBorder="1" applyAlignment="1">
      <alignment horizontal="center" vertical="center" wrapText="1"/>
    </xf>
    <xf numFmtId="0" fontId="26" fillId="0" borderId="35" xfId="0" applyFont="1" applyBorder="1" applyAlignment="1">
      <alignment horizontal="center" vertical="center" wrapText="1"/>
    </xf>
    <xf numFmtId="0" fontId="39" fillId="5" borderId="26" xfId="0" applyFont="1" applyFill="1" applyBorder="1" applyAlignment="1">
      <alignment horizontal="center" vertical="center" textRotation="90"/>
    </xf>
    <xf numFmtId="0" fontId="39" fillId="5" borderId="9" xfId="0" applyFont="1" applyFill="1" applyBorder="1" applyAlignment="1">
      <alignment horizontal="center" vertical="center" textRotation="90"/>
    </xf>
    <xf numFmtId="0" fontId="39" fillId="5" borderId="1" xfId="0" applyFont="1" applyFill="1" applyBorder="1" applyAlignment="1">
      <alignment horizontal="center" vertical="center" textRotation="90"/>
    </xf>
    <xf numFmtId="0" fontId="42" fillId="0" borderId="34" xfId="0" applyFont="1" applyBorder="1" applyAlignment="1">
      <alignment horizontal="center" vertical="center" wrapText="1"/>
    </xf>
    <xf numFmtId="0" fontId="42" fillId="0" borderId="35"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42" fillId="0" borderId="30" xfId="0" applyFont="1" applyBorder="1" applyAlignment="1">
      <alignment horizontal="center" vertical="center" wrapText="1"/>
    </xf>
    <xf numFmtId="0" fontId="24" fillId="0" borderId="53" xfId="0" applyFont="1" applyBorder="1" applyAlignment="1">
      <alignment horizontal="center" vertical="center" wrapText="1"/>
    </xf>
    <xf numFmtId="0" fontId="26" fillId="0" borderId="75" xfId="0" applyFont="1" applyBorder="1" applyAlignment="1">
      <alignment horizontal="center" vertical="center" wrapText="1"/>
    </xf>
    <xf numFmtId="0" fontId="39" fillId="4" borderId="27" xfId="0" applyFont="1" applyFill="1" applyBorder="1" applyAlignment="1">
      <alignment horizontal="center" vertical="center" wrapText="1"/>
    </xf>
    <xf numFmtId="0" fontId="39" fillId="4" borderId="28" xfId="0" applyFont="1" applyFill="1" applyBorder="1" applyAlignment="1">
      <alignment horizontal="center" vertical="center" wrapText="1"/>
    </xf>
    <xf numFmtId="0" fontId="39" fillId="4" borderId="29" xfId="0" applyFont="1" applyFill="1" applyBorder="1" applyAlignment="1">
      <alignment horizontal="center" vertical="center" wrapText="1"/>
    </xf>
    <xf numFmtId="0" fontId="39" fillId="4" borderId="13" xfId="0" applyFont="1" applyFill="1" applyBorder="1" applyAlignment="1">
      <alignment horizontal="center" vertical="center" wrapText="1"/>
    </xf>
    <xf numFmtId="0" fontId="39" fillId="4" borderId="0" xfId="0" applyFont="1" applyFill="1" applyAlignment="1">
      <alignment horizontal="center" vertical="center" wrapText="1"/>
    </xf>
    <xf numFmtId="0" fontId="39" fillId="4" borderId="5" xfId="0" applyFont="1" applyFill="1" applyBorder="1" applyAlignment="1">
      <alignment horizontal="center" vertical="center" wrapText="1"/>
    </xf>
    <xf numFmtId="0" fontId="39" fillId="4" borderId="26" xfId="0" applyFont="1" applyFill="1" applyBorder="1" applyAlignment="1">
      <alignment horizontal="center" vertical="center" wrapText="1"/>
    </xf>
    <xf numFmtId="0" fontId="39" fillId="4" borderId="9" xfId="0" applyFont="1" applyFill="1" applyBorder="1" applyAlignment="1">
      <alignment horizontal="center" vertical="center" wrapText="1"/>
    </xf>
    <xf numFmtId="0" fontId="39" fillId="4" borderId="1" xfId="0" applyFont="1" applyFill="1" applyBorder="1" applyAlignment="1">
      <alignment horizontal="center" vertical="center" wrapText="1"/>
    </xf>
    <xf numFmtId="0" fontId="39" fillId="5" borderId="26" xfId="0" applyFont="1" applyFill="1" applyBorder="1" applyAlignment="1">
      <alignment horizontal="center" vertical="center" textRotation="90" wrapText="1"/>
    </xf>
    <xf numFmtId="0" fontId="39" fillId="5" borderId="9" xfId="0" applyFont="1" applyFill="1" applyBorder="1" applyAlignment="1">
      <alignment horizontal="center" vertical="center" textRotation="90" wrapText="1"/>
    </xf>
    <xf numFmtId="0" fontId="39" fillId="5" borderId="1" xfId="0" applyFont="1" applyFill="1" applyBorder="1" applyAlignment="1">
      <alignment horizontal="center" vertical="center" textRotation="90" wrapText="1"/>
    </xf>
    <xf numFmtId="0" fontId="39" fillId="4" borderId="34" xfId="0" applyFont="1" applyFill="1" applyBorder="1" applyAlignment="1">
      <alignment horizontal="center" vertical="center" wrapText="1"/>
    </xf>
    <xf numFmtId="0" fontId="39" fillId="4" borderId="30" xfId="0" applyFont="1" applyFill="1" applyBorder="1" applyAlignment="1">
      <alignment horizontal="center" vertical="center" wrapText="1"/>
    </xf>
    <xf numFmtId="0" fontId="39" fillId="4" borderId="35" xfId="0" applyFont="1" applyFill="1" applyBorder="1" applyAlignment="1">
      <alignment horizontal="center" vertical="center" wrapText="1"/>
    </xf>
    <xf numFmtId="0" fontId="39" fillId="0" borderId="19" xfId="0" applyFont="1" applyBorder="1" applyAlignment="1">
      <alignment horizontal="center" vertical="center" wrapText="1"/>
    </xf>
    <xf numFmtId="0" fontId="44" fillId="5" borderId="33" xfId="0" applyFont="1" applyFill="1" applyBorder="1" applyAlignment="1">
      <alignment horizontal="center" vertical="center" textRotation="90" wrapText="1"/>
    </xf>
    <xf numFmtId="0" fontId="42" fillId="0" borderId="19" xfId="0" applyFont="1" applyBorder="1" applyAlignment="1">
      <alignment horizontal="center" vertical="center" wrapText="1"/>
    </xf>
    <xf numFmtId="0" fontId="41" fillId="5" borderId="26" xfId="0" applyFont="1" applyFill="1" applyBorder="1" applyAlignment="1">
      <alignment horizontal="center" vertical="center" textRotation="90" wrapText="1"/>
    </xf>
    <xf numFmtId="0" fontId="41" fillId="5" borderId="9" xfId="0" applyFont="1" applyFill="1" applyBorder="1" applyAlignment="1">
      <alignment horizontal="center" vertical="center" textRotation="90" wrapText="1"/>
    </xf>
    <xf numFmtId="0" fontId="41" fillId="5" borderId="1" xfId="0" applyFont="1" applyFill="1" applyBorder="1" applyAlignment="1">
      <alignment horizontal="center" vertical="center" textRotation="90" wrapText="1"/>
    </xf>
    <xf numFmtId="0" fontId="45" fillId="16" borderId="34" xfId="2" applyFont="1" applyFill="1" applyBorder="1" applyAlignment="1">
      <alignment horizontal="center" vertical="center" wrapText="1"/>
    </xf>
    <xf numFmtId="0" fontId="45" fillId="16" borderId="35" xfId="2" applyFont="1" applyFill="1" applyBorder="1" applyAlignment="1">
      <alignment horizontal="center" vertical="center" wrapText="1"/>
    </xf>
    <xf numFmtId="0" fontId="40" fillId="0" borderId="19" xfId="0" applyFont="1" applyBorder="1" applyAlignment="1" applyProtection="1">
      <alignment horizontal="center" vertical="center" wrapText="1"/>
      <protection locked="0"/>
    </xf>
    <xf numFmtId="0" fontId="40" fillId="0" borderId="23" xfId="0" applyFont="1" applyBorder="1" applyAlignment="1" applyProtection="1">
      <alignment horizontal="center" vertical="center" wrapText="1"/>
      <protection locked="0"/>
    </xf>
    <xf numFmtId="0" fontId="40" fillId="3" borderId="19" xfId="0" applyFont="1" applyFill="1" applyBorder="1" applyAlignment="1" applyProtection="1">
      <alignment horizontal="center" vertical="center" wrapText="1"/>
      <protection locked="0"/>
    </xf>
    <xf numFmtId="0" fontId="41" fillId="4" borderId="19" xfId="1" applyFont="1" applyFill="1" applyBorder="1" applyAlignment="1">
      <alignment horizontal="center" vertical="center" wrapText="1"/>
    </xf>
    <xf numFmtId="0" fontId="41" fillId="4" borderId="27" xfId="1" applyFont="1" applyFill="1" applyBorder="1" applyAlignment="1">
      <alignment horizontal="center" vertical="center" wrapText="1"/>
    </xf>
    <xf numFmtId="0" fontId="41" fillId="4" borderId="28" xfId="1" applyFont="1" applyFill="1" applyBorder="1" applyAlignment="1">
      <alignment horizontal="center" vertical="center" wrapText="1"/>
    </xf>
    <xf numFmtId="0" fontId="41" fillId="4" borderId="36" xfId="1" applyFont="1" applyFill="1" applyBorder="1" applyAlignment="1">
      <alignment horizontal="center" vertical="center" wrapText="1"/>
    </xf>
    <xf numFmtId="0" fontId="41" fillId="4" borderId="39" xfId="1" applyFont="1" applyFill="1" applyBorder="1" applyAlignment="1">
      <alignment horizontal="center" vertical="center" wrapText="1"/>
    </xf>
    <xf numFmtId="0" fontId="41" fillId="4" borderId="29" xfId="1" applyFont="1" applyFill="1" applyBorder="1" applyAlignment="1">
      <alignment horizontal="center" vertical="center" wrapText="1"/>
    </xf>
    <xf numFmtId="0" fontId="41" fillId="4" borderId="6" xfId="1" applyFont="1" applyFill="1" applyBorder="1" applyAlignment="1">
      <alignment horizontal="center" vertical="center" wrapText="1"/>
    </xf>
    <xf numFmtId="0" fontId="41" fillId="4" borderId="7" xfId="1" applyFont="1" applyFill="1" applyBorder="1" applyAlignment="1">
      <alignment horizontal="center" vertical="center" wrapText="1"/>
    </xf>
    <xf numFmtId="0" fontId="41" fillId="4" borderId="8" xfId="1" applyFont="1" applyFill="1" applyBorder="1" applyAlignment="1">
      <alignment horizontal="center" vertical="center" wrapText="1"/>
    </xf>
    <xf numFmtId="0" fontId="39" fillId="4" borderId="6" xfId="0" applyFont="1" applyFill="1" applyBorder="1" applyAlignment="1">
      <alignment horizontal="center" vertical="center" wrapText="1"/>
    </xf>
    <xf numFmtId="0" fontId="39" fillId="4" borderId="7" xfId="0" applyFont="1" applyFill="1" applyBorder="1" applyAlignment="1">
      <alignment horizontal="center" vertical="center" wrapText="1"/>
    </xf>
    <xf numFmtId="0" fontId="39" fillId="4" borderId="8" xfId="0" applyFont="1" applyFill="1" applyBorder="1" applyAlignment="1">
      <alignment horizontal="center" vertical="center" wrapText="1"/>
    </xf>
    <xf numFmtId="0" fontId="39" fillId="4" borderId="25" xfId="0" applyFont="1" applyFill="1" applyBorder="1" applyAlignment="1">
      <alignment horizontal="center" vertical="center" wrapText="1"/>
    </xf>
    <xf numFmtId="0" fontId="39" fillId="4" borderId="24" xfId="0" applyFont="1" applyFill="1" applyBorder="1" applyAlignment="1">
      <alignment horizontal="center" vertical="center" wrapText="1"/>
    </xf>
    <xf numFmtId="0" fontId="24" fillId="0" borderId="34" xfId="0" applyFont="1" applyBorder="1" applyAlignment="1">
      <alignment horizontal="justify" vertical="center" wrapText="1"/>
    </xf>
    <xf numFmtId="0" fontId="24" fillId="0" borderId="35" xfId="0" applyFont="1" applyBorder="1" applyAlignment="1">
      <alignment horizontal="justify" vertical="center" wrapText="1"/>
    </xf>
    <xf numFmtId="0" fontId="25" fillId="0" borderId="72" xfId="0" applyFont="1" applyFill="1" applyBorder="1" applyAlignment="1">
      <alignment horizontal="center" vertical="center" wrapText="1"/>
    </xf>
    <xf numFmtId="0" fontId="32" fillId="0" borderId="39" xfId="1" applyFont="1" applyFill="1" applyBorder="1" applyAlignment="1">
      <alignment horizontal="center"/>
    </xf>
    <xf numFmtId="0" fontId="32" fillId="0" borderId="38" xfId="1" applyFont="1" applyFill="1" applyBorder="1" applyAlignment="1">
      <alignment horizontal="center"/>
    </xf>
    <xf numFmtId="0" fontId="32" fillId="0" borderId="40" xfId="1" applyFont="1" applyFill="1" applyBorder="1" applyAlignment="1">
      <alignment horizontal="center" vertical="center" textRotation="90"/>
    </xf>
    <xf numFmtId="0" fontId="32" fillId="0" borderId="6" xfId="1" applyFont="1" applyFill="1" applyBorder="1" applyAlignment="1">
      <alignment horizontal="center" vertical="center" textRotation="90"/>
    </xf>
    <xf numFmtId="0" fontId="0" fillId="0" borderId="0" xfId="0" applyAlignment="1">
      <alignment horizontal="center" wrapText="1"/>
    </xf>
    <xf numFmtId="0" fontId="7" fillId="3" borderId="0" xfId="0" applyFont="1" applyFill="1" applyBorder="1" applyAlignment="1" applyProtection="1">
      <alignment horizontal="center" vertical="center"/>
      <protection locked="0"/>
    </xf>
    <xf numFmtId="0" fontId="0" fillId="3" borderId="23" xfId="0" applyFill="1" applyBorder="1" applyAlignment="1" applyProtection="1">
      <alignment horizontal="center"/>
      <protection locked="0"/>
    </xf>
    <xf numFmtId="0" fontId="0" fillId="0" borderId="28" xfId="0" applyBorder="1" applyAlignment="1">
      <alignment horizontal="center" vertical="center" wrapText="1"/>
    </xf>
    <xf numFmtId="0" fontId="0" fillId="0" borderId="7" xfId="0"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0" fillId="0" borderId="26"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29" xfId="0"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2" fillId="3" borderId="27"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0" borderId="0" xfId="0" applyFont="1" applyAlignment="1">
      <alignment horizontal="center" wrapText="1"/>
    </xf>
    <xf numFmtId="0" fontId="2" fillId="0" borderId="25" xfId="0" applyFont="1" applyBorder="1" applyAlignment="1">
      <alignment horizontal="center" wrapText="1"/>
    </xf>
    <xf numFmtId="0" fontId="2" fillId="0" borderId="24" xfId="0" applyFont="1" applyBorder="1" applyAlignment="1">
      <alignment horizontal="center" wrapText="1"/>
    </xf>
    <xf numFmtId="0" fontId="0" fillId="3" borderId="25" xfId="0" applyFill="1" applyBorder="1" applyAlignment="1" applyProtection="1">
      <alignment horizontal="center"/>
      <protection locked="0"/>
    </xf>
    <xf numFmtId="0" fontId="0" fillId="3" borderId="24" xfId="0" applyFill="1" applyBorder="1" applyAlignment="1" applyProtection="1">
      <alignment horizontal="center"/>
      <protection locked="0"/>
    </xf>
    <xf numFmtId="0" fontId="31" fillId="0" borderId="0" xfId="0" applyFont="1" applyFill="1" applyBorder="1" applyAlignment="1">
      <alignment horizontal="center" vertical="center" wrapText="1"/>
    </xf>
    <xf numFmtId="0" fontId="31" fillId="15" borderId="53" xfId="0" applyFont="1" applyFill="1" applyBorder="1" applyAlignment="1">
      <alignment horizontal="center" vertical="center" wrapText="1"/>
    </xf>
    <xf numFmtId="0" fontId="31" fillId="15" borderId="52" xfId="0" applyFont="1" applyFill="1" applyBorder="1" applyAlignment="1">
      <alignment horizontal="center" vertical="center" wrapText="1"/>
    </xf>
    <xf numFmtId="0" fontId="31" fillId="15" borderId="9" xfId="0" applyFont="1" applyFill="1" applyBorder="1" applyAlignment="1">
      <alignment horizontal="center" vertical="center" wrapText="1"/>
    </xf>
    <xf numFmtId="0" fontId="31" fillId="15" borderId="1" xfId="0" applyFont="1" applyFill="1" applyBorder="1" applyAlignment="1">
      <alignment horizontal="center" vertical="center" wrapText="1"/>
    </xf>
    <xf numFmtId="0" fontId="3" fillId="0" borderId="53" xfId="0" applyFont="1" applyBorder="1" applyAlignment="1">
      <alignment horizontal="center" vertical="center" wrapText="1"/>
    </xf>
    <xf numFmtId="0" fontId="9" fillId="0" borderId="53" xfId="0" applyFont="1" applyBorder="1" applyAlignment="1">
      <alignment horizontal="center" vertical="center" wrapText="1"/>
    </xf>
    <xf numFmtId="0" fontId="31" fillId="4" borderId="52" xfId="0" applyFont="1" applyFill="1" applyBorder="1" applyAlignment="1">
      <alignment horizontal="center" vertical="center" wrapText="1"/>
    </xf>
    <xf numFmtId="0" fontId="31" fillId="4" borderId="9" xfId="0" applyFont="1" applyFill="1" applyBorder="1" applyAlignment="1">
      <alignment horizontal="center" vertical="center" wrapText="1"/>
    </xf>
    <xf numFmtId="0" fontId="31" fillId="4" borderId="1" xfId="0" applyFont="1" applyFill="1" applyBorder="1" applyAlignment="1">
      <alignment horizontal="center" vertical="center" wrapText="1"/>
    </xf>
    <xf numFmtId="0" fontId="31" fillId="0" borderId="67" xfId="0" applyFont="1" applyFill="1" applyBorder="1" applyAlignment="1">
      <alignment horizontal="center" vertical="center" wrapText="1"/>
    </xf>
    <xf numFmtId="0" fontId="31" fillId="0" borderId="30" xfId="0" applyFont="1" applyFill="1" applyBorder="1" applyAlignment="1">
      <alignment horizontal="center" vertical="center" wrapText="1"/>
    </xf>
    <xf numFmtId="0" fontId="31" fillId="0" borderId="58" xfId="0" applyFont="1" applyFill="1" applyBorder="1" applyAlignment="1">
      <alignment horizontal="center" vertical="center" wrapText="1"/>
    </xf>
    <xf numFmtId="0" fontId="31" fillId="0" borderId="34" xfId="0" applyFont="1" applyFill="1" applyBorder="1" applyAlignment="1">
      <alignment horizontal="center" vertical="center" wrapText="1"/>
    </xf>
    <xf numFmtId="0" fontId="31" fillId="15" borderId="54" xfId="0" applyFont="1" applyFill="1" applyBorder="1" applyAlignment="1">
      <alignment horizontal="center" vertical="center" wrapText="1"/>
    </xf>
    <xf numFmtId="0" fontId="31" fillId="15" borderId="55" xfId="0" applyFont="1" applyFill="1" applyBorder="1" applyAlignment="1">
      <alignment horizontal="center" vertical="center" wrapText="1"/>
    </xf>
    <xf numFmtId="0" fontId="31" fillId="15" borderId="56" xfId="0" applyFont="1" applyFill="1" applyBorder="1" applyAlignment="1">
      <alignment horizontal="center" vertical="center" wrapText="1"/>
    </xf>
    <xf numFmtId="0" fontId="31" fillId="4" borderId="0" xfId="0" applyFont="1" applyFill="1" applyAlignment="1">
      <alignment horizontal="center" vertical="center"/>
    </xf>
    <xf numFmtId="0" fontId="39" fillId="0" borderId="69" xfId="0" applyFont="1" applyFill="1" applyBorder="1" applyAlignment="1">
      <alignment horizontal="center" vertical="center"/>
    </xf>
    <xf numFmtId="0" fontId="39" fillId="0" borderId="70" xfId="0" applyFont="1" applyFill="1" applyBorder="1" applyAlignment="1">
      <alignment horizontal="center" vertical="center"/>
    </xf>
    <xf numFmtId="0" fontId="39" fillId="0" borderId="71" xfId="0" applyFont="1" applyFill="1" applyBorder="1" applyAlignment="1">
      <alignment horizontal="center" vertical="center"/>
    </xf>
    <xf numFmtId="0" fontId="31" fillId="15" borderId="63" xfId="0" applyFont="1" applyFill="1" applyBorder="1" applyAlignment="1">
      <alignment horizontal="center" vertical="center" wrapText="1"/>
    </xf>
    <xf numFmtId="0" fontId="31" fillId="15" borderId="64" xfId="0" applyFont="1" applyFill="1" applyBorder="1" applyAlignment="1">
      <alignment horizontal="center" vertical="center" wrapText="1"/>
    </xf>
  </cellXfs>
  <cellStyles count="7">
    <cellStyle name="Hipervínculo" xfId="2" builtinId="8"/>
    <cellStyle name="Millares 2" xfId="5"/>
    <cellStyle name="Normal" xfId="0" builtinId="0"/>
    <cellStyle name="Normal 2" xfId="1"/>
    <cellStyle name="Normal 3" xfId="3"/>
    <cellStyle name="Normal 4" xfId="4"/>
    <cellStyle name="Porcentaje" xfId="6" builtinId="5"/>
  </cellStyles>
  <dxfs count="549">
    <dxf>
      <fill>
        <patternFill>
          <bgColor rgb="FF00B050"/>
        </patternFill>
      </fill>
    </dxf>
    <dxf>
      <fill>
        <patternFill>
          <bgColor rgb="FFFF000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ont>
        <color auto="1"/>
      </font>
      <fill>
        <patternFill patternType="solid">
          <bgColor rgb="FFC00000"/>
        </patternFill>
      </fill>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8"/>
        <color auto="1"/>
        <name val="Calibri"/>
        <scheme val="minor"/>
      </font>
      <fill>
        <patternFill patternType="none">
          <fgColor indexed="64"/>
          <bgColor indexed="65"/>
        </patternFill>
      </fill>
      <alignment horizontal="right" vertical="center" textRotation="0" wrapText="0" indent="0" justifyLastLine="0" shrinkToFit="0" readingOrder="0"/>
    </dxf>
    <dxf>
      <border outline="0">
        <bottom style="thin">
          <color indexed="64"/>
        </bottom>
      </border>
    </dxf>
    <dxf>
      <alignment horizontal="center" vertical="center"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auto="1"/>
        </top>
      </border>
    </dxf>
    <dxf>
      <border outline="0">
        <left style="thin">
          <color auto="1"/>
        </left>
        <right style="thin">
          <color auto="1"/>
        </right>
        <top style="thin">
          <color indexed="64"/>
        </top>
        <bottom style="thin">
          <color indexed="64"/>
        </bottom>
      </border>
    </dxf>
    <dxf>
      <border outline="0">
        <bottom style="thin">
          <color indexed="64"/>
        </bottom>
      </border>
    </dxf>
    <dxf>
      <font>
        <color theme="1"/>
      </font>
      <fill>
        <patternFill>
          <bgColor theme="5" tint="0.39994506668294322"/>
        </patternFill>
      </fill>
    </dxf>
    <dxf>
      <font>
        <color theme="1"/>
      </font>
      <fill>
        <patternFill>
          <bgColor rgb="FF00B0F0"/>
        </patternFill>
      </fill>
    </dxf>
    <dxf>
      <fill>
        <patternFill>
          <bgColor rgb="FFFFFF00"/>
        </patternFill>
      </fill>
    </dxf>
    <dxf>
      <font>
        <b/>
        <i val="0"/>
        <strike/>
        <color theme="1"/>
      </font>
      <fill>
        <patternFill>
          <bgColor theme="1"/>
        </patternFill>
      </fill>
    </dxf>
    <dxf>
      <font>
        <color auto="1"/>
      </font>
      <fill>
        <patternFill>
          <bgColor theme="1"/>
        </patternFill>
      </fill>
    </dxf>
    <dxf>
      <fill>
        <patternFill>
          <bgColor rgb="FFFFFF00"/>
        </patternFill>
      </fill>
    </dxf>
    <dxf>
      <font>
        <b/>
        <i val="0"/>
        <strike/>
        <color theme="1"/>
      </font>
      <fill>
        <patternFill>
          <bgColor theme="1"/>
        </patternFill>
      </fill>
    </dxf>
    <dxf>
      <font>
        <color auto="1"/>
      </font>
      <fill>
        <patternFill>
          <bgColor theme="1"/>
        </patternFill>
      </fill>
    </dxf>
    <dxf>
      <fill>
        <patternFill>
          <bgColor rgb="FFFFFF00"/>
        </patternFill>
      </fill>
    </dxf>
    <dxf>
      <font>
        <b/>
        <i val="0"/>
        <strike/>
        <color theme="1"/>
      </font>
      <fill>
        <patternFill>
          <bgColor theme="1"/>
        </patternFill>
      </fill>
    </dxf>
    <dxf>
      <font>
        <color auto="1"/>
      </font>
      <fill>
        <patternFill>
          <bgColor theme="1"/>
        </patternFill>
      </fill>
    </dxf>
    <dxf>
      <fill>
        <patternFill>
          <bgColor rgb="FFFFFF0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FFFF0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FFFF0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color theme="0"/>
      </font>
      <fill>
        <patternFill>
          <bgColor theme="0"/>
        </patternFill>
      </fill>
    </dxf>
    <dxf>
      <font>
        <b/>
        <i val="0"/>
        <strike/>
        <color theme="0"/>
      </font>
      <fill>
        <patternFill>
          <bgColor theme="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0"/>
      </font>
      <fill>
        <patternFill>
          <bgColor theme="0"/>
        </patternFill>
      </fill>
    </dxf>
    <dxf>
      <font>
        <b/>
        <i val="0"/>
        <strike/>
        <color theme="0"/>
      </font>
      <fill>
        <patternFill patternType="none">
          <bgColor auto="1"/>
        </patternFill>
      </fill>
    </dxf>
    <dxf>
      <font>
        <color theme="0"/>
      </font>
      <fill>
        <patternFill>
          <bgColor theme="0"/>
        </patternFill>
      </fill>
    </dxf>
    <dxf>
      <font>
        <b/>
        <i val="0"/>
        <strike/>
        <color theme="0"/>
      </font>
      <fill>
        <patternFill patternType="none">
          <bgColor auto="1"/>
        </patternFill>
      </fill>
    </dxf>
    <dxf>
      <font>
        <color theme="0"/>
      </font>
      <fill>
        <patternFill>
          <bgColor theme="0"/>
        </patternFill>
      </fill>
    </dxf>
    <dxf>
      <font>
        <b/>
        <i val="0"/>
        <strike/>
        <color theme="0"/>
      </font>
      <fill>
        <patternFill patternType="none">
          <bgColor auto="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00B050"/>
        </patternFill>
      </fill>
    </dxf>
    <dxf>
      <fill>
        <patternFill>
          <bgColor rgb="FFFF0000"/>
        </patternFill>
      </fill>
    </dxf>
    <dxf>
      <font>
        <color auto="1"/>
      </font>
      <fill>
        <patternFill>
          <bgColor rgb="FF00B050"/>
        </patternFill>
      </fill>
    </dxf>
    <dxf>
      <fill>
        <patternFill>
          <bgColor rgb="FFFF0000"/>
        </patternFill>
      </fill>
    </dxf>
    <dxf>
      <fill>
        <patternFill>
          <bgColor rgb="FFF0EA00"/>
        </patternFill>
      </fill>
    </dxf>
    <dxf>
      <fill>
        <patternFill>
          <bgColor theme="9"/>
        </patternFill>
      </fill>
    </dxf>
    <dxf>
      <fill>
        <patternFill>
          <bgColor rgb="FFFFFF00"/>
        </patternFill>
      </fill>
    </dxf>
    <dxf>
      <fill>
        <patternFill>
          <bgColor rgb="FF00B050"/>
        </patternFill>
      </fill>
    </dxf>
    <dxf>
      <fill>
        <patternFill>
          <bgColor rgb="FFFF0000"/>
        </patternFill>
      </fill>
    </dxf>
    <dxf>
      <font>
        <color theme="0"/>
      </font>
      <fill>
        <patternFill>
          <bgColor theme="0"/>
        </patternFill>
      </fill>
    </dxf>
    <dxf>
      <font>
        <b/>
        <i val="0"/>
        <strike/>
        <color theme="0"/>
      </font>
      <fill>
        <patternFill>
          <bgColor theme="0"/>
        </patternFill>
      </fill>
    </dxf>
    <dxf>
      <fill>
        <patternFill>
          <bgColor rgb="FFFFFF00"/>
        </patternFill>
      </fill>
    </dxf>
    <dxf>
      <fill>
        <patternFill>
          <bgColor rgb="FF00B050"/>
        </patternFill>
      </fill>
    </dxf>
    <dxf>
      <fill>
        <patternFill>
          <bgColor rgb="FFFF0000"/>
        </patternFill>
      </fill>
    </dxf>
    <dxf>
      <font>
        <color theme="0"/>
      </font>
      <fill>
        <patternFill>
          <bgColor theme="0"/>
        </patternFill>
      </fill>
    </dxf>
    <dxf>
      <font>
        <b/>
        <i val="0"/>
        <strike/>
        <color theme="0"/>
      </font>
      <fill>
        <patternFill>
          <bgColor theme="0"/>
        </patternFill>
      </fill>
    </dxf>
    <dxf>
      <fill>
        <patternFill>
          <bgColor rgb="FFFFFF00"/>
        </patternFill>
      </fill>
    </dxf>
    <dxf>
      <fill>
        <patternFill>
          <bgColor rgb="FF00B050"/>
        </patternFill>
      </fill>
    </dxf>
    <dxf>
      <fill>
        <patternFill>
          <bgColor rgb="FFFF0000"/>
        </patternFill>
      </fill>
    </dxf>
    <dxf>
      <font>
        <color theme="0"/>
      </font>
      <fill>
        <patternFill>
          <bgColor theme="0"/>
        </patternFill>
      </fill>
    </dxf>
    <dxf>
      <font>
        <b/>
        <i val="0"/>
        <strike/>
        <color theme="0"/>
      </font>
      <fill>
        <patternFill>
          <bgColor theme="0"/>
        </patternFill>
      </fill>
    </dxf>
    <dxf>
      <fill>
        <patternFill>
          <bgColor rgb="FFFFFF00"/>
        </patternFill>
      </fill>
    </dxf>
    <dxf>
      <fill>
        <patternFill>
          <bgColor rgb="FF00B050"/>
        </patternFill>
      </fill>
    </dxf>
    <dxf>
      <fill>
        <patternFill>
          <bgColor rgb="FFFF0000"/>
        </patternFill>
      </fill>
    </dxf>
    <dxf>
      <font>
        <color theme="0"/>
      </font>
      <fill>
        <patternFill>
          <bgColor theme="0"/>
        </patternFill>
      </fill>
    </dxf>
    <dxf>
      <font>
        <b/>
        <i val="0"/>
        <strike/>
        <color theme="0"/>
      </font>
      <fill>
        <patternFill>
          <bgColor theme="0"/>
        </patternFill>
      </fill>
    </dxf>
    <dxf>
      <fill>
        <patternFill>
          <bgColor rgb="FFFFFF00"/>
        </patternFill>
      </fill>
    </dxf>
    <dxf>
      <fill>
        <patternFill>
          <bgColor rgb="FF00B050"/>
        </patternFill>
      </fill>
    </dxf>
    <dxf>
      <fill>
        <patternFill>
          <bgColor rgb="FFFF0000"/>
        </patternFill>
      </fill>
    </dxf>
    <dxf>
      <font>
        <color theme="0"/>
      </font>
      <fill>
        <patternFill>
          <bgColor theme="0"/>
        </patternFill>
      </fill>
    </dxf>
    <dxf>
      <font>
        <b/>
        <i val="0"/>
        <strike/>
        <color theme="0"/>
      </font>
      <fill>
        <patternFill patternType="none">
          <bgColor auto="1"/>
        </patternFill>
      </fill>
    </dxf>
    <dxf>
      <fill>
        <patternFill>
          <bgColor rgb="FFFFFF00"/>
        </patternFill>
      </fill>
    </dxf>
    <dxf>
      <fill>
        <patternFill>
          <bgColor rgb="FF00B050"/>
        </patternFill>
      </fill>
    </dxf>
    <dxf>
      <fill>
        <patternFill>
          <bgColor rgb="FFFF0000"/>
        </patternFill>
      </fill>
    </dxf>
    <dxf>
      <font>
        <color theme="0"/>
      </font>
      <fill>
        <patternFill patternType="none">
          <bgColor auto="1"/>
        </patternFill>
      </fill>
    </dxf>
    <dxf>
      <font>
        <b/>
        <i val="0"/>
        <strike/>
        <color theme="0"/>
      </font>
      <fill>
        <patternFill patternType="none">
          <bgColor auto="1"/>
        </patternFill>
      </fill>
    </dxf>
    <dxf>
      <fill>
        <patternFill>
          <bgColor rgb="FFFFFF00"/>
        </patternFill>
      </fill>
    </dxf>
    <dxf>
      <fill>
        <patternFill>
          <bgColor rgb="FF00B050"/>
        </patternFill>
      </fill>
    </dxf>
    <dxf>
      <fill>
        <patternFill>
          <bgColor rgb="FFFF0000"/>
        </patternFill>
      </fill>
    </dxf>
    <dxf>
      <font>
        <color theme="0"/>
      </font>
      <fill>
        <patternFill>
          <bgColor theme="0"/>
        </patternFill>
      </fill>
    </dxf>
    <dxf>
      <font>
        <b/>
        <i val="0"/>
        <strike/>
        <color theme="0"/>
      </font>
      <fill>
        <patternFill>
          <bgColor theme="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FFFF00"/>
        </patternFill>
      </fill>
    </dxf>
    <dxf>
      <fill>
        <patternFill>
          <bgColor rgb="FF00B050"/>
        </patternFill>
      </fill>
    </dxf>
    <dxf>
      <fill>
        <patternFill>
          <bgColor rgb="FFFF0000"/>
        </patternFill>
      </fill>
    </dxf>
    <dxf>
      <font>
        <color theme="0"/>
      </font>
      <fill>
        <patternFill patternType="none">
          <bgColor auto="1"/>
        </patternFill>
      </fill>
    </dxf>
    <dxf>
      <font>
        <b/>
        <i val="0"/>
        <strike/>
        <color theme="0"/>
      </font>
      <fill>
        <patternFill>
          <bgColor theme="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ill>
        <patternFill>
          <bgColor rgb="FFFF0000"/>
        </patternFill>
      </fill>
    </dxf>
    <dxf>
      <fill>
        <patternFill>
          <bgColor rgb="FF00B050"/>
        </patternFill>
      </fill>
    </dxf>
    <dxf>
      <fill>
        <patternFill>
          <bgColor rgb="FFFFFF00"/>
        </patternFill>
      </fill>
    </dxf>
    <dxf>
      <fill>
        <patternFill>
          <bgColor theme="9"/>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0"/>
      </font>
      <fill>
        <patternFill>
          <bgColor theme="0"/>
        </patternFill>
      </fill>
    </dxf>
    <dxf>
      <font>
        <b/>
        <i val="0"/>
        <strike/>
        <color theme="0"/>
      </font>
      <fill>
        <patternFill>
          <bgColor theme="0"/>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b/>
        <i val="0"/>
        <strike/>
        <color theme="1"/>
      </font>
      <fill>
        <patternFill>
          <bgColor theme="1"/>
        </patternFill>
      </fill>
    </dxf>
    <dxf>
      <font>
        <color auto="1"/>
      </font>
      <fill>
        <patternFill>
          <bgColor theme="1"/>
        </patternFill>
      </fill>
    </dxf>
    <dxf>
      <font>
        <color theme="0"/>
      </font>
      <fill>
        <patternFill>
          <bgColor theme="0"/>
        </patternFill>
      </fill>
    </dxf>
    <dxf>
      <font>
        <b/>
        <i val="0"/>
        <strike/>
        <color theme="0"/>
      </font>
      <fill>
        <patternFill>
          <bgColor theme="0"/>
        </patternFill>
      </fill>
    </dxf>
    <dxf>
      <fill>
        <patternFill>
          <bgColor rgb="FFFFFF00"/>
        </patternFill>
      </fill>
    </dxf>
  </dxfs>
  <tableStyles count="0" defaultTableStyle="TableStyleMedium2" defaultPivotStyle="PivotStyleLight16"/>
  <colors>
    <mruColors>
      <color rgb="FFCCDAEC"/>
      <color rgb="FFD60000"/>
      <color rgb="FF558ED5"/>
      <color rgb="FFF0EA00"/>
      <color rgb="FFFF9933"/>
      <color rgb="FFF8F200"/>
      <color rgb="FFE5E2D1"/>
      <color rgb="FFF7EF47"/>
      <color rgb="FFF4EE00"/>
      <color rgb="FFEEE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1 </a:t>
            </a:r>
            <a:endParaRPr lang="es-CO"/>
          </a:p>
        </c:rich>
      </c:tx>
      <c:layout>
        <c:manualLayout>
          <c:xMode val="edge"/>
          <c:yMode val="edge"/>
          <c:x val="0.3809026996625422"/>
          <c:y val="0.1051248212395182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0AEC-443C-8F2A-DFFF7966CB89}"/>
              </c:ext>
            </c:extLst>
          </c:dPt>
          <c:trendline>
            <c:trendlineType val="linear"/>
            <c:dispRSqr val="0"/>
            <c:dispEq val="0"/>
          </c:trendline>
          <c:cat>
            <c:strRef>
              <c:f>Gráficas!$A$2</c:f>
              <c:strCache>
                <c:ptCount val="1"/>
                <c:pt idx="0">
                  <c:v>Riesgo 1</c:v>
                </c:pt>
              </c:strCache>
            </c:strRef>
          </c:cat>
          <c:val>
            <c:numRef>
              <c:f>Gráficas!$B$2</c:f>
              <c:numCache>
                <c:formatCode>General</c:formatCode>
                <c:ptCount val="1"/>
                <c:pt idx="0">
                  <c:v>4</c:v>
                </c:pt>
              </c:numCache>
            </c:numRef>
          </c:val>
          <c:extLst>
            <c:ext xmlns:c16="http://schemas.microsoft.com/office/drawing/2014/chart" uri="{C3380CC4-5D6E-409C-BE32-E72D297353CC}">
              <c16:uniqueId val="{00000003-0AEC-443C-8F2A-DFFF7966CB89}"/>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310148731408574"/>
                  <c:y val="0.1017028841449972"/>
                </c:manualLayout>
              </c:layout>
              <c:tx>
                <c:rich>
                  <a:bodyPr/>
                  <a:lstStyle/>
                  <a:p>
                    <a:r>
                      <a:rPr lang="en-US" b="1"/>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AEC-443C-8F2A-DFFF7966CB89}"/>
                </c:ext>
              </c:extLst>
            </c:dLbl>
            <c:spPr>
              <a:noFill/>
              <a:ln>
                <a:noFill/>
              </a:ln>
              <a:effectLst/>
            </c:spPr>
            <c:txPr>
              <a:bodyPr/>
              <a:lstStyle/>
              <a:p>
                <a:pPr>
                  <a:defRPr b="1"/>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Gráficas!$A$2</c:f>
              <c:strCache>
                <c:ptCount val="1"/>
                <c:pt idx="0">
                  <c:v>Riesgo 1</c:v>
                </c:pt>
              </c:strCache>
            </c:strRef>
          </c:cat>
          <c:val>
            <c:numRef>
              <c:f>Gráficas!$D$2</c:f>
              <c:numCache>
                <c:formatCode>General</c:formatCode>
                <c:ptCount val="1"/>
                <c:pt idx="0">
                  <c:v>4</c:v>
                </c:pt>
              </c:numCache>
            </c:numRef>
          </c:val>
          <c:extLst>
            <c:ext xmlns:c16="http://schemas.microsoft.com/office/drawing/2014/chart" uri="{C3380CC4-5D6E-409C-BE32-E72D297353CC}">
              <c16:uniqueId val="{00000005-0AEC-443C-8F2A-DFFF7966CB89}"/>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810470156277"/>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AEC-443C-8F2A-DFFF7966CB89}"/>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Gráficas!$C$2</c:f>
              <c:numCache>
                <c:formatCode>General</c:formatCode>
                <c:ptCount val="1"/>
                <c:pt idx="0">
                  <c:v>4</c:v>
                </c:pt>
              </c:numCache>
            </c:numRef>
          </c:val>
          <c:extLst>
            <c:ext xmlns:c16="http://schemas.microsoft.com/office/drawing/2014/chart" uri="{C3380CC4-5D6E-409C-BE32-E72D297353CC}">
              <c16:uniqueId val="{00000007-0AEC-443C-8F2A-DFFF7966CB89}"/>
            </c:ext>
          </c:extLst>
        </c:ser>
        <c:dLbls>
          <c:showLegendKey val="0"/>
          <c:showVal val="0"/>
          <c:showCatName val="0"/>
          <c:showSerName val="0"/>
          <c:showPercent val="0"/>
          <c:showBubbleSize val="0"/>
        </c:dLbls>
        <c:gapWidth val="0"/>
        <c:overlap val="100"/>
        <c:axId val="1471546832"/>
        <c:axId val="1471544656"/>
      </c:barChart>
      <c:catAx>
        <c:axId val="1471546832"/>
        <c:scaling>
          <c:orientation val="minMax"/>
        </c:scaling>
        <c:delete val="1"/>
        <c:axPos val="b"/>
        <c:numFmt formatCode="General" sourceLinked="0"/>
        <c:majorTickMark val="none"/>
        <c:minorTickMark val="none"/>
        <c:tickLblPos val="nextTo"/>
        <c:crossAx val="1471544656"/>
        <c:crosses val="autoZero"/>
        <c:auto val="1"/>
        <c:lblAlgn val="ctr"/>
        <c:lblOffset val="100"/>
        <c:noMultiLvlLbl val="0"/>
      </c:catAx>
      <c:valAx>
        <c:axId val="1471544656"/>
        <c:scaling>
          <c:orientation val="minMax"/>
        </c:scaling>
        <c:delete val="1"/>
        <c:axPos val="l"/>
        <c:numFmt formatCode="General" sourceLinked="1"/>
        <c:majorTickMark val="none"/>
        <c:minorTickMark val="none"/>
        <c:tickLblPos val="nextTo"/>
        <c:crossAx val="1471546832"/>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2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05CC-456F-8BA7-5D35D1DD8DF4}"/>
              </c:ext>
            </c:extLst>
          </c:dPt>
          <c:trendline>
            <c:trendlineType val="linear"/>
            <c:dispRSqr val="0"/>
            <c:dispEq val="0"/>
          </c:trendline>
          <c:cat>
            <c:strRef>
              <c:f>Gráficas!$A$3</c:f>
              <c:strCache>
                <c:ptCount val="1"/>
                <c:pt idx="0">
                  <c:v>Riesgo 2</c:v>
                </c:pt>
              </c:strCache>
            </c:strRef>
          </c:cat>
          <c:val>
            <c:numRef>
              <c:f>Gráficas!$B$3</c:f>
              <c:numCache>
                <c:formatCode>General</c:formatCode>
                <c:ptCount val="1"/>
                <c:pt idx="0">
                  <c:v>4</c:v>
                </c:pt>
              </c:numCache>
            </c:numRef>
          </c:val>
          <c:extLst>
            <c:ext xmlns:c16="http://schemas.microsoft.com/office/drawing/2014/chart" uri="{C3380CC4-5D6E-409C-BE32-E72D297353CC}">
              <c16:uniqueId val="{00000003-05CC-456F-8BA7-5D35D1DD8DF4}"/>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5CC-456F-8BA7-5D35D1DD8DF4}"/>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Gráficas!$A$3</c:f>
              <c:strCache>
                <c:ptCount val="1"/>
                <c:pt idx="0">
                  <c:v>Riesgo 2</c:v>
                </c:pt>
              </c:strCache>
            </c:strRef>
          </c:cat>
          <c:val>
            <c:numRef>
              <c:f>Gráficas!$D$3</c:f>
              <c:numCache>
                <c:formatCode>General</c:formatCode>
                <c:ptCount val="1"/>
                <c:pt idx="0">
                  <c:v>1</c:v>
                </c:pt>
              </c:numCache>
            </c:numRef>
          </c:val>
          <c:extLst>
            <c:ext xmlns:c16="http://schemas.microsoft.com/office/drawing/2014/chart" uri="{C3380CC4-5D6E-409C-BE32-E72D297353CC}">
              <c16:uniqueId val="{00000005-05CC-456F-8BA7-5D35D1DD8DF4}"/>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5CC-456F-8BA7-5D35D1DD8DF4}"/>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Gráficas!$A$3</c:f>
              <c:strCache>
                <c:ptCount val="1"/>
                <c:pt idx="0">
                  <c:v>Riesgo 2</c:v>
                </c:pt>
              </c:strCache>
            </c:strRef>
          </c:cat>
          <c:val>
            <c:numRef>
              <c:f>Gráficas!$C$3</c:f>
              <c:numCache>
                <c:formatCode>General</c:formatCode>
                <c:ptCount val="1"/>
                <c:pt idx="0">
                  <c:v>1</c:v>
                </c:pt>
              </c:numCache>
            </c:numRef>
          </c:val>
          <c:extLst>
            <c:ext xmlns:c16="http://schemas.microsoft.com/office/drawing/2014/chart" uri="{C3380CC4-5D6E-409C-BE32-E72D297353CC}">
              <c16:uniqueId val="{00000007-05CC-456F-8BA7-5D35D1DD8DF4}"/>
            </c:ext>
          </c:extLst>
        </c:ser>
        <c:dLbls>
          <c:showLegendKey val="0"/>
          <c:showVal val="0"/>
          <c:showCatName val="0"/>
          <c:showSerName val="0"/>
          <c:showPercent val="0"/>
          <c:showBubbleSize val="0"/>
        </c:dLbls>
        <c:gapWidth val="0"/>
        <c:overlap val="100"/>
        <c:axId val="1471556080"/>
        <c:axId val="1471545200"/>
      </c:barChart>
      <c:catAx>
        <c:axId val="1471556080"/>
        <c:scaling>
          <c:orientation val="minMax"/>
        </c:scaling>
        <c:delete val="1"/>
        <c:axPos val="b"/>
        <c:numFmt formatCode="General" sourceLinked="0"/>
        <c:majorTickMark val="none"/>
        <c:minorTickMark val="none"/>
        <c:tickLblPos val="nextTo"/>
        <c:crossAx val="1471545200"/>
        <c:crosses val="autoZero"/>
        <c:auto val="1"/>
        <c:lblAlgn val="ctr"/>
        <c:lblOffset val="100"/>
        <c:noMultiLvlLbl val="0"/>
      </c:catAx>
      <c:valAx>
        <c:axId val="1471545200"/>
        <c:scaling>
          <c:orientation val="minMax"/>
        </c:scaling>
        <c:delete val="1"/>
        <c:axPos val="l"/>
        <c:numFmt formatCode="General" sourceLinked="1"/>
        <c:majorTickMark val="none"/>
        <c:minorTickMark val="none"/>
        <c:tickLblPos val="nextTo"/>
        <c:crossAx val="147155608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3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D96B-400B-B2F4-FFF50BE9D108}"/>
              </c:ext>
            </c:extLst>
          </c:dPt>
          <c:trendline>
            <c:trendlineType val="linear"/>
            <c:dispRSqr val="0"/>
            <c:dispEq val="0"/>
          </c:trendline>
          <c:cat>
            <c:strRef>
              <c:f>Gráficas!$A$4</c:f>
              <c:strCache>
                <c:ptCount val="1"/>
                <c:pt idx="0">
                  <c:v>Riesgo 3</c:v>
                </c:pt>
              </c:strCache>
            </c:strRef>
          </c:cat>
          <c:val>
            <c:numRef>
              <c:f>Gráficas!$B$4</c:f>
              <c:numCache>
                <c:formatCode>General</c:formatCode>
                <c:ptCount val="1"/>
                <c:pt idx="0">
                  <c:v>4</c:v>
                </c:pt>
              </c:numCache>
            </c:numRef>
          </c:val>
          <c:extLst>
            <c:ext xmlns:c16="http://schemas.microsoft.com/office/drawing/2014/chart" uri="{C3380CC4-5D6E-409C-BE32-E72D297353CC}">
              <c16:uniqueId val="{00000003-D96B-400B-B2F4-FFF50BE9D108}"/>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96B-400B-B2F4-FFF50BE9D108}"/>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Gráficas!$A$4</c:f>
              <c:strCache>
                <c:ptCount val="1"/>
                <c:pt idx="0">
                  <c:v>Riesgo 3</c:v>
                </c:pt>
              </c:strCache>
            </c:strRef>
          </c:cat>
          <c:val>
            <c:numRef>
              <c:f>Gráficas!$D$4</c:f>
              <c:numCache>
                <c:formatCode>General</c:formatCode>
                <c:ptCount val="1"/>
                <c:pt idx="0">
                  <c:v>1</c:v>
                </c:pt>
              </c:numCache>
            </c:numRef>
          </c:val>
          <c:extLst>
            <c:ext xmlns:c16="http://schemas.microsoft.com/office/drawing/2014/chart" uri="{C3380CC4-5D6E-409C-BE32-E72D297353CC}">
              <c16:uniqueId val="{00000005-D96B-400B-B2F4-FFF50BE9D108}"/>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96B-400B-B2F4-FFF50BE9D108}"/>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Gráficas!$A$4</c:f>
              <c:strCache>
                <c:ptCount val="1"/>
                <c:pt idx="0">
                  <c:v>Riesgo 3</c:v>
                </c:pt>
              </c:strCache>
            </c:strRef>
          </c:cat>
          <c:val>
            <c:numRef>
              <c:f>Gráficas!$C$4</c:f>
              <c:numCache>
                <c:formatCode>General</c:formatCode>
                <c:ptCount val="1"/>
                <c:pt idx="0">
                  <c:v>1</c:v>
                </c:pt>
              </c:numCache>
            </c:numRef>
          </c:val>
          <c:extLst>
            <c:ext xmlns:c16="http://schemas.microsoft.com/office/drawing/2014/chart" uri="{C3380CC4-5D6E-409C-BE32-E72D297353CC}">
              <c16:uniqueId val="{00000007-D96B-400B-B2F4-FFF50BE9D108}"/>
            </c:ext>
          </c:extLst>
        </c:ser>
        <c:dLbls>
          <c:showLegendKey val="0"/>
          <c:showVal val="0"/>
          <c:showCatName val="0"/>
          <c:showSerName val="0"/>
          <c:showPercent val="0"/>
          <c:showBubbleSize val="0"/>
        </c:dLbls>
        <c:gapWidth val="0"/>
        <c:overlap val="100"/>
        <c:axId val="1471555536"/>
        <c:axId val="1471549552"/>
      </c:barChart>
      <c:catAx>
        <c:axId val="1471555536"/>
        <c:scaling>
          <c:orientation val="minMax"/>
        </c:scaling>
        <c:delete val="1"/>
        <c:axPos val="b"/>
        <c:numFmt formatCode="General" sourceLinked="0"/>
        <c:majorTickMark val="none"/>
        <c:minorTickMark val="none"/>
        <c:tickLblPos val="nextTo"/>
        <c:crossAx val="1471549552"/>
        <c:crosses val="autoZero"/>
        <c:auto val="1"/>
        <c:lblAlgn val="ctr"/>
        <c:lblOffset val="100"/>
        <c:noMultiLvlLbl val="0"/>
      </c:catAx>
      <c:valAx>
        <c:axId val="1471549552"/>
        <c:scaling>
          <c:orientation val="minMax"/>
        </c:scaling>
        <c:delete val="1"/>
        <c:axPos val="l"/>
        <c:numFmt formatCode="General" sourceLinked="1"/>
        <c:majorTickMark val="none"/>
        <c:minorTickMark val="none"/>
        <c:tickLblPos val="nextTo"/>
        <c:crossAx val="147155553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4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1CBB-44FF-823B-D9ABBA033E89}"/>
              </c:ext>
            </c:extLst>
          </c:dPt>
          <c:trendline>
            <c:trendlineType val="linear"/>
            <c:dispRSqr val="0"/>
            <c:dispEq val="0"/>
          </c:trendline>
          <c:cat>
            <c:strRef>
              <c:f>Gráficas!$A$5</c:f>
              <c:strCache>
                <c:ptCount val="1"/>
                <c:pt idx="0">
                  <c:v>Riesgo 4</c:v>
                </c:pt>
              </c:strCache>
            </c:strRef>
          </c:cat>
          <c:val>
            <c:numRef>
              <c:f>Gráficas!$B$3</c:f>
              <c:numCache>
                <c:formatCode>General</c:formatCode>
                <c:ptCount val="1"/>
                <c:pt idx="0">
                  <c:v>4</c:v>
                </c:pt>
              </c:numCache>
            </c:numRef>
          </c:val>
          <c:extLst>
            <c:ext xmlns:c16="http://schemas.microsoft.com/office/drawing/2014/chart" uri="{C3380CC4-5D6E-409C-BE32-E72D297353CC}">
              <c16:uniqueId val="{00000003-1CBB-44FF-823B-D9ABBA033E89}"/>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CBB-44FF-823B-D9ABBA033E89}"/>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Gráficas!$A$5</c:f>
              <c:strCache>
                <c:ptCount val="1"/>
                <c:pt idx="0">
                  <c:v>Riesgo 4</c:v>
                </c:pt>
              </c:strCache>
            </c:strRef>
          </c:cat>
          <c:val>
            <c:numRef>
              <c:f>Gráficas!$D$5</c:f>
              <c:numCache>
                <c:formatCode>General</c:formatCode>
                <c:ptCount val="1"/>
                <c:pt idx="0">
                  <c:v>1</c:v>
                </c:pt>
              </c:numCache>
            </c:numRef>
          </c:val>
          <c:extLst>
            <c:ext xmlns:c16="http://schemas.microsoft.com/office/drawing/2014/chart" uri="{C3380CC4-5D6E-409C-BE32-E72D297353CC}">
              <c16:uniqueId val="{00000005-1CBB-44FF-823B-D9ABBA033E89}"/>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1CBB-44FF-823B-D9ABBA033E89}"/>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Gráficas!$A$5</c:f>
              <c:strCache>
                <c:ptCount val="1"/>
                <c:pt idx="0">
                  <c:v>Riesgo 4</c:v>
                </c:pt>
              </c:strCache>
            </c:strRef>
          </c:cat>
          <c:val>
            <c:numRef>
              <c:f>Gráficas!$C$5</c:f>
              <c:numCache>
                <c:formatCode>General</c:formatCode>
                <c:ptCount val="1"/>
                <c:pt idx="0">
                  <c:v>1</c:v>
                </c:pt>
              </c:numCache>
            </c:numRef>
          </c:val>
          <c:extLst>
            <c:ext xmlns:c16="http://schemas.microsoft.com/office/drawing/2014/chart" uri="{C3380CC4-5D6E-409C-BE32-E72D297353CC}">
              <c16:uniqueId val="{00000007-1CBB-44FF-823B-D9ABBA033E89}"/>
            </c:ext>
          </c:extLst>
        </c:ser>
        <c:dLbls>
          <c:showLegendKey val="0"/>
          <c:showVal val="0"/>
          <c:showCatName val="0"/>
          <c:showSerName val="0"/>
          <c:showPercent val="0"/>
          <c:showBubbleSize val="0"/>
        </c:dLbls>
        <c:gapWidth val="0"/>
        <c:overlap val="100"/>
        <c:axId val="1471542480"/>
        <c:axId val="1471544112"/>
      </c:barChart>
      <c:catAx>
        <c:axId val="1471542480"/>
        <c:scaling>
          <c:orientation val="minMax"/>
        </c:scaling>
        <c:delete val="1"/>
        <c:axPos val="b"/>
        <c:numFmt formatCode="General" sourceLinked="0"/>
        <c:majorTickMark val="none"/>
        <c:minorTickMark val="none"/>
        <c:tickLblPos val="nextTo"/>
        <c:crossAx val="1471544112"/>
        <c:crosses val="autoZero"/>
        <c:auto val="1"/>
        <c:lblAlgn val="ctr"/>
        <c:lblOffset val="100"/>
        <c:noMultiLvlLbl val="0"/>
      </c:catAx>
      <c:valAx>
        <c:axId val="1471544112"/>
        <c:scaling>
          <c:orientation val="minMax"/>
        </c:scaling>
        <c:delete val="1"/>
        <c:axPos val="l"/>
        <c:numFmt formatCode="General" sourceLinked="1"/>
        <c:majorTickMark val="none"/>
        <c:minorTickMark val="none"/>
        <c:tickLblPos val="nextTo"/>
        <c:crossAx val="147154248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5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69CA-480E-BD6E-E242DADE9F6D}"/>
              </c:ext>
            </c:extLst>
          </c:dPt>
          <c:trendline>
            <c:trendlineType val="linear"/>
            <c:dispRSqr val="0"/>
            <c:dispEq val="0"/>
          </c:trendline>
          <c:cat>
            <c:strRef>
              <c:f>Gráficas!$A$6</c:f>
              <c:strCache>
                <c:ptCount val="1"/>
                <c:pt idx="0">
                  <c:v>Riesgo 5</c:v>
                </c:pt>
              </c:strCache>
            </c:strRef>
          </c:cat>
          <c:val>
            <c:numRef>
              <c:f>Gráficas!$B$6</c:f>
              <c:numCache>
                <c:formatCode>General</c:formatCode>
                <c:ptCount val="1"/>
                <c:pt idx="0">
                  <c:v>4</c:v>
                </c:pt>
              </c:numCache>
            </c:numRef>
          </c:val>
          <c:extLst>
            <c:ext xmlns:c16="http://schemas.microsoft.com/office/drawing/2014/chart" uri="{C3380CC4-5D6E-409C-BE32-E72D297353CC}">
              <c16:uniqueId val="{00000003-69CA-480E-BD6E-E242DADE9F6D}"/>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9CA-480E-BD6E-E242DADE9F6D}"/>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Gráficas!$A$6</c:f>
              <c:strCache>
                <c:ptCount val="1"/>
                <c:pt idx="0">
                  <c:v>Riesgo 5</c:v>
                </c:pt>
              </c:strCache>
            </c:strRef>
          </c:cat>
          <c:val>
            <c:numRef>
              <c:f>Gráficas!$D$6</c:f>
              <c:numCache>
                <c:formatCode>General</c:formatCode>
                <c:ptCount val="1"/>
                <c:pt idx="0">
                  <c:v>0</c:v>
                </c:pt>
              </c:numCache>
            </c:numRef>
          </c:val>
          <c:extLst>
            <c:ext xmlns:c16="http://schemas.microsoft.com/office/drawing/2014/chart" uri="{C3380CC4-5D6E-409C-BE32-E72D297353CC}">
              <c16:uniqueId val="{00000005-69CA-480E-BD6E-E242DADE9F6D}"/>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9CA-480E-BD6E-E242DADE9F6D}"/>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Gráficas!$A$6</c:f>
              <c:strCache>
                <c:ptCount val="1"/>
                <c:pt idx="0">
                  <c:v>Riesgo 5</c:v>
                </c:pt>
              </c:strCache>
            </c:strRef>
          </c:cat>
          <c:val>
            <c:numRef>
              <c:f>Gráficas!$C$6</c:f>
              <c:numCache>
                <c:formatCode>General</c:formatCode>
                <c:ptCount val="1"/>
                <c:pt idx="0">
                  <c:v>0</c:v>
                </c:pt>
              </c:numCache>
            </c:numRef>
          </c:val>
          <c:extLst>
            <c:ext xmlns:c16="http://schemas.microsoft.com/office/drawing/2014/chart" uri="{C3380CC4-5D6E-409C-BE32-E72D297353CC}">
              <c16:uniqueId val="{00000007-69CA-480E-BD6E-E242DADE9F6D}"/>
            </c:ext>
          </c:extLst>
        </c:ser>
        <c:dLbls>
          <c:showLegendKey val="0"/>
          <c:showVal val="0"/>
          <c:showCatName val="0"/>
          <c:showSerName val="0"/>
          <c:showPercent val="0"/>
          <c:showBubbleSize val="0"/>
        </c:dLbls>
        <c:gapWidth val="0"/>
        <c:overlap val="100"/>
        <c:axId val="1471550640"/>
        <c:axId val="1557383568"/>
      </c:barChart>
      <c:catAx>
        <c:axId val="1471550640"/>
        <c:scaling>
          <c:orientation val="minMax"/>
        </c:scaling>
        <c:delete val="1"/>
        <c:axPos val="b"/>
        <c:numFmt formatCode="General" sourceLinked="0"/>
        <c:majorTickMark val="none"/>
        <c:minorTickMark val="none"/>
        <c:tickLblPos val="nextTo"/>
        <c:crossAx val="1557383568"/>
        <c:crosses val="autoZero"/>
        <c:auto val="1"/>
        <c:lblAlgn val="ctr"/>
        <c:lblOffset val="100"/>
        <c:noMultiLvlLbl val="0"/>
      </c:catAx>
      <c:valAx>
        <c:axId val="1557383568"/>
        <c:scaling>
          <c:orientation val="minMax"/>
        </c:scaling>
        <c:delete val="1"/>
        <c:axPos val="l"/>
        <c:numFmt formatCode="General" sourceLinked="1"/>
        <c:majorTickMark val="none"/>
        <c:minorTickMark val="none"/>
        <c:tickLblPos val="nextTo"/>
        <c:crossAx val="1471550640"/>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6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Gráficas!$B$7</c:f>
              <c:strCache>
                <c:ptCount val="1"/>
                <c:pt idx="0">
                  <c:v>4</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3180-49E4-B95B-598F8B1AA1AD}"/>
              </c:ext>
            </c:extLst>
          </c:dPt>
          <c:trendline>
            <c:trendlineType val="linear"/>
            <c:dispRSqr val="0"/>
            <c:dispEq val="0"/>
          </c:trendline>
          <c:cat>
            <c:strRef>
              <c:f>Gráficas!$A$7</c:f>
              <c:strCache>
                <c:ptCount val="1"/>
                <c:pt idx="0">
                  <c:v>Riesgo 6</c:v>
                </c:pt>
              </c:strCache>
            </c:strRef>
          </c:cat>
          <c:val>
            <c:numRef>
              <c:f>Gráficas!$B$3</c:f>
              <c:numCache>
                <c:formatCode>General</c:formatCode>
                <c:ptCount val="1"/>
                <c:pt idx="0">
                  <c:v>4</c:v>
                </c:pt>
              </c:numCache>
            </c:numRef>
          </c:val>
          <c:extLst>
            <c:ext xmlns:c16="http://schemas.microsoft.com/office/drawing/2014/chart" uri="{C3380CC4-5D6E-409C-BE32-E72D297353CC}">
              <c16:uniqueId val="{00000003-3180-49E4-B95B-598F8B1AA1AD}"/>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180-49E4-B95B-598F8B1AA1AD}"/>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Gráficas!$A$7</c:f>
              <c:strCache>
                <c:ptCount val="1"/>
                <c:pt idx="0">
                  <c:v>Riesgo 6</c:v>
                </c:pt>
              </c:strCache>
            </c:strRef>
          </c:cat>
          <c:val>
            <c:numRef>
              <c:f>Gráficas!$D$7</c:f>
              <c:numCache>
                <c:formatCode>General</c:formatCode>
                <c:ptCount val="1"/>
                <c:pt idx="0">
                  <c:v>0</c:v>
                </c:pt>
              </c:numCache>
            </c:numRef>
          </c:val>
          <c:extLst>
            <c:ext xmlns:c16="http://schemas.microsoft.com/office/drawing/2014/chart" uri="{C3380CC4-5D6E-409C-BE32-E72D297353CC}">
              <c16:uniqueId val="{00000005-3180-49E4-B95B-598F8B1AA1AD}"/>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180-49E4-B95B-598F8B1AA1AD}"/>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Gráficas!$A$7</c:f>
              <c:strCache>
                <c:ptCount val="1"/>
                <c:pt idx="0">
                  <c:v>Riesgo 6</c:v>
                </c:pt>
              </c:strCache>
            </c:strRef>
          </c:cat>
          <c:val>
            <c:numRef>
              <c:f>Gráficas!$C$7</c:f>
              <c:numCache>
                <c:formatCode>General</c:formatCode>
                <c:ptCount val="1"/>
                <c:pt idx="0">
                  <c:v>0</c:v>
                </c:pt>
              </c:numCache>
            </c:numRef>
          </c:val>
          <c:extLst>
            <c:ext xmlns:c16="http://schemas.microsoft.com/office/drawing/2014/chart" uri="{C3380CC4-5D6E-409C-BE32-E72D297353CC}">
              <c16:uniqueId val="{00000007-3180-49E4-B95B-598F8B1AA1AD}"/>
            </c:ext>
          </c:extLst>
        </c:ser>
        <c:dLbls>
          <c:showLegendKey val="0"/>
          <c:showVal val="0"/>
          <c:showCatName val="0"/>
          <c:showSerName val="0"/>
          <c:showPercent val="0"/>
          <c:showBubbleSize val="0"/>
        </c:dLbls>
        <c:gapWidth val="0"/>
        <c:overlap val="100"/>
        <c:axId val="1557386288"/>
        <c:axId val="1557394992"/>
      </c:barChart>
      <c:catAx>
        <c:axId val="1557386288"/>
        <c:scaling>
          <c:orientation val="minMax"/>
        </c:scaling>
        <c:delete val="1"/>
        <c:axPos val="b"/>
        <c:numFmt formatCode="General" sourceLinked="0"/>
        <c:majorTickMark val="none"/>
        <c:minorTickMark val="none"/>
        <c:tickLblPos val="nextTo"/>
        <c:crossAx val="1557394992"/>
        <c:crosses val="autoZero"/>
        <c:auto val="1"/>
        <c:lblAlgn val="ctr"/>
        <c:lblOffset val="100"/>
        <c:noMultiLvlLbl val="0"/>
      </c:catAx>
      <c:valAx>
        <c:axId val="1557394992"/>
        <c:scaling>
          <c:orientation val="minMax"/>
        </c:scaling>
        <c:delete val="1"/>
        <c:axPos val="l"/>
        <c:numFmt formatCode="General" sourceLinked="1"/>
        <c:majorTickMark val="none"/>
        <c:minorTickMark val="none"/>
        <c:tickLblPos val="nextTo"/>
        <c:crossAx val="1557386288"/>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7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9AFC-4A96-87B6-FEBB3A2A67A9}"/>
              </c:ext>
            </c:extLst>
          </c:dPt>
          <c:trendline>
            <c:trendlineType val="linear"/>
            <c:dispRSqr val="0"/>
            <c:dispEq val="0"/>
          </c:trendline>
          <c:cat>
            <c:strRef>
              <c:f>Gráficas!$A$8</c:f>
              <c:strCache>
                <c:ptCount val="1"/>
                <c:pt idx="0">
                  <c:v>Riesgo 7</c:v>
                </c:pt>
              </c:strCache>
            </c:strRef>
          </c:cat>
          <c:val>
            <c:numRef>
              <c:f>Gráficas!$B$8</c:f>
              <c:numCache>
                <c:formatCode>General</c:formatCode>
                <c:ptCount val="1"/>
                <c:pt idx="0">
                  <c:v>4</c:v>
                </c:pt>
              </c:numCache>
            </c:numRef>
          </c:val>
          <c:extLst>
            <c:ext xmlns:c16="http://schemas.microsoft.com/office/drawing/2014/chart" uri="{C3380CC4-5D6E-409C-BE32-E72D297353CC}">
              <c16:uniqueId val="{00000003-9AFC-4A96-87B6-FEBB3A2A67A9}"/>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AFC-4A96-87B6-FEBB3A2A67A9}"/>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Gráficas!$A$8</c:f>
              <c:strCache>
                <c:ptCount val="1"/>
                <c:pt idx="0">
                  <c:v>Riesgo 7</c:v>
                </c:pt>
              </c:strCache>
            </c:strRef>
          </c:cat>
          <c:val>
            <c:numRef>
              <c:f>Gráficas!$D$8</c:f>
              <c:numCache>
                <c:formatCode>General</c:formatCode>
                <c:ptCount val="1"/>
                <c:pt idx="0">
                  <c:v>0</c:v>
                </c:pt>
              </c:numCache>
            </c:numRef>
          </c:val>
          <c:extLst>
            <c:ext xmlns:c16="http://schemas.microsoft.com/office/drawing/2014/chart" uri="{C3380CC4-5D6E-409C-BE32-E72D297353CC}">
              <c16:uniqueId val="{00000005-9AFC-4A96-87B6-FEBB3A2A67A9}"/>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AFC-4A96-87B6-FEBB3A2A67A9}"/>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Gráficas!$A$8</c:f>
              <c:strCache>
                <c:ptCount val="1"/>
                <c:pt idx="0">
                  <c:v>Riesgo 7</c:v>
                </c:pt>
              </c:strCache>
            </c:strRef>
          </c:cat>
          <c:val>
            <c:numRef>
              <c:f>Gráficas!$C$8</c:f>
              <c:numCache>
                <c:formatCode>General</c:formatCode>
                <c:ptCount val="1"/>
                <c:pt idx="0">
                  <c:v>0</c:v>
                </c:pt>
              </c:numCache>
            </c:numRef>
          </c:val>
          <c:extLst>
            <c:ext xmlns:c16="http://schemas.microsoft.com/office/drawing/2014/chart" uri="{C3380CC4-5D6E-409C-BE32-E72D297353CC}">
              <c16:uniqueId val="{00000007-9AFC-4A96-87B6-FEBB3A2A67A9}"/>
            </c:ext>
          </c:extLst>
        </c:ser>
        <c:dLbls>
          <c:showLegendKey val="0"/>
          <c:showVal val="0"/>
          <c:showCatName val="0"/>
          <c:showSerName val="0"/>
          <c:showPercent val="0"/>
          <c:showBubbleSize val="0"/>
        </c:dLbls>
        <c:gapWidth val="0"/>
        <c:overlap val="100"/>
        <c:axId val="1557385744"/>
        <c:axId val="1557381936"/>
      </c:barChart>
      <c:catAx>
        <c:axId val="1557385744"/>
        <c:scaling>
          <c:orientation val="minMax"/>
        </c:scaling>
        <c:delete val="1"/>
        <c:axPos val="b"/>
        <c:numFmt formatCode="General" sourceLinked="0"/>
        <c:majorTickMark val="none"/>
        <c:minorTickMark val="none"/>
        <c:tickLblPos val="nextTo"/>
        <c:crossAx val="1557381936"/>
        <c:crosses val="autoZero"/>
        <c:auto val="1"/>
        <c:lblAlgn val="ctr"/>
        <c:lblOffset val="100"/>
        <c:noMultiLvlLbl val="0"/>
      </c:catAx>
      <c:valAx>
        <c:axId val="1557381936"/>
        <c:scaling>
          <c:orientation val="minMax"/>
        </c:scaling>
        <c:delete val="1"/>
        <c:axPos val="l"/>
        <c:numFmt formatCode="General" sourceLinked="1"/>
        <c:majorTickMark val="none"/>
        <c:minorTickMark val="none"/>
        <c:tickLblPos val="nextTo"/>
        <c:crossAx val="1557385744"/>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8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A39C-48BF-B34B-032BAC9A1061}"/>
              </c:ext>
            </c:extLst>
          </c:dPt>
          <c:trendline>
            <c:trendlineType val="linear"/>
            <c:dispRSqr val="0"/>
            <c:dispEq val="0"/>
          </c:trendline>
          <c:cat>
            <c:strRef>
              <c:f>Gráficas!$A$9</c:f>
              <c:strCache>
                <c:ptCount val="1"/>
                <c:pt idx="0">
                  <c:v>Riesgo 8</c:v>
                </c:pt>
              </c:strCache>
            </c:strRef>
          </c:cat>
          <c:val>
            <c:numRef>
              <c:f>Gráficas!$B$9</c:f>
              <c:numCache>
                <c:formatCode>General</c:formatCode>
                <c:ptCount val="1"/>
                <c:pt idx="0">
                  <c:v>4</c:v>
                </c:pt>
              </c:numCache>
            </c:numRef>
          </c:val>
          <c:extLst>
            <c:ext xmlns:c16="http://schemas.microsoft.com/office/drawing/2014/chart" uri="{C3380CC4-5D6E-409C-BE32-E72D297353CC}">
              <c16:uniqueId val="{00000003-A39C-48BF-B34B-032BAC9A1061}"/>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39C-48BF-B34B-032BAC9A1061}"/>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Gráficas!$A$9</c:f>
              <c:strCache>
                <c:ptCount val="1"/>
                <c:pt idx="0">
                  <c:v>Riesgo 8</c:v>
                </c:pt>
              </c:strCache>
            </c:strRef>
          </c:cat>
          <c:val>
            <c:numRef>
              <c:f>Gráficas!$D$9</c:f>
              <c:numCache>
                <c:formatCode>General</c:formatCode>
                <c:ptCount val="1"/>
                <c:pt idx="0">
                  <c:v>0</c:v>
                </c:pt>
              </c:numCache>
            </c:numRef>
          </c:val>
          <c:extLst>
            <c:ext xmlns:c16="http://schemas.microsoft.com/office/drawing/2014/chart" uri="{C3380CC4-5D6E-409C-BE32-E72D297353CC}">
              <c16:uniqueId val="{00000005-A39C-48BF-B34B-032BAC9A1061}"/>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A39C-48BF-B34B-032BAC9A1061}"/>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Gráficas!$A$9</c:f>
              <c:strCache>
                <c:ptCount val="1"/>
                <c:pt idx="0">
                  <c:v>Riesgo 8</c:v>
                </c:pt>
              </c:strCache>
            </c:strRef>
          </c:cat>
          <c:val>
            <c:numRef>
              <c:f>Gráficas!$C$9</c:f>
              <c:numCache>
                <c:formatCode>General</c:formatCode>
                <c:ptCount val="1"/>
                <c:pt idx="0">
                  <c:v>0</c:v>
                </c:pt>
              </c:numCache>
            </c:numRef>
          </c:val>
          <c:extLst>
            <c:ext xmlns:c16="http://schemas.microsoft.com/office/drawing/2014/chart" uri="{C3380CC4-5D6E-409C-BE32-E72D297353CC}">
              <c16:uniqueId val="{00000007-A39C-48BF-B34B-032BAC9A1061}"/>
            </c:ext>
          </c:extLst>
        </c:ser>
        <c:dLbls>
          <c:showLegendKey val="0"/>
          <c:showVal val="0"/>
          <c:showCatName val="0"/>
          <c:showSerName val="0"/>
          <c:showPercent val="0"/>
          <c:showBubbleSize val="0"/>
        </c:dLbls>
        <c:gapWidth val="0"/>
        <c:overlap val="100"/>
        <c:axId val="1557395536"/>
        <c:axId val="1557394448"/>
      </c:barChart>
      <c:catAx>
        <c:axId val="1557395536"/>
        <c:scaling>
          <c:orientation val="minMax"/>
        </c:scaling>
        <c:delete val="1"/>
        <c:axPos val="b"/>
        <c:numFmt formatCode="General" sourceLinked="0"/>
        <c:majorTickMark val="none"/>
        <c:minorTickMark val="none"/>
        <c:tickLblPos val="nextTo"/>
        <c:crossAx val="1557394448"/>
        <c:crosses val="autoZero"/>
        <c:auto val="1"/>
        <c:lblAlgn val="ctr"/>
        <c:lblOffset val="100"/>
        <c:noMultiLvlLbl val="0"/>
      </c:catAx>
      <c:valAx>
        <c:axId val="1557394448"/>
        <c:scaling>
          <c:orientation val="minMax"/>
        </c:scaling>
        <c:delete val="1"/>
        <c:axPos val="l"/>
        <c:numFmt formatCode="General" sourceLinked="1"/>
        <c:majorTickMark val="none"/>
        <c:minorTickMark val="none"/>
        <c:tickLblPos val="nextTo"/>
        <c:crossAx val="155739553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9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BB8B-4194-B223-E98145DF08BF}"/>
              </c:ext>
            </c:extLst>
          </c:dPt>
          <c:trendline>
            <c:trendlineType val="linear"/>
            <c:dispRSqr val="0"/>
            <c:dispEq val="0"/>
          </c:trendline>
          <c:cat>
            <c:strRef>
              <c:f>Gráficas!$A$10</c:f>
              <c:strCache>
                <c:ptCount val="1"/>
                <c:pt idx="0">
                  <c:v>Riesgo 9</c:v>
                </c:pt>
              </c:strCache>
            </c:strRef>
          </c:cat>
          <c:val>
            <c:numRef>
              <c:f>Gráficas!$B$10</c:f>
              <c:numCache>
                <c:formatCode>General</c:formatCode>
                <c:ptCount val="1"/>
                <c:pt idx="0">
                  <c:v>4</c:v>
                </c:pt>
              </c:numCache>
            </c:numRef>
          </c:val>
          <c:extLst>
            <c:ext xmlns:c16="http://schemas.microsoft.com/office/drawing/2014/chart" uri="{C3380CC4-5D6E-409C-BE32-E72D297353CC}">
              <c16:uniqueId val="{00000003-BB8B-4194-B223-E98145DF08BF}"/>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B8B-4194-B223-E98145DF08BF}"/>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Gráficas!$A$10</c:f>
              <c:strCache>
                <c:ptCount val="1"/>
                <c:pt idx="0">
                  <c:v>Riesgo 9</c:v>
                </c:pt>
              </c:strCache>
            </c:strRef>
          </c:cat>
          <c:val>
            <c:numRef>
              <c:f>Gráficas!$D$10</c:f>
              <c:numCache>
                <c:formatCode>General</c:formatCode>
                <c:ptCount val="1"/>
                <c:pt idx="0">
                  <c:v>0</c:v>
                </c:pt>
              </c:numCache>
            </c:numRef>
          </c:val>
          <c:extLst>
            <c:ext xmlns:c16="http://schemas.microsoft.com/office/drawing/2014/chart" uri="{C3380CC4-5D6E-409C-BE32-E72D297353CC}">
              <c16:uniqueId val="{00000005-BB8B-4194-B223-E98145DF08BF}"/>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B8B-4194-B223-E98145DF08BF}"/>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Gráficas!$A$10</c:f>
              <c:strCache>
                <c:ptCount val="1"/>
                <c:pt idx="0">
                  <c:v>Riesgo 9</c:v>
                </c:pt>
              </c:strCache>
            </c:strRef>
          </c:cat>
          <c:val>
            <c:numRef>
              <c:f>Gráficas!$D$10</c:f>
              <c:numCache>
                <c:formatCode>General</c:formatCode>
                <c:ptCount val="1"/>
                <c:pt idx="0">
                  <c:v>0</c:v>
                </c:pt>
              </c:numCache>
            </c:numRef>
          </c:val>
          <c:extLst>
            <c:ext xmlns:c16="http://schemas.microsoft.com/office/drawing/2014/chart" uri="{C3380CC4-5D6E-409C-BE32-E72D297353CC}">
              <c16:uniqueId val="{00000007-BB8B-4194-B223-E98145DF08BF}"/>
            </c:ext>
          </c:extLst>
        </c:ser>
        <c:dLbls>
          <c:showLegendKey val="0"/>
          <c:showVal val="0"/>
          <c:showCatName val="0"/>
          <c:showSerName val="0"/>
          <c:showPercent val="0"/>
          <c:showBubbleSize val="0"/>
        </c:dLbls>
        <c:gapWidth val="0"/>
        <c:overlap val="100"/>
        <c:axId val="1557392272"/>
        <c:axId val="1557396624"/>
      </c:barChart>
      <c:catAx>
        <c:axId val="1557392272"/>
        <c:scaling>
          <c:orientation val="minMax"/>
        </c:scaling>
        <c:delete val="1"/>
        <c:axPos val="b"/>
        <c:numFmt formatCode="General" sourceLinked="0"/>
        <c:majorTickMark val="none"/>
        <c:minorTickMark val="none"/>
        <c:tickLblPos val="nextTo"/>
        <c:crossAx val="1557396624"/>
        <c:crosses val="autoZero"/>
        <c:auto val="1"/>
        <c:lblAlgn val="ctr"/>
        <c:lblOffset val="100"/>
        <c:noMultiLvlLbl val="0"/>
      </c:catAx>
      <c:valAx>
        <c:axId val="1557396624"/>
        <c:scaling>
          <c:orientation val="minMax"/>
        </c:scaling>
        <c:delete val="1"/>
        <c:axPos val="l"/>
        <c:numFmt formatCode="General" sourceLinked="1"/>
        <c:majorTickMark val="none"/>
        <c:minorTickMark val="none"/>
        <c:tickLblPos val="nextTo"/>
        <c:crossAx val="1557392272"/>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Riesgo</a:t>
            </a:r>
            <a:r>
              <a:rPr lang="es-CO" baseline="0"/>
              <a:t> 10 </a:t>
            </a:r>
            <a:endParaRPr lang="es-CO"/>
          </a:p>
        </c:rich>
      </c:tx>
      <c:layout>
        <c:manualLayout>
          <c:xMode val="edge"/>
          <c:yMode val="edge"/>
          <c:x val="0.40074396950381203"/>
          <c:y val="9.8116499823550335E-2"/>
        </c:manualLayout>
      </c:layout>
      <c:overlay val="0"/>
    </c:title>
    <c:autoTitleDeleted val="0"/>
    <c:plotArea>
      <c:layout>
        <c:manualLayout>
          <c:layoutTarget val="inner"/>
          <c:xMode val="edge"/>
          <c:yMode val="edge"/>
          <c:x val="8.4474628171478564E-2"/>
          <c:y val="0.18554425488480605"/>
          <c:w val="0.89052537182852143"/>
          <c:h val="0.5777216389617964"/>
        </c:manualLayout>
      </c:layout>
      <c:barChart>
        <c:barDir val="col"/>
        <c:grouping val="clustered"/>
        <c:varyColors val="0"/>
        <c:ser>
          <c:idx val="0"/>
          <c:order val="0"/>
          <c:tx>
            <c:strRef>
              <c:f>Gráficas!$B$1</c:f>
              <c:strCache>
                <c:ptCount val="1"/>
                <c:pt idx="0">
                  <c:v>Zona </c:v>
                </c:pt>
              </c:strCache>
            </c:strRef>
          </c:tx>
          <c:invertIfNegative val="0"/>
          <c:dPt>
            <c:idx val="0"/>
            <c:invertIfNegative val="0"/>
            <c:bubble3D val="0"/>
            <c:spPr>
              <a:gradFill>
                <a:gsLst>
                  <a:gs pos="100000">
                    <a:srgbClr val="00B050"/>
                  </a:gs>
                  <a:gs pos="32000">
                    <a:srgbClr val="FF9933"/>
                  </a:gs>
                  <a:gs pos="68000">
                    <a:srgbClr val="FFFF00"/>
                  </a:gs>
                  <a:gs pos="0">
                    <a:srgbClr val="FF0000"/>
                  </a:gs>
                </a:gsLst>
                <a:lin ang="5400000" scaled="0"/>
              </a:gradFill>
            </c:spPr>
            <c:extLst>
              <c:ext xmlns:c16="http://schemas.microsoft.com/office/drawing/2014/chart" uri="{C3380CC4-5D6E-409C-BE32-E72D297353CC}">
                <c16:uniqueId val="{00000001-65C9-429E-AE25-6B0D139BEA1B}"/>
              </c:ext>
            </c:extLst>
          </c:dPt>
          <c:trendline>
            <c:trendlineType val="linear"/>
            <c:dispRSqr val="0"/>
            <c:dispEq val="0"/>
          </c:trendline>
          <c:cat>
            <c:strRef>
              <c:f>Gráficas!$A$11</c:f>
              <c:strCache>
                <c:ptCount val="1"/>
                <c:pt idx="0">
                  <c:v>Riesgo 10</c:v>
                </c:pt>
              </c:strCache>
            </c:strRef>
          </c:cat>
          <c:val>
            <c:numRef>
              <c:f>Gráficas!$B$11</c:f>
              <c:numCache>
                <c:formatCode>General</c:formatCode>
                <c:ptCount val="1"/>
                <c:pt idx="0">
                  <c:v>4</c:v>
                </c:pt>
              </c:numCache>
            </c:numRef>
          </c:val>
          <c:extLst>
            <c:ext xmlns:c16="http://schemas.microsoft.com/office/drawing/2014/chart" uri="{C3380CC4-5D6E-409C-BE32-E72D297353CC}">
              <c16:uniqueId val="{00000003-65C9-429E-AE25-6B0D139BEA1B}"/>
            </c:ext>
          </c:extLst>
        </c:ser>
        <c:ser>
          <c:idx val="1"/>
          <c:order val="1"/>
          <c:tx>
            <c:strRef>
              <c:f>Gráficas!$D$1</c:f>
              <c:strCache>
                <c:ptCount val="1"/>
                <c:pt idx="0">
                  <c:v>Zona Residual</c:v>
                </c:pt>
              </c:strCache>
            </c:strRef>
          </c:tx>
          <c:spPr>
            <a:noFill/>
            <a:ln w="19050" cmpd="sng">
              <a:solidFill>
                <a:schemeClr val="tx1"/>
              </a:solidFill>
            </a:ln>
          </c:spPr>
          <c:invertIfNegative val="0"/>
          <c:dLbls>
            <c:dLbl>
              <c:idx val="0"/>
              <c:layout>
                <c:manualLayout>
                  <c:x val="0.34706974128233969"/>
                  <c:y val="0.10520732077114713"/>
                </c:manualLayout>
              </c:layout>
              <c:tx>
                <c:rich>
                  <a:bodyPr/>
                  <a:lstStyle/>
                  <a:p>
                    <a:r>
                      <a:rPr lang="en-US" b="1" i="0"/>
                      <a:t>Zona residual</a:t>
                    </a:r>
                    <a:endParaRPr lang="en-US"/>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5C9-429E-AE25-6B0D139BEA1B}"/>
                </c:ext>
              </c:extLst>
            </c:dLbl>
            <c:spPr>
              <a:noFill/>
              <a:ln>
                <a:noFill/>
              </a:ln>
              <a:effectLst/>
            </c:spPr>
            <c:txPr>
              <a:bodyPr/>
              <a:lstStyle/>
              <a:p>
                <a:pPr>
                  <a:defRPr b="1" i="0"/>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Gráficas!$A$11</c:f>
              <c:strCache>
                <c:ptCount val="1"/>
                <c:pt idx="0">
                  <c:v>Riesgo 10</c:v>
                </c:pt>
              </c:strCache>
            </c:strRef>
          </c:cat>
          <c:val>
            <c:numRef>
              <c:f>Gráficas!$D$11</c:f>
              <c:numCache>
                <c:formatCode>General</c:formatCode>
                <c:ptCount val="1"/>
                <c:pt idx="0">
                  <c:v>0</c:v>
                </c:pt>
              </c:numCache>
            </c:numRef>
          </c:val>
          <c:extLst>
            <c:ext xmlns:c16="http://schemas.microsoft.com/office/drawing/2014/chart" uri="{C3380CC4-5D6E-409C-BE32-E72D297353CC}">
              <c16:uniqueId val="{00000005-65C9-429E-AE25-6B0D139BEA1B}"/>
            </c:ext>
          </c:extLst>
        </c:ser>
        <c:ser>
          <c:idx val="2"/>
          <c:order val="2"/>
          <c:tx>
            <c:strRef>
              <c:f>Gráficas!$C$1</c:f>
              <c:strCache>
                <c:ptCount val="1"/>
                <c:pt idx="0">
                  <c:v>Zona inherente</c:v>
                </c:pt>
              </c:strCache>
            </c:strRef>
          </c:tx>
          <c:spPr>
            <a:noFill/>
            <a:ln w="19050" cmpd="sng">
              <a:solidFill>
                <a:schemeClr val="tx1"/>
              </a:solidFill>
            </a:ln>
          </c:spPr>
          <c:invertIfNegative val="0"/>
          <c:dLbls>
            <c:dLbl>
              <c:idx val="0"/>
              <c:layout>
                <c:manualLayout>
                  <c:x val="0.35098925134358205"/>
                  <c:y val="0.10261782878339679"/>
                </c:manualLayout>
              </c:layout>
              <c:tx>
                <c:rich>
                  <a:bodyPr/>
                  <a:lstStyle/>
                  <a:p>
                    <a:r>
                      <a:rPr lang="en-US" b="1"/>
                      <a:t>Zona inherente</a:t>
                    </a:r>
                    <a:endParaRPr lang="en-US"/>
                  </a:p>
                </c:rich>
              </c:tx>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65C9-429E-AE25-6B0D139BEA1B}"/>
                </c:ext>
              </c:extLst>
            </c:dLbl>
            <c:spPr>
              <a:noFill/>
              <a:ln>
                <a:noFill/>
              </a:ln>
              <a:effectLst/>
            </c:spPr>
            <c:txPr>
              <a:bodyPr/>
              <a:lstStyle/>
              <a:p>
                <a:pPr>
                  <a:defRPr b="1"/>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Gráficas!$A$11</c:f>
              <c:strCache>
                <c:ptCount val="1"/>
                <c:pt idx="0">
                  <c:v>Riesgo 10</c:v>
                </c:pt>
              </c:strCache>
            </c:strRef>
          </c:cat>
          <c:val>
            <c:numRef>
              <c:f>Gráficas!$C$11</c:f>
              <c:numCache>
                <c:formatCode>General</c:formatCode>
                <c:ptCount val="1"/>
                <c:pt idx="0">
                  <c:v>0</c:v>
                </c:pt>
              </c:numCache>
            </c:numRef>
          </c:val>
          <c:extLst>
            <c:ext xmlns:c16="http://schemas.microsoft.com/office/drawing/2014/chart" uri="{C3380CC4-5D6E-409C-BE32-E72D297353CC}">
              <c16:uniqueId val="{00000007-65C9-429E-AE25-6B0D139BEA1B}"/>
            </c:ext>
          </c:extLst>
        </c:ser>
        <c:dLbls>
          <c:showLegendKey val="0"/>
          <c:showVal val="0"/>
          <c:showCatName val="0"/>
          <c:showSerName val="0"/>
          <c:showPercent val="0"/>
          <c:showBubbleSize val="0"/>
        </c:dLbls>
        <c:gapWidth val="0"/>
        <c:overlap val="100"/>
        <c:axId val="1557384656"/>
        <c:axId val="1557384112"/>
      </c:barChart>
      <c:catAx>
        <c:axId val="1557384656"/>
        <c:scaling>
          <c:orientation val="minMax"/>
        </c:scaling>
        <c:delete val="1"/>
        <c:axPos val="b"/>
        <c:numFmt formatCode="General" sourceLinked="0"/>
        <c:majorTickMark val="none"/>
        <c:minorTickMark val="none"/>
        <c:tickLblPos val="nextTo"/>
        <c:crossAx val="1557384112"/>
        <c:crosses val="autoZero"/>
        <c:auto val="1"/>
        <c:lblAlgn val="ctr"/>
        <c:lblOffset val="100"/>
        <c:noMultiLvlLbl val="0"/>
      </c:catAx>
      <c:valAx>
        <c:axId val="1557384112"/>
        <c:scaling>
          <c:orientation val="minMax"/>
        </c:scaling>
        <c:delete val="1"/>
        <c:axPos val="l"/>
        <c:numFmt formatCode="General" sourceLinked="1"/>
        <c:majorTickMark val="none"/>
        <c:minorTickMark val="none"/>
        <c:tickLblPos val="nextTo"/>
        <c:crossAx val="1557384656"/>
        <c:crosses val="autoZero"/>
        <c:crossBetween val="between"/>
      </c:valAx>
    </c:plotArea>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16.png"/></Relationships>
</file>

<file path=xl/drawings/_rels/drawing4.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12.emf"/><Relationship Id="rId7" Type="http://schemas.openxmlformats.org/officeDocument/2006/relationships/image" Target="../media/image9.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editAs="oneCell">
    <xdr:from>
      <xdr:col>1</xdr:col>
      <xdr:colOff>1882848</xdr:colOff>
      <xdr:row>0</xdr:row>
      <xdr:rowOff>148441</xdr:rowOff>
    </xdr:from>
    <xdr:to>
      <xdr:col>3</xdr:col>
      <xdr:colOff>1559049</xdr:colOff>
      <xdr:row>2</xdr:row>
      <xdr:rowOff>388123</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44848" y="148441"/>
          <a:ext cx="4819701" cy="78396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0</xdr:colOff>
          <xdr:row>7</xdr:row>
          <xdr:rowOff>0</xdr:rowOff>
        </xdr:from>
        <xdr:to>
          <xdr:col>3</xdr:col>
          <xdr:colOff>2352675</xdr:colOff>
          <xdr:row>8</xdr:row>
          <xdr:rowOff>142875</xdr:rowOff>
        </xdr:to>
        <xdr:sp macro="" textlink="">
          <xdr:nvSpPr>
            <xdr:cNvPr id="2053" name="CommandButton1"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xdr:row>
          <xdr:rowOff>0</xdr:rowOff>
        </xdr:from>
        <xdr:to>
          <xdr:col>4</xdr:col>
          <xdr:colOff>2581275</xdr:colOff>
          <xdr:row>8</xdr:row>
          <xdr:rowOff>123825</xdr:rowOff>
        </xdr:to>
        <xdr:sp macro="" textlink="">
          <xdr:nvSpPr>
            <xdr:cNvPr id="2058" name="CommandButton2" hidden="1">
              <a:extLst>
                <a:ext uri="{63B3BB69-23CF-44E3-9099-C40C66FF867C}">
                  <a14:compatExt spid="_x0000_s20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xdr:row>
          <xdr:rowOff>0</xdr:rowOff>
        </xdr:from>
        <xdr:to>
          <xdr:col>8</xdr:col>
          <xdr:colOff>2057400</xdr:colOff>
          <xdr:row>17</xdr:row>
          <xdr:rowOff>447675</xdr:rowOff>
        </xdr:to>
        <xdr:sp macro="" textlink="">
          <xdr:nvSpPr>
            <xdr:cNvPr id="2060" name="CommandButton3" hidden="1">
              <a:extLst>
                <a:ext uri="{63B3BB69-23CF-44E3-9099-C40C66FF867C}">
                  <a14:compatExt spid="_x0000_s20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xdr:row>
          <xdr:rowOff>0</xdr:rowOff>
        </xdr:from>
        <xdr:to>
          <xdr:col>10</xdr:col>
          <xdr:colOff>1809750</xdr:colOff>
          <xdr:row>38</xdr:row>
          <xdr:rowOff>142875</xdr:rowOff>
        </xdr:to>
        <xdr:sp macro="" textlink="">
          <xdr:nvSpPr>
            <xdr:cNvPr id="2067" name="CommandButton4" hidden="1">
              <a:extLst>
                <a:ext uri="{63B3BB69-23CF-44E3-9099-C40C66FF867C}">
                  <a14:compatExt spid="_x0000_s2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6</xdr:row>
          <xdr:rowOff>0</xdr:rowOff>
        </xdr:from>
        <xdr:to>
          <xdr:col>1</xdr:col>
          <xdr:colOff>2667000</xdr:colOff>
          <xdr:row>6</xdr:row>
          <xdr:rowOff>838200</xdr:rowOff>
        </xdr:to>
        <xdr:sp macro="" textlink="">
          <xdr:nvSpPr>
            <xdr:cNvPr id="2069" name="Procesos" hidden="1">
              <a:extLst>
                <a:ext uri="{63B3BB69-23CF-44E3-9099-C40C66FF867C}">
                  <a14:compatExt spid="_x0000_s2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xdr:row>
          <xdr:rowOff>0</xdr:rowOff>
        </xdr:from>
        <xdr:to>
          <xdr:col>9</xdr:col>
          <xdr:colOff>1066800</xdr:colOff>
          <xdr:row>40</xdr:row>
          <xdr:rowOff>0</xdr:rowOff>
        </xdr:to>
        <xdr:sp macro="" textlink="">
          <xdr:nvSpPr>
            <xdr:cNvPr id="2080" name="CommandButton5" hidden="1">
              <a:extLst>
                <a:ext uri="{63B3BB69-23CF-44E3-9099-C40C66FF867C}">
                  <a14:compatExt spid="_x0000_s2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677885</xdr:colOff>
      <xdr:row>11</xdr:row>
      <xdr:rowOff>121225</xdr:rowOff>
    </xdr:from>
    <xdr:to>
      <xdr:col>9</xdr:col>
      <xdr:colOff>826635</xdr:colOff>
      <xdr:row>12</xdr:row>
      <xdr:rowOff>190498</xdr:rowOff>
    </xdr:to>
    <xdr:sp macro="" textlink="">
      <xdr:nvSpPr>
        <xdr:cNvPr id="5" name="Flecha derecha 4">
          <a:extLst>
            <a:ext uri="{FF2B5EF4-FFF2-40B4-BE49-F238E27FC236}">
              <a16:creationId xmlns:a16="http://schemas.microsoft.com/office/drawing/2014/main" id="{00000000-0008-0000-0100-000005000000}"/>
            </a:ext>
          </a:extLst>
        </xdr:cNvPr>
        <xdr:cNvSpPr/>
      </xdr:nvSpPr>
      <xdr:spPr>
        <a:xfrm rot="10800000">
          <a:off x="6869135" y="3563832"/>
          <a:ext cx="1836036" cy="38223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11</xdr:row>
      <xdr:rowOff>130749</xdr:rowOff>
    </xdr:from>
    <xdr:to>
      <xdr:col>15</xdr:col>
      <xdr:colOff>370113</xdr:colOff>
      <xdr:row>12</xdr:row>
      <xdr:rowOff>200022</xdr:rowOff>
    </xdr:to>
    <xdr:sp macro="" textlink="">
      <xdr:nvSpPr>
        <xdr:cNvPr id="105" name="Flecha derecha 104">
          <a:extLst>
            <a:ext uri="{FF2B5EF4-FFF2-40B4-BE49-F238E27FC236}">
              <a16:creationId xmlns:a16="http://schemas.microsoft.com/office/drawing/2014/main" id="{00000000-0008-0000-0100-000069000000}"/>
            </a:ext>
          </a:extLst>
        </xdr:cNvPr>
        <xdr:cNvSpPr/>
      </xdr:nvSpPr>
      <xdr:spPr>
        <a:xfrm>
          <a:off x="11950720" y="3573356"/>
          <a:ext cx="1863250" cy="38223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34</xdr:row>
      <xdr:rowOff>121227</xdr:rowOff>
    </xdr:from>
    <xdr:to>
      <xdr:col>9</xdr:col>
      <xdr:colOff>826635</xdr:colOff>
      <xdr:row>35</xdr:row>
      <xdr:rowOff>190500</xdr:rowOff>
    </xdr:to>
    <xdr:sp macro="" textlink="">
      <xdr:nvSpPr>
        <xdr:cNvPr id="106" name="Flecha derecha 105">
          <a:extLst>
            <a:ext uri="{FF2B5EF4-FFF2-40B4-BE49-F238E27FC236}">
              <a16:creationId xmlns:a16="http://schemas.microsoft.com/office/drawing/2014/main" id="{00000000-0008-0000-0100-00006A000000}"/>
            </a:ext>
          </a:extLst>
        </xdr:cNvPr>
        <xdr:cNvSpPr/>
      </xdr:nvSpPr>
      <xdr:spPr>
        <a:xfrm rot="10800000">
          <a:off x="6869135" y="10762013"/>
          <a:ext cx="1836036" cy="38223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34</xdr:row>
      <xdr:rowOff>130751</xdr:rowOff>
    </xdr:from>
    <xdr:to>
      <xdr:col>15</xdr:col>
      <xdr:colOff>370113</xdr:colOff>
      <xdr:row>35</xdr:row>
      <xdr:rowOff>200024</xdr:rowOff>
    </xdr:to>
    <xdr:sp macro="" textlink="">
      <xdr:nvSpPr>
        <xdr:cNvPr id="107" name="Flecha derecha 106">
          <a:extLst>
            <a:ext uri="{FF2B5EF4-FFF2-40B4-BE49-F238E27FC236}">
              <a16:creationId xmlns:a16="http://schemas.microsoft.com/office/drawing/2014/main" id="{00000000-0008-0000-0100-00006B000000}"/>
            </a:ext>
          </a:extLst>
        </xdr:cNvPr>
        <xdr:cNvSpPr/>
      </xdr:nvSpPr>
      <xdr:spPr>
        <a:xfrm>
          <a:off x="11950720" y="10771537"/>
          <a:ext cx="1863250" cy="382237"/>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57</xdr:row>
      <xdr:rowOff>121225</xdr:rowOff>
    </xdr:from>
    <xdr:to>
      <xdr:col>9</xdr:col>
      <xdr:colOff>826635</xdr:colOff>
      <xdr:row>58</xdr:row>
      <xdr:rowOff>190498</xdr:rowOff>
    </xdr:to>
    <xdr:sp macro="" textlink="">
      <xdr:nvSpPr>
        <xdr:cNvPr id="6" name="Flecha derecha 5">
          <a:extLst>
            <a:ext uri="{FF2B5EF4-FFF2-40B4-BE49-F238E27FC236}">
              <a16:creationId xmlns:a16="http://schemas.microsoft.com/office/drawing/2014/main" id="{00000000-0008-0000-0100-000006000000}"/>
            </a:ext>
          </a:extLst>
        </xdr:cNvPr>
        <xdr:cNvSpPr/>
      </xdr:nvSpPr>
      <xdr:spPr>
        <a:xfrm rot="10800000">
          <a:off x="6877794" y="3550225"/>
          <a:ext cx="1845932"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57</xdr:row>
      <xdr:rowOff>130749</xdr:rowOff>
    </xdr:from>
    <xdr:to>
      <xdr:col>15</xdr:col>
      <xdr:colOff>370113</xdr:colOff>
      <xdr:row>58</xdr:row>
      <xdr:rowOff>200022</xdr:rowOff>
    </xdr:to>
    <xdr:sp macro="" textlink="">
      <xdr:nvSpPr>
        <xdr:cNvPr id="7" name="Flecha derecha 6">
          <a:extLst>
            <a:ext uri="{FF2B5EF4-FFF2-40B4-BE49-F238E27FC236}">
              <a16:creationId xmlns:a16="http://schemas.microsoft.com/office/drawing/2014/main" id="{00000000-0008-0000-0100-000007000000}"/>
            </a:ext>
          </a:extLst>
        </xdr:cNvPr>
        <xdr:cNvSpPr/>
      </xdr:nvSpPr>
      <xdr:spPr>
        <a:xfrm>
          <a:off x="11980408" y="3559749"/>
          <a:ext cx="186325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80</xdr:row>
      <xdr:rowOff>121227</xdr:rowOff>
    </xdr:from>
    <xdr:to>
      <xdr:col>9</xdr:col>
      <xdr:colOff>826635</xdr:colOff>
      <xdr:row>81</xdr:row>
      <xdr:rowOff>190500</xdr:rowOff>
    </xdr:to>
    <xdr:sp macro="" textlink="">
      <xdr:nvSpPr>
        <xdr:cNvPr id="8" name="Flecha derecha 7">
          <a:extLst>
            <a:ext uri="{FF2B5EF4-FFF2-40B4-BE49-F238E27FC236}">
              <a16:creationId xmlns:a16="http://schemas.microsoft.com/office/drawing/2014/main" id="{00000000-0008-0000-0100-000008000000}"/>
            </a:ext>
          </a:extLst>
        </xdr:cNvPr>
        <xdr:cNvSpPr/>
      </xdr:nvSpPr>
      <xdr:spPr>
        <a:xfrm rot="10800000">
          <a:off x="6877794" y="10719954"/>
          <a:ext cx="1845932"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80</xdr:row>
      <xdr:rowOff>130751</xdr:rowOff>
    </xdr:from>
    <xdr:to>
      <xdr:col>15</xdr:col>
      <xdr:colOff>370113</xdr:colOff>
      <xdr:row>81</xdr:row>
      <xdr:rowOff>200024</xdr:rowOff>
    </xdr:to>
    <xdr:sp macro="" textlink="">
      <xdr:nvSpPr>
        <xdr:cNvPr id="9" name="Flecha derecha 8">
          <a:extLst>
            <a:ext uri="{FF2B5EF4-FFF2-40B4-BE49-F238E27FC236}">
              <a16:creationId xmlns:a16="http://schemas.microsoft.com/office/drawing/2014/main" id="{00000000-0008-0000-0100-000009000000}"/>
            </a:ext>
          </a:extLst>
        </xdr:cNvPr>
        <xdr:cNvSpPr/>
      </xdr:nvSpPr>
      <xdr:spPr>
        <a:xfrm>
          <a:off x="11980408" y="10729478"/>
          <a:ext cx="1863250"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103</xdr:row>
      <xdr:rowOff>121225</xdr:rowOff>
    </xdr:from>
    <xdr:to>
      <xdr:col>9</xdr:col>
      <xdr:colOff>826635</xdr:colOff>
      <xdr:row>104</xdr:row>
      <xdr:rowOff>190498</xdr:rowOff>
    </xdr:to>
    <xdr:sp macro="" textlink="">
      <xdr:nvSpPr>
        <xdr:cNvPr id="10" name="Flecha derecha 9">
          <a:extLst>
            <a:ext uri="{FF2B5EF4-FFF2-40B4-BE49-F238E27FC236}">
              <a16:creationId xmlns:a16="http://schemas.microsoft.com/office/drawing/2014/main" id="{00000000-0008-0000-0100-00000A000000}"/>
            </a:ext>
          </a:extLst>
        </xdr:cNvPr>
        <xdr:cNvSpPr/>
      </xdr:nvSpPr>
      <xdr:spPr>
        <a:xfrm rot="10800000">
          <a:off x="6877794" y="3550225"/>
          <a:ext cx="1845932"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103</xdr:row>
      <xdr:rowOff>130749</xdr:rowOff>
    </xdr:from>
    <xdr:to>
      <xdr:col>15</xdr:col>
      <xdr:colOff>370113</xdr:colOff>
      <xdr:row>104</xdr:row>
      <xdr:rowOff>200022</xdr:rowOff>
    </xdr:to>
    <xdr:sp macro="" textlink="">
      <xdr:nvSpPr>
        <xdr:cNvPr id="11" name="Flecha derecha 10">
          <a:extLst>
            <a:ext uri="{FF2B5EF4-FFF2-40B4-BE49-F238E27FC236}">
              <a16:creationId xmlns:a16="http://schemas.microsoft.com/office/drawing/2014/main" id="{00000000-0008-0000-0100-00000B000000}"/>
            </a:ext>
          </a:extLst>
        </xdr:cNvPr>
        <xdr:cNvSpPr/>
      </xdr:nvSpPr>
      <xdr:spPr>
        <a:xfrm>
          <a:off x="11980408" y="3559749"/>
          <a:ext cx="186325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126</xdr:row>
      <xdr:rowOff>121227</xdr:rowOff>
    </xdr:from>
    <xdr:to>
      <xdr:col>9</xdr:col>
      <xdr:colOff>826635</xdr:colOff>
      <xdr:row>127</xdr:row>
      <xdr:rowOff>190500</xdr:rowOff>
    </xdr:to>
    <xdr:sp macro="" textlink="">
      <xdr:nvSpPr>
        <xdr:cNvPr id="12" name="Flecha derecha 11">
          <a:extLst>
            <a:ext uri="{FF2B5EF4-FFF2-40B4-BE49-F238E27FC236}">
              <a16:creationId xmlns:a16="http://schemas.microsoft.com/office/drawing/2014/main" id="{00000000-0008-0000-0100-00000C000000}"/>
            </a:ext>
          </a:extLst>
        </xdr:cNvPr>
        <xdr:cNvSpPr/>
      </xdr:nvSpPr>
      <xdr:spPr>
        <a:xfrm rot="10800000">
          <a:off x="6877794" y="10719954"/>
          <a:ext cx="1845932"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126</xdr:row>
      <xdr:rowOff>130751</xdr:rowOff>
    </xdr:from>
    <xdr:to>
      <xdr:col>15</xdr:col>
      <xdr:colOff>370113</xdr:colOff>
      <xdr:row>127</xdr:row>
      <xdr:rowOff>200024</xdr:rowOff>
    </xdr:to>
    <xdr:sp macro="" textlink="">
      <xdr:nvSpPr>
        <xdr:cNvPr id="13" name="Flecha derecha 12">
          <a:extLst>
            <a:ext uri="{FF2B5EF4-FFF2-40B4-BE49-F238E27FC236}">
              <a16:creationId xmlns:a16="http://schemas.microsoft.com/office/drawing/2014/main" id="{00000000-0008-0000-0100-00000D000000}"/>
            </a:ext>
          </a:extLst>
        </xdr:cNvPr>
        <xdr:cNvSpPr/>
      </xdr:nvSpPr>
      <xdr:spPr>
        <a:xfrm>
          <a:off x="11980408" y="10729478"/>
          <a:ext cx="1863250"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149</xdr:row>
      <xdr:rowOff>121225</xdr:rowOff>
    </xdr:from>
    <xdr:to>
      <xdr:col>9</xdr:col>
      <xdr:colOff>826635</xdr:colOff>
      <xdr:row>150</xdr:row>
      <xdr:rowOff>190498</xdr:rowOff>
    </xdr:to>
    <xdr:sp macro="" textlink="">
      <xdr:nvSpPr>
        <xdr:cNvPr id="14" name="Flecha derecha 13">
          <a:extLst>
            <a:ext uri="{FF2B5EF4-FFF2-40B4-BE49-F238E27FC236}">
              <a16:creationId xmlns:a16="http://schemas.microsoft.com/office/drawing/2014/main" id="{00000000-0008-0000-0100-00000E000000}"/>
            </a:ext>
          </a:extLst>
        </xdr:cNvPr>
        <xdr:cNvSpPr/>
      </xdr:nvSpPr>
      <xdr:spPr>
        <a:xfrm rot="10800000">
          <a:off x="6877794" y="3550225"/>
          <a:ext cx="1845932"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149</xdr:row>
      <xdr:rowOff>130749</xdr:rowOff>
    </xdr:from>
    <xdr:to>
      <xdr:col>15</xdr:col>
      <xdr:colOff>370113</xdr:colOff>
      <xdr:row>150</xdr:row>
      <xdr:rowOff>200022</xdr:rowOff>
    </xdr:to>
    <xdr:sp macro="" textlink="">
      <xdr:nvSpPr>
        <xdr:cNvPr id="15" name="Flecha derecha 14">
          <a:extLst>
            <a:ext uri="{FF2B5EF4-FFF2-40B4-BE49-F238E27FC236}">
              <a16:creationId xmlns:a16="http://schemas.microsoft.com/office/drawing/2014/main" id="{00000000-0008-0000-0100-00000F000000}"/>
            </a:ext>
          </a:extLst>
        </xdr:cNvPr>
        <xdr:cNvSpPr/>
      </xdr:nvSpPr>
      <xdr:spPr>
        <a:xfrm>
          <a:off x="11980408" y="3559749"/>
          <a:ext cx="186325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172</xdr:row>
      <xdr:rowOff>121227</xdr:rowOff>
    </xdr:from>
    <xdr:to>
      <xdr:col>9</xdr:col>
      <xdr:colOff>826635</xdr:colOff>
      <xdr:row>173</xdr:row>
      <xdr:rowOff>190500</xdr:rowOff>
    </xdr:to>
    <xdr:sp macro="" textlink="">
      <xdr:nvSpPr>
        <xdr:cNvPr id="16" name="Flecha derecha 15">
          <a:extLst>
            <a:ext uri="{FF2B5EF4-FFF2-40B4-BE49-F238E27FC236}">
              <a16:creationId xmlns:a16="http://schemas.microsoft.com/office/drawing/2014/main" id="{00000000-0008-0000-0100-000010000000}"/>
            </a:ext>
          </a:extLst>
        </xdr:cNvPr>
        <xdr:cNvSpPr/>
      </xdr:nvSpPr>
      <xdr:spPr>
        <a:xfrm rot="10800000">
          <a:off x="6877794" y="10719954"/>
          <a:ext cx="1845932"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172</xdr:row>
      <xdr:rowOff>130751</xdr:rowOff>
    </xdr:from>
    <xdr:to>
      <xdr:col>15</xdr:col>
      <xdr:colOff>370113</xdr:colOff>
      <xdr:row>173</xdr:row>
      <xdr:rowOff>200024</xdr:rowOff>
    </xdr:to>
    <xdr:sp macro="" textlink="">
      <xdr:nvSpPr>
        <xdr:cNvPr id="17" name="Flecha derecha 16">
          <a:extLst>
            <a:ext uri="{FF2B5EF4-FFF2-40B4-BE49-F238E27FC236}">
              <a16:creationId xmlns:a16="http://schemas.microsoft.com/office/drawing/2014/main" id="{00000000-0008-0000-0100-000011000000}"/>
            </a:ext>
          </a:extLst>
        </xdr:cNvPr>
        <xdr:cNvSpPr/>
      </xdr:nvSpPr>
      <xdr:spPr>
        <a:xfrm>
          <a:off x="11980408" y="10729478"/>
          <a:ext cx="1863250"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195</xdr:row>
      <xdr:rowOff>121225</xdr:rowOff>
    </xdr:from>
    <xdr:to>
      <xdr:col>9</xdr:col>
      <xdr:colOff>826635</xdr:colOff>
      <xdr:row>196</xdr:row>
      <xdr:rowOff>190498</xdr:rowOff>
    </xdr:to>
    <xdr:sp macro="" textlink="">
      <xdr:nvSpPr>
        <xdr:cNvPr id="18" name="Flecha derecha 17">
          <a:extLst>
            <a:ext uri="{FF2B5EF4-FFF2-40B4-BE49-F238E27FC236}">
              <a16:creationId xmlns:a16="http://schemas.microsoft.com/office/drawing/2014/main" id="{00000000-0008-0000-0100-000012000000}"/>
            </a:ext>
          </a:extLst>
        </xdr:cNvPr>
        <xdr:cNvSpPr/>
      </xdr:nvSpPr>
      <xdr:spPr>
        <a:xfrm rot="10800000">
          <a:off x="6877794" y="3550225"/>
          <a:ext cx="1845932"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195</xdr:row>
      <xdr:rowOff>130749</xdr:rowOff>
    </xdr:from>
    <xdr:to>
      <xdr:col>15</xdr:col>
      <xdr:colOff>370113</xdr:colOff>
      <xdr:row>196</xdr:row>
      <xdr:rowOff>200022</xdr:rowOff>
    </xdr:to>
    <xdr:sp macro="" textlink="">
      <xdr:nvSpPr>
        <xdr:cNvPr id="19" name="Flecha derecha 18">
          <a:extLst>
            <a:ext uri="{FF2B5EF4-FFF2-40B4-BE49-F238E27FC236}">
              <a16:creationId xmlns:a16="http://schemas.microsoft.com/office/drawing/2014/main" id="{00000000-0008-0000-0100-000013000000}"/>
            </a:ext>
          </a:extLst>
        </xdr:cNvPr>
        <xdr:cNvSpPr/>
      </xdr:nvSpPr>
      <xdr:spPr>
        <a:xfrm>
          <a:off x="11980408" y="3559749"/>
          <a:ext cx="1863250" cy="3810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7</xdr:col>
      <xdr:colOff>677885</xdr:colOff>
      <xdr:row>218</xdr:row>
      <xdr:rowOff>121227</xdr:rowOff>
    </xdr:from>
    <xdr:to>
      <xdr:col>9</xdr:col>
      <xdr:colOff>826635</xdr:colOff>
      <xdr:row>219</xdr:row>
      <xdr:rowOff>190500</xdr:rowOff>
    </xdr:to>
    <xdr:sp macro="" textlink="">
      <xdr:nvSpPr>
        <xdr:cNvPr id="20" name="Flecha derecha 19">
          <a:extLst>
            <a:ext uri="{FF2B5EF4-FFF2-40B4-BE49-F238E27FC236}">
              <a16:creationId xmlns:a16="http://schemas.microsoft.com/office/drawing/2014/main" id="{00000000-0008-0000-0100-000014000000}"/>
            </a:ext>
          </a:extLst>
        </xdr:cNvPr>
        <xdr:cNvSpPr/>
      </xdr:nvSpPr>
      <xdr:spPr>
        <a:xfrm rot="10800000">
          <a:off x="6877794" y="10719954"/>
          <a:ext cx="1845932"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30863</xdr:colOff>
      <xdr:row>218</xdr:row>
      <xdr:rowOff>130751</xdr:rowOff>
    </xdr:from>
    <xdr:to>
      <xdr:col>15</xdr:col>
      <xdr:colOff>370113</xdr:colOff>
      <xdr:row>219</xdr:row>
      <xdr:rowOff>200024</xdr:rowOff>
    </xdr:to>
    <xdr:sp macro="" textlink="">
      <xdr:nvSpPr>
        <xdr:cNvPr id="21" name="Flecha derecha 20">
          <a:extLst>
            <a:ext uri="{FF2B5EF4-FFF2-40B4-BE49-F238E27FC236}">
              <a16:creationId xmlns:a16="http://schemas.microsoft.com/office/drawing/2014/main" id="{00000000-0008-0000-0100-000015000000}"/>
            </a:ext>
          </a:extLst>
        </xdr:cNvPr>
        <xdr:cNvSpPr/>
      </xdr:nvSpPr>
      <xdr:spPr>
        <a:xfrm>
          <a:off x="11980408" y="10729478"/>
          <a:ext cx="1863250" cy="38100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667901</xdr:colOff>
      <xdr:row>0</xdr:row>
      <xdr:rowOff>357187</xdr:rowOff>
    </xdr:from>
    <xdr:to>
      <xdr:col>3</xdr:col>
      <xdr:colOff>4214812</xdr:colOff>
      <xdr:row>4</xdr:row>
      <xdr:rowOff>210149</xdr:rowOff>
    </xdr:to>
    <xdr:pic>
      <xdr:nvPicPr>
        <xdr:cNvPr id="2" name="2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7464" y="357187"/>
          <a:ext cx="7523598" cy="13055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0</xdr:colOff>
          <xdr:row>47</xdr:row>
          <xdr:rowOff>0</xdr:rowOff>
        </xdr:from>
        <xdr:to>
          <xdr:col>12</xdr:col>
          <xdr:colOff>1838325</xdr:colOff>
          <xdr:row>47</xdr:row>
          <xdr:rowOff>514350</xdr:rowOff>
        </xdr:to>
        <xdr:sp macro="" textlink="">
          <xdr:nvSpPr>
            <xdr:cNvPr id="10241" name="CommandButton1" hidden="1">
              <a:extLst>
                <a:ext uri="{63B3BB69-23CF-44E3-9099-C40C66FF867C}">
                  <a14:compatExt spid="_x0000_s10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xdr:row>
          <xdr:rowOff>0</xdr:rowOff>
        </xdr:from>
        <xdr:to>
          <xdr:col>13</xdr:col>
          <xdr:colOff>1828800</xdr:colOff>
          <xdr:row>8</xdr:row>
          <xdr:rowOff>514350</xdr:rowOff>
        </xdr:to>
        <xdr:sp macro="" textlink="">
          <xdr:nvSpPr>
            <xdr:cNvPr id="10242" name="CommandButton2" hidden="1">
              <a:extLst>
                <a:ext uri="{63B3BB69-23CF-44E3-9099-C40C66FF867C}">
                  <a14:compatExt spid="_x0000_s10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10</xdr:col>
          <xdr:colOff>2581275</xdr:colOff>
          <xdr:row>47</xdr:row>
          <xdr:rowOff>514350</xdr:rowOff>
        </xdr:to>
        <xdr:sp macro="" textlink="">
          <xdr:nvSpPr>
            <xdr:cNvPr id="10243" name="CommandButton3" hidden="1">
              <a:extLst>
                <a:ext uri="{63B3BB69-23CF-44E3-9099-C40C66FF867C}">
                  <a14:compatExt spid="_x0000_s10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0</xdr:rowOff>
        </xdr:from>
        <xdr:to>
          <xdr:col>11</xdr:col>
          <xdr:colOff>2333625</xdr:colOff>
          <xdr:row>47</xdr:row>
          <xdr:rowOff>523875</xdr:rowOff>
        </xdr:to>
        <xdr:sp macro="" textlink="">
          <xdr:nvSpPr>
            <xdr:cNvPr id="10244" name="CommandButton4" hidden="1">
              <a:extLst>
                <a:ext uri="{63B3BB69-23CF-44E3-9099-C40C66FF867C}">
                  <a14:compatExt spid="_x0000_s10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24</xdr:col>
      <xdr:colOff>0</xdr:colOff>
      <xdr:row>21</xdr:row>
      <xdr:rowOff>0</xdr:rowOff>
    </xdr:from>
    <xdr:to>
      <xdr:col>24</xdr:col>
      <xdr:colOff>1635125</xdr:colOff>
      <xdr:row>21</xdr:row>
      <xdr:rowOff>432594</xdr:rowOff>
    </xdr:to>
    <xdr:sp macro="[0]!CalSolR2" textlink="">
      <xdr:nvSpPr>
        <xdr:cNvPr id="107" name="25 CuadroTexto">
          <a:extLst>
            <a:ext uri="{FF2B5EF4-FFF2-40B4-BE49-F238E27FC236}">
              <a16:creationId xmlns:a16="http://schemas.microsoft.com/office/drawing/2014/main" id="{00000000-0008-0000-0200-00006B000000}"/>
            </a:ext>
          </a:extLst>
        </xdr:cNvPr>
        <xdr:cNvSpPr txBox="1"/>
      </xdr:nvSpPr>
      <xdr:spPr>
        <a:xfrm>
          <a:off x="54638864" y="1506682"/>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47</xdr:row>
          <xdr:rowOff>0</xdr:rowOff>
        </xdr:from>
        <xdr:to>
          <xdr:col>5</xdr:col>
          <xdr:colOff>2286000</xdr:colOff>
          <xdr:row>47</xdr:row>
          <xdr:rowOff>561975</xdr:rowOff>
        </xdr:to>
        <xdr:sp macro="" textlink="">
          <xdr:nvSpPr>
            <xdr:cNvPr id="10299" name="CommandButton5" hidden="1">
              <a:extLst>
                <a:ext uri="{63B3BB69-23CF-44E3-9099-C40C66FF867C}">
                  <a14:compatExt spid="_x0000_s102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xdr:row>
          <xdr:rowOff>0</xdr:rowOff>
        </xdr:from>
        <xdr:to>
          <xdr:col>9</xdr:col>
          <xdr:colOff>2371725</xdr:colOff>
          <xdr:row>47</xdr:row>
          <xdr:rowOff>514350</xdr:rowOff>
        </xdr:to>
        <xdr:sp macro="" textlink="">
          <xdr:nvSpPr>
            <xdr:cNvPr id="10304" name="Amenazas" hidden="1">
              <a:extLst>
                <a:ext uri="{63B3BB69-23CF-44E3-9099-C40C66FF867C}">
                  <a14:compatExt spid="_x0000_s103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24</xdr:col>
      <xdr:colOff>0</xdr:colOff>
      <xdr:row>8</xdr:row>
      <xdr:rowOff>0</xdr:rowOff>
    </xdr:from>
    <xdr:to>
      <xdr:col>24</xdr:col>
      <xdr:colOff>1635125</xdr:colOff>
      <xdr:row>8</xdr:row>
      <xdr:rowOff>432594</xdr:rowOff>
    </xdr:to>
    <xdr:sp macro="[0]!CalculaSolR1" textlink="">
      <xdr:nvSpPr>
        <xdr:cNvPr id="10" name="25 CuadroTexto">
          <a:extLst>
            <a:ext uri="{FF2B5EF4-FFF2-40B4-BE49-F238E27FC236}">
              <a16:creationId xmlns:a16="http://schemas.microsoft.com/office/drawing/2014/main" id="{00000000-0008-0000-0200-00000A000000}"/>
            </a:ext>
          </a:extLst>
        </xdr:cNvPr>
        <xdr:cNvSpPr txBox="1"/>
      </xdr:nvSpPr>
      <xdr:spPr>
        <a:xfrm>
          <a:off x="58959750" y="390525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ysClr val="windowText" lastClr="000000"/>
              </a:solidFill>
            </a:rPr>
            <a:t>CALCULAR</a:t>
          </a:r>
        </a:p>
      </xdr:txBody>
    </xdr:sp>
    <xdr:clientData/>
  </xdr:twoCellAnchor>
  <xdr:twoCellAnchor>
    <xdr:from>
      <xdr:col>24</xdr:col>
      <xdr:colOff>0</xdr:colOff>
      <xdr:row>34</xdr:row>
      <xdr:rowOff>0</xdr:rowOff>
    </xdr:from>
    <xdr:to>
      <xdr:col>24</xdr:col>
      <xdr:colOff>1635125</xdr:colOff>
      <xdr:row>34</xdr:row>
      <xdr:rowOff>432594</xdr:rowOff>
    </xdr:to>
    <xdr:sp macro="[0]!CalSolR3" textlink="">
      <xdr:nvSpPr>
        <xdr:cNvPr id="11" name="25 CuadroTexto">
          <a:extLst>
            <a:ext uri="{FF2B5EF4-FFF2-40B4-BE49-F238E27FC236}">
              <a16:creationId xmlns:a16="http://schemas.microsoft.com/office/drawing/2014/main" id="{00000000-0008-0000-0200-00000B000000}"/>
            </a:ext>
          </a:extLst>
        </xdr:cNvPr>
        <xdr:cNvSpPr txBox="1"/>
      </xdr:nvSpPr>
      <xdr:spPr>
        <a:xfrm>
          <a:off x="59245500" y="16192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47</xdr:row>
      <xdr:rowOff>0</xdr:rowOff>
    </xdr:from>
    <xdr:to>
      <xdr:col>24</xdr:col>
      <xdr:colOff>1635125</xdr:colOff>
      <xdr:row>47</xdr:row>
      <xdr:rowOff>432594</xdr:rowOff>
    </xdr:to>
    <xdr:sp macro="[0]!CalSolR4" textlink="">
      <xdr:nvSpPr>
        <xdr:cNvPr id="12" name="25 CuadroTexto">
          <a:extLst>
            <a:ext uri="{FF2B5EF4-FFF2-40B4-BE49-F238E27FC236}">
              <a16:creationId xmlns:a16="http://schemas.microsoft.com/office/drawing/2014/main" id="{00000000-0008-0000-0200-00000C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60</xdr:row>
      <xdr:rowOff>0</xdr:rowOff>
    </xdr:from>
    <xdr:to>
      <xdr:col>24</xdr:col>
      <xdr:colOff>1635125</xdr:colOff>
      <xdr:row>60</xdr:row>
      <xdr:rowOff>432594</xdr:rowOff>
    </xdr:to>
    <xdr:sp macro="[0]!CalSolR5" textlink="">
      <xdr:nvSpPr>
        <xdr:cNvPr id="13" name="25 CuadroTexto">
          <a:extLst>
            <a:ext uri="{FF2B5EF4-FFF2-40B4-BE49-F238E27FC236}">
              <a16:creationId xmlns:a16="http://schemas.microsoft.com/office/drawing/2014/main" id="{00000000-0008-0000-0200-00000D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73</xdr:row>
      <xdr:rowOff>0</xdr:rowOff>
    </xdr:from>
    <xdr:to>
      <xdr:col>24</xdr:col>
      <xdr:colOff>1635125</xdr:colOff>
      <xdr:row>73</xdr:row>
      <xdr:rowOff>432594</xdr:rowOff>
    </xdr:to>
    <xdr:sp macro="[0]!CalSolR6" textlink="">
      <xdr:nvSpPr>
        <xdr:cNvPr id="14" name="25 CuadroTexto">
          <a:extLst>
            <a:ext uri="{FF2B5EF4-FFF2-40B4-BE49-F238E27FC236}">
              <a16:creationId xmlns:a16="http://schemas.microsoft.com/office/drawing/2014/main" id="{00000000-0008-0000-0200-00000E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86</xdr:row>
      <xdr:rowOff>0</xdr:rowOff>
    </xdr:from>
    <xdr:to>
      <xdr:col>24</xdr:col>
      <xdr:colOff>1635125</xdr:colOff>
      <xdr:row>86</xdr:row>
      <xdr:rowOff>432594</xdr:rowOff>
    </xdr:to>
    <xdr:sp macro="[0]!CalSolR7" textlink="">
      <xdr:nvSpPr>
        <xdr:cNvPr id="15" name="25 CuadroTexto">
          <a:extLst>
            <a:ext uri="{FF2B5EF4-FFF2-40B4-BE49-F238E27FC236}">
              <a16:creationId xmlns:a16="http://schemas.microsoft.com/office/drawing/2014/main" id="{00000000-0008-0000-0200-00000F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99</xdr:row>
      <xdr:rowOff>0</xdr:rowOff>
    </xdr:from>
    <xdr:to>
      <xdr:col>24</xdr:col>
      <xdr:colOff>1635125</xdr:colOff>
      <xdr:row>99</xdr:row>
      <xdr:rowOff>432594</xdr:rowOff>
    </xdr:to>
    <xdr:sp macro="[0]!CalSolR8" textlink="">
      <xdr:nvSpPr>
        <xdr:cNvPr id="16" name="25 CuadroTexto">
          <a:extLst>
            <a:ext uri="{FF2B5EF4-FFF2-40B4-BE49-F238E27FC236}">
              <a16:creationId xmlns:a16="http://schemas.microsoft.com/office/drawing/2014/main" id="{00000000-0008-0000-0200-000010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112</xdr:row>
      <xdr:rowOff>0</xdr:rowOff>
    </xdr:from>
    <xdr:to>
      <xdr:col>24</xdr:col>
      <xdr:colOff>1635125</xdr:colOff>
      <xdr:row>112</xdr:row>
      <xdr:rowOff>432594</xdr:rowOff>
    </xdr:to>
    <xdr:sp macro="[0]!CalSolR9" textlink="">
      <xdr:nvSpPr>
        <xdr:cNvPr id="17" name="25 CuadroTexto">
          <a:extLst>
            <a:ext uri="{FF2B5EF4-FFF2-40B4-BE49-F238E27FC236}">
              <a16:creationId xmlns:a16="http://schemas.microsoft.com/office/drawing/2014/main" id="{00000000-0008-0000-0200-000011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ln>
                <a:noFill/>
              </a:ln>
              <a:solidFill>
                <a:sysClr val="windowText" lastClr="000000"/>
              </a:solidFill>
            </a:rPr>
            <a:t>CALCULAR</a:t>
          </a:r>
        </a:p>
      </xdr:txBody>
    </xdr:sp>
    <xdr:clientData/>
  </xdr:twoCellAnchor>
  <xdr:twoCellAnchor>
    <xdr:from>
      <xdr:col>24</xdr:col>
      <xdr:colOff>0</xdr:colOff>
      <xdr:row>125</xdr:row>
      <xdr:rowOff>0</xdr:rowOff>
    </xdr:from>
    <xdr:to>
      <xdr:col>24</xdr:col>
      <xdr:colOff>1635125</xdr:colOff>
      <xdr:row>125</xdr:row>
      <xdr:rowOff>432594</xdr:rowOff>
    </xdr:to>
    <xdr:sp macro="[0]!CalSolR10" textlink="">
      <xdr:nvSpPr>
        <xdr:cNvPr id="18" name="25 CuadroTexto">
          <a:extLst>
            <a:ext uri="{FF2B5EF4-FFF2-40B4-BE49-F238E27FC236}">
              <a16:creationId xmlns:a16="http://schemas.microsoft.com/office/drawing/2014/main" id="{00000000-0008-0000-0200-000012000000}"/>
            </a:ext>
          </a:extLst>
        </xdr:cNvPr>
        <xdr:cNvSpPr txBox="1"/>
      </xdr:nvSpPr>
      <xdr:spPr>
        <a:xfrm>
          <a:off x="58959750" y="25717500"/>
          <a:ext cx="1635125" cy="432594"/>
        </a:xfrm>
        <a:prstGeom prst="rect">
          <a:avLst/>
        </a:prstGeom>
        <a:solidFill>
          <a:schemeClr val="bg1">
            <a:lumMod val="8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2000" b="1" u="none">
              <a:solidFill>
                <a:sysClr val="windowText" lastClr="000000"/>
              </a:solidFill>
            </a:rPr>
            <a:t>CALCULAR</a:t>
          </a:r>
        </a:p>
      </xdr:txBody>
    </xdr:sp>
    <xdr:clientData/>
  </xdr:twoCellAnchor>
  <mc:AlternateContent xmlns:mc="http://schemas.openxmlformats.org/markup-compatibility/2006">
    <mc:Choice xmlns:a14="http://schemas.microsoft.com/office/drawing/2010/main" Requires="a14">
      <xdr:twoCellAnchor editAs="oneCell">
        <xdr:from>
          <xdr:col>21</xdr:col>
          <xdr:colOff>0</xdr:colOff>
          <xdr:row>47</xdr:row>
          <xdr:rowOff>0</xdr:rowOff>
        </xdr:from>
        <xdr:to>
          <xdr:col>21</xdr:col>
          <xdr:colOff>1524000</xdr:colOff>
          <xdr:row>47</xdr:row>
          <xdr:rowOff>581025</xdr:rowOff>
        </xdr:to>
        <xdr:sp macro="" textlink="">
          <xdr:nvSpPr>
            <xdr:cNvPr id="10332" name="CommandButton6" hidden="1">
              <a:extLst>
                <a:ext uri="{63B3BB69-23CF-44E3-9099-C40C66FF867C}">
                  <a14:compatExt spid="_x0000_s10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0</xdr:colOff>
          <xdr:row>47</xdr:row>
          <xdr:rowOff>0</xdr:rowOff>
        </xdr:from>
        <xdr:to>
          <xdr:col>37</xdr:col>
          <xdr:colOff>1571625</xdr:colOff>
          <xdr:row>47</xdr:row>
          <xdr:rowOff>609600</xdr:rowOff>
        </xdr:to>
        <xdr:sp macro="" textlink="">
          <xdr:nvSpPr>
            <xdr:cNvPr id="10334" name="CommandButton7" hidden="1">
              <a:extLst>
                <a:ext uri="{63B3BB69-23CF-44E3-9099-C40C66FF867C}">
                  <a14:compatExt spid="_x0000_s103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8467</xdr:colOff>
      <xdr:row>0</xdr:row>
      <xdr:rowOff>185736</xdr:rowOff>
    </xdr:from>
    <xdr:to>
      <xdr:col>4</xdr:col>
      <xdr:colOff>589492</xdr:colOff>
      <xdr:row>19</xdr:row>
      <xdr:rowOff>190499</xdr:rowOff>
    </xdr:to>
    <xdr:graphicFrame macro="">
      <xdr:nvGraphicFramePr>
        <xdr:cNvPr id="4" name="3 Gráfico">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9525</xdr:colOff>
      <xdr:row>1</xdr:row>
      <xdr:rowOff>0</xdr:rowOff>
    </xdr:from>
    <xdr:to>
      <xdr:col>10</xdr:col>
      <xdr:colOff>161925</xdr:colOff>
      <xdr:row>20</xdr:row>
      <xdr:rowOff>4763</xdr:rowOff>
    </xdr:to>
    <xdr:graphicFrame macro="">
      <xdr:nvGraphicFramePr>
        <xdr:cNvPr id="5" name="4 Gráfico">
          <a:extLst>
            <a:ext uri="{FF2B5EF4-FFF2-40B4-BE49-F238E27FC236}">
              <a16:creationId xmlns:a16="http://schemas.microsoft.com/office/drawing/2014/main" id="{00000000-0008-0000-06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9525</xdr:colOff>
      <xdr:row>1</xdr:row>
      <xdr:rowOff>10583</xdr:rowOff>
    </xdr:from>
    <xdr:to>
      <xdr:col>15</xdr:col>
      <xdr:colOff>161925</xdr:colOff>
      <xdr:row>20</xdr:row>
      <xdr:rowOff>15346</xdr:rowOff>
    </xdr:to>
    <xdr:graphicFrame macro="">
      <xdr:nvGraphicFramePr>
        <xdr:cNvPr id="6" name="5 Gráfico">
          <a:extLst>
            <a:ext uri="{FF2B5EF4-FFF2-40B4-BE49-F238E27FC236}">
              <a16:creationId xmlns:a16="http://schemas.microsoft.com/office/drawing/2014/main" id="{00000000-0008-0000-06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0</xdr:colOff>
      <xdr:row>1</xdr:row>
      <xdr:rowOff>9525</xdr:rowOff>
    </xdr:from>
    <xdr:to>
      <xdr:col>20</xdr:col>
      <xdr:colOff>152400</xdr:colOff>
      <xdr:row>20</xdr:row>
      <xdr:rowOff>14288</xdr:rowOff>
    </xdr:to>
    <xdr:graphicFrame macro="">
      <xdr:nvGraphicFramePr>
        <xdr:cNvPr id="7" name="6 Gráfico">
          <a:extLst>
            <a:ext uri="{FF2B5EF4-FFF2-40B4-BE49-F238E27FC236}">
              <a16:creationId xmlns:a16="http://schemas.microsoft.com/office/drawing/2014/main" id="{00000000-0008-0000-06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25514</xdr:colOff>
      <xdr:row>1</xdr:row>
      <xdr:rowOff>18710</xdr:rowOff>
    </xdr:from>
    <xdr:to>
      <xdr:col>25</xdr:col>
      <xdr:colOff>172622</xdr:colOff>
      <xdr:row>20</xdr:row>
      <xdr:rowOff>23473</xdr:rowOff>
    </xdr:to>
    <xdr:graphicFrame macro="">
      <xdr:nvGraphicFramePr>
        <xdr:cNvPr id="8" name="7 Gráfico">
          <a:extLst>
            <a:ext uri="{FF2B5EF4-FFF2-40B4-BE49-F238E27FC236}">
              <a16:creationId xmlns:a16="http://schemas.microsoft.com/office/drawing/2014/main" id="{00000000-0008-0000-06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10583</xdr:colOff>
      <xdr:row>21</xdr:row>
      <xdr:rowOff>10584</xdr:rowOff>
    </xdr:from>
    <xdr:to>
      <xdr:col>4</xdr:col>
      <xdr:colOff>598412</xdr:colOff>
      <xdr:row>40</xdr:row>
      <xdr:rowOff>15347</xdr:rowOff>
    </xdr:to>
    <xdr:graphicFrame macro="">
      <xdr:nvGraphicFramePr>
        <xdr:cNvPr id="9" name="8 Gráfico">
          <a:extLst>
            <a:ext uri="{FF2B5EF4-FFF2-40B4-BE49-F238E27FC236}">
              <a16:creationId xmlns:a16="http://schemas.microsoft.com/office/drawing/2014/main" id="{00000000-0008-0000-06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10584</xdr:colOff>
      <xdr:row>21</xdr:row>
      <xdr:rowOff>24191</xdr:rowOff>
    </xdr:from>
    <xdr:to>
      <xdr:col>10</xdr:col>
      <xdr:colOff>162984</xdr:colOff>
      <xdr:row>40</xdr:row>
      <xdr:rowOff>28954</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24191</xdr:colOff>
      <xdr:row>21</xdr:row>
      <xdr:rowOff>24191</xdr:rowOff>
    </xdr:from>
    <xdr:to>
      <xdr:col>15</xdr:col>
      <xdr:colOff>176591</xdr:colOff>
      <xdr:row>40</xdr:row>
      <xdr:rowOff>28954</xdr:rowOff>
    </xdr:to>
    <xdr:graphicFrame macro="">
      <xdr:nvGraphicFramePr>
        <xdr:cNvPr id="11" name="10 Gráfico">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27215</xdr:colOff>
      <xdr:row>21</xdr:row>
      <xdr:rowOff>13607</xdr:rowOff>
    </xdr:from>
    <xdr:to>
      <xdr:col>20</xdr:col>
      <xdr:colOff>167519</xdr:colOff>
      <xdr:row>40</xdr:row>
      <xdr:rowOff>18370</xdr:rowOff>
    </xdr:to>
    <xdr:graphicFrame macro="">
      <xdr:nvGraphicFramePr>
        <xdr:cNvPr id="12" name="11 Gráfico">
          <a:extLst>
            <a:ext uri="{FF2B5EF4-FFF2-40B4-BE49-F238E27FC236}">
              <a16:creationId xmlns:a16="http://schemas.microsoft.com/office/drawing/2014/main" id="{00000000-0008-0000-06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758976</xdr:colOff>
      <xdr:row>21</xdr:row>
      <xdr:rowOff>21166</xdr:rowOff>
    </xdr:from>
    <xdr:to>
      <xdr:col>25</xdr:col>
      <xdr:colOff>149376</xdr:colOff>
      <xdr:row>40</xdr:row>
      <xdr:rowOff>25929</xdr:rowOff>
    </xdr:to>
    <xdr:graphicFrame macro="">
      <xdr:nvGraphicFramePr>
        <xdr:cNvPr id="13" name="12 Gráfico">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Identificaci&#243;n"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ción"/>
    </sheetNames>
    <sheetDataSet>
      <sheetData sheetId="0" refreshError="1"/>
    </sheetDataSet>
  </externalBook>
</externalLink>
</file>

<file path=xl/tables/table1.xml><?xml version="1.0" encoding="utf-8"?>
<table xmlns="http://schemas.openxmlformats.org/spreadsheetml/2006/main" id="1" name="Tabla1" displayName="Tabla1" ref="P75:Q80" totalsRowShown="0" headerRowBorderDxfId="86" tableBorderDxfId="85" totalsRowBorderDxfId="84">
  <autoFilter ref="P75:Q80"/>
  <tableColumns count="2">
    <tableColumn id="1" name="Columna1" dataDxfId="83"/>
    <tableColumn id="2" name="Columna2" dataDxfId="82"/>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P83:Q88" totalsRowShown="0" tableBorderDxfId="81">
  <autoFilter ref="P83:Q88"/>
  <tableColumns count="2">
    <tableColumn id="1" name="Columna1" dataDxfId="80" dataCellStyle="Normal 2"/>
    <tableColumn id="2" name="Columna2" dataDxfId="79" dataCellStyle="Normal 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5.xml"/><Relationship Id="rId3" Type="http://schemas.openxmlformats.org/officeDocument/2006/relationships/drawing" Target="../drawings/drawing1.xml"/><Relationship Id="rId7" Type="http://schemas.openxmlformats.org/officeDocument/2006/relationships/control" Target="../activeX/activeX2.xml"/><Relationship Id="rId12" Type="http://schemas.openxmlformats.org/officeDocument/2006/relationships/image" Target="../media/image4.emf"/><Relationship Id="rId17"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image" Target="../media/image6.emf"/><Relationship Id="rId1" Type="http://schemas.openxmlformats.org/officeDocument/2006/relationships/hyperlink" Target="http://minvivienda.gov.co/sobre-el-ministerio/planeacion-gestion-y-control/sistemas-de-gestion/mapa-de-procesos" TargetMode="External"/><Relationship Id="rId6" Type="http://schemas.openxmlformats.org/officeDocument/2006/relationships/image" Target="../media/image1.emf"/><Relationship Id="rId11" Type="http://schemas.openxmlformats.org/officeDocument/2006/relationships/control" Target="../activeX/activeX4.xml"/><Relationship Id="rId5" Type="http://schemas.openxmlformats.org/officeDocument/2006/relationships/control" Target="../activeX/activeX1.xml"/><Relationship Id="rId15" Type="http://schemas.openxmlformats.org/officeDocument/2006/relationships/control" Target="../activeX/activeX6.xml"/><Relationship Id="rId10" Type="http://schemas.openxmlformats.org/officeDocument/2006/relationships/image" Target="../media/image3.emf"/><Relationship Id="rId4" Type="http://schemas.openxmlformats.org/officeDocument/2006/relationships/vmlDrawing" Target="../drawings/vmlDrawing1.vml"/><Relationship Id="rId9" Type="http://schemas.openxmlformats.org/officeDocument/2006/relationships/control" Target="../activeX/activeX3.xml"/><Relationship Id="rId14" Type="http://schemas.openxmlformats.org/officeDocument/2006/relationships/image" Target="../media/image5.emf"/></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9.xml"/><Relationship Id="rId13" Type="http://schemas.openxmlformats.org/officeDocument/2006/relationships/image" Target="../media/image12.emf"/><Relationship Id="rId18" Type="http://schemas.openxmlformats.org/officeDocument/2006/relationships/control" Target="../activeX/activeX14.xml"/><Relationship Id="rId3" Type="http://schemas.openxmlformats.org/officeDocument/2006/relationships/vmlDrawing" Target="../drawings/vmlDrawing2.vml"/><Relationship Id="rId7" Type="http://schemas.openxmlformats.org/officeDocument/2006/relationships/image" Target="../media/image9.emf"/><Relationship Id="rId12" Type="http://schemas.openxmlformats.org/officeDocument/2006/relationships/control" Target="../activeX/activeX11.xml"/><Relationship Id="rId17" Type="http://schemas.openxmlformats.org/officeDocument/2006/relationships/image" Target="../media/image14.emf"/><Relationship Id="rId2" Type="http://schemas.openxmlformats.org/officeDocument/2006/relationships/drawing" Target="../drawings/drawing3.xml"/><Relationship Id="rId16" Type="http://schemas.openxmlformats.org/officeDocument/2006/relationships/control" Target="../activeX/activeX13.xml"/><Relationship Id="rId20" Type="http://schemas.openxmlformats.org/officeDocument/2006/relationships/comments" Target="../comments2.xml"/><Relationship Id="rId1" Type="http://schemas.openxmlformats.org/officeDocument/2006/relationships/printerSettings" Target="../printerSettings/printerSettings3.bin"/><Relationship Id="rId6" Type="http://schemas.openxmlformats.org/officeDocument/2006/relationships/control" Target="../activeX/activeX8.xml"/><Relationship Id="rId11" Type="http://schemas.openxmlformats.org/officeDocument/2006/relationships/image" Target="../media/image11.emf"/><Relationship Id="rId5" Type="http://schemas.openxmlformats.org/officeDocument/2006/relationships/image" Target="../media/image8.emf"/><Relationship Id="rId15" Type="http://schemas.openxmlformats.org/officeDocument/2006/relationships/image" Target="../media/image13.emf"/><Relationship Id="rId10" Type="http://schemas.openxmlformats.org/officeDocument/2006/relationships/control" Target="../activeX/activeX10.xml"/><Relationship Id="rId19" Type="http://schemas.openxmlformats.org/officeDocument/2006/relationships/image" Target="../media/image15.emf"/><Relationship Id="rId4" Type="http://schemas.openxmlformats.org/officeDocument/2006/relationships/control" Target="../activeX/activeX7.xml"/><Relationship Id="rId9" Type="http://schemas.openxmlformats.org/officeDocument/2006/relationships/image" Target="../media/image10.emf"/><Relationship Id="rId14" Type="http://schemas.openxmlformats.org/officeDocument/2006/relationships/control" Target="../activeX/activeX1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O289"/>
  <sheetViews>
    <sheetView showGridLines="0" topLeftCell="A13" zoomScale="56" zoomScaleNormal="100" workbookViewId="0">
      <selection activeCell="H28" sqref="H28:H37"/>
    </sheetView>
  </sheetViews>
  <sheetFormatPr baseColWidth="10" defaultColWidth="11.42578125" defaultRowHeight="18" x14ac:dyDescent="0.25"/>
  <cols>
    <col min="1" max="1" width="11.42578125" style="66"/>
    <col min="2" max="2" width="47.28515625" style="66" customWidth="1"/>
    <col min="3" max="3" width="29.7109375" style="66" customWidth="1"/>
    <col min="4" max="4" width="40.5703125" style="66" bestFit="1" customWidth="1"/>
    <col min="5" max="5" width="44.85546875" style="66" bestFit="1" customWidth="1"/>
    <col min="6" max="6" width="57.140625" style="66" customWidth="1"/>
    <col min="7" max="7" width="2.7109375" style="66" customWidth="1"/>
    <col min="8" max="8" width="34.85546875" style="66" customWidth="1"/>
    <col min="9" max="9" width="38.85546875" style="66" customWidth="1"/>
    <col min="10" max="10" width="19.140625" style="66" customWidth="1"/>
    <col min="11" max="11" width="35.85546875" style="66" customWidth="1"/>
    <col min="12" max="12" width="30.7109375" style="66" customWidth="1"/>
    <col min="13" max="13" width="31.85546875" style="66" customWidth="1"/>
    <col min="14" max="14" width="29.42578125" style="66" customWidth="1"/>
    <col min="15" max="15" width="28.7109375" style="66" customWidth="1"/>
    <col min="16" max="16384" width="11.42578125" style="66"/>
  </cols>
  <sheetData>
    <row r="1" spans="1:15" ht="21" customHeight="1" x14ac:dyDescent="0.25">
      <c r="A1" s="69"/>
      <c r="B1" s="351"/>
      <c r="C1" s="351"/>
      <c r="D1" s="351"/>
      <c r="E1" s="351" t="s">
        <v>443</v>
      </c>
      <c r="F1" s="351"/>
      <c r="G1" s="351"/>
      <c r="H1" s="351"/>
      <c r="I1" s="351"/>
      <c r="J1" s="351"/>
      <c r="K1" s="351"/>
      <c r="L1" s="351"/>
      <c r="M1" s="351"/>
      <c r="N1" s="351" t="s">
        <v>235</v>
      </c>
      <c r="O1" s="351"/>
    </row>
    <row r="2" spans="1:15" ht="21" customHeight="1" x14ac:dyDescent="0.25">
      <c r="A2" s="69"/>
      <c r="B2" s="351"/>
      <c r="C2" s="351"/>
      <c r="D2" s="351"/>
      <c r="E2" s="351"/>
      <c r="F2" s="351"/>
      <c r="G2" s="351"/>
      <c r="H2" s="351"/>
      <c r="I2" s="351"/>
      <c r="J2" s="351"/>
      <c r="K2" s="351"/>
      <c r="L2" s="351"/>
      <c r="M2" s="351"/>
      <c r="N2" s="351"/>
      <c r="O2" s="351"/>
    </row>
    <row r="3" spans="1:15" ht="37.5" customHeight="1" x14ac:dyDescent="0.25">
      <c r="A3" s="69"/>
      <c r="B3" s="351"/>
      <c r="C3" s="351"/>
      <c r="D3" s="351"/>
      <c r="E3" s="351"/>
      <c r="F3" s="351"/>
      <c r="G3" s="351"/>
      <c r="H3" s="351"/>
      <c r="I3" s="351"/>
      <c r="J3" s="351"/>
      <c r="K3" s="351"/>
      <c r="L3" s="351"/>
      <c r="M3" s="351"/>
      <c r="N3" s="351" t="s">
        <v>451</v>
      </c>
      <c r="O3" s="351"/>
    </row>
    <row r="4" spans="1:15" ht="37.5" customHeight="1" x14ac:dyDescent="0.25">
      <c r="A4" s="69"/>
      <c r="B4" s="351"/>
      <c r="C4" s="351"/>
      <c r="D4" s="351"/>
      <c r="E4" s="351"/>
      <c r="F4" s="351"/>
      <c r="G4" s="351"/>
      <c r="H4" s="351"/>
      <c r="I4" s="351"/>
      <c r="J4" s="351"/>
      <c r="K4" s="351"/>
      <c r="L4" s="351"/>
      <c r="M4" s="351"/>
      <c r="N4" s="351" t="s">
        <v>236</v>
      </c>
      <c r="O4" s="351"/>
    </row>
    <row r="6" spans="1:15" x14ac:dyDescent="0.25">
      <c r="B6" s="82" t="s">
        <v>2</v>
      </c>
      <c r="C6" s="82" t="s">
        <v>4</v>
      </c>
      <c r="D6" s="82" t="s">
        <v>237</v>
      </c>
      <c r="E6" s="82" t="s">
        <v>238</v>
      </c>
      <c r="F6" s="82" t="s">
        <v>239</v>
      </c>
      <c r="G6" s="70"/>
      <c r="H6" s="352" t="s">
        <v>240</v>
      </c>
      <c r="I6" s="352"/>
      <c r="J6" s="352"/>
      <c r="K6" s="352"/>
      <c r="L6" s="352" t="s">
        <v>241</v>
      </c>
      <c r="M6" s="352"/>
      <c r="N6" s="352"/>
      <c r="O6" s="352"/>
    </row>
    <row r="7" spans="1:15" ht="82.5" customHeight="1" thickBot="1" x14ac:dyDescent="0.3">
      <c r="B7" s="353" t="s">
        <v>403</v>
      </c>
      <c r="C7" s="348" t="str">
        <f>IF(B7="Seleccione un proceso","Seleccione un Proceso",IF($B$7=DATOS!B4,DATOS!D4,IF($B$7=DATOS!B5,DATOS!D5,IF($B$7=DATOS!B6,DATOS!D6,IF($B$7=DATOS!B7,DATOS!D7,IF($B$7=DATOS!B8,DATOS!D8,IF($B$7=DATOS!B9,DATOS!D9,IF($B$7=DATOS!B10,DATOS!D10,IF($B$7=DATOS!B11,DATOS!D11,IF($B$7=DATOS!B12,DATOS!D12,IF($B$7=DATOS!B13,DATOS!D13,IF($B$7=DATOS!B14,DATOS!D14,IF($B$7=DATOS!B15,DATOS!D15,IF($B$7=DATOS!B16,DATOS!D16,IF($B$7=DATOS!B17,DATOS!D17,IF($B$7=DATOS!B18,DATOS!D18,IF($B$7=DATOS!B19,DATOS!D19,IF($B$7=DATOS!B20,DATOS!D20,IF($B$7=DATOS!B21,DATOS!D21,IF($B$7=DATOS!B22,DATOS!D22,IF($B$7=DATOS!B23,DATOS!D23,IF($B$7=DATOS!B24,DATOS!D24))))))))))))))))))))))</f>
        <v xml:space="preserve">Emitir conceptos jurídicos de forma oportuna,  mediante la interpretaciòn y formulación de la normativiad requerida  para  dar respuesta a las consultas, peticiones y reclamaciones en materia de vivienda, agua y saneamiento basico. </v>
      </c>
      <c r="D7" s="150" t="s">
        <v>242</v>
      </c>
      <c r="E7" s="71" t="s">
        <v>243</v>
      </c>
      <c r="F7" s="83" t="s">
        <v>5</v>
      </c>
      <c r="G7" s="70"/>
      <c r="H7" s="150" t="s">
        <v>244</v>
      </c>
      <c r="I7" s="150" t="s">
        <v>245</v>
      </c>
      <c r="J7" s="150" t="s">
        <v>246</v>
      </c>
      <c r="K7" s="150" t="s">
        <v>247</v>
      </c>
      <c r="L7" s="150" t="s">
        <v>248</v>
      </c>
      <c r="M7" s="150" t="s">
        <v>249</v>
      </c>
      <c r="N7" s="150" t="s">
        <v>250</v>
      </c>
      <c r="O7" s="150" t="s">
        <v>251</v>
      </c>
    </row>
    <row r="8" spans="1:15" ht="18.75" customHeight="1" x14ac:dyDescent="0.25">
      <c r="B8" s="354"/>
      <c r="C8" s="349"/>
      <c r="D8" s="356" t="s">
        <v>455</v>
      </c>
      <c r="E8" s="344" t="s">
        <v>456</v>
      </c>
      <c r="F8" s="340" t="str">
        <f>IF(B7="Seleccione un proceso","Seleccione un Proceso",IF($B$7=DATOS!B4,DATOS!E4,IF($B$7=DATOS!B5,DATOS!E5,IF($B$7=DATOS!B6,DATOS!E6,IF($B$7=DATOS!B7,DATOS!E7,IF($B$7=DATOS!B8,DATOS!E8,IF($B$7=DATOS!B9,DATOS!E9,IF($B$7=DATOS!B10,DATOS!E10,IF($B$7=DATOS!B11,DATOS!E11,IF($B$7=DATOS!B12,DATOS!E12,IF($B$7=DATOS!B13,DATOS!E13,IF($B$7=DATOS!B14,DATOS!E14,IF($B$7=DATOS!B15,DATOS!E15,IF($B$7=DATOS!B16,DATOS!E16,IF($B$7=DATOS!B17,DATOS!E17,IF($B$7=DATOS!B18,DATOS!E18,IF($B$7=DATOS!B19,DATOS!E19,IF($B$7=DATOS!B20,DATOS!E20,IF($B$7=DATOS!B21,DATOS!E21,IF($B$7=DATOS!B22,DATOS!E22,IF($B$7=DATOS!B23,DATOS!E23,IF($B$7=DATOS!B24,DATOS!E24))))))))))))))))))))))</f>
        <v>Inicia con la recepción de la solicitud de consulta, petición o reclamación, continúa con el análisis y producción de la respuesta conforme a la normatividad vigente, y termina con la remisión de la misma al peticionario.</v>
      </c>
      <c r="G8" s="72"/>
      <c r="H8" s="319" t="s">
        <v>480</v>
      </c>
      <c r="I8" s="319" t="s">
        <v>478</v>
      </c>
      <c r="J8" s="183" t="s">
        <v>457</v>
      </c>
      <c r="K8" s="347" t="s">
        <v>479</v>
      </c>
      <c r="L8" s="328" t="s">
        <v>28</v>
      </c>
      <c r="M8" s="328" t="s">
        <v>28</v>
      </c>
      <c r="N8" s="328" t="s">
        <v>28</v>
      </c>
      <c r="O8" s="328" t="s">
        <v>28</v>
      </c>
    </row>
    <row r="9" spans="1:15" x14ac:dyDescent="0.25">
      <c r="B9" s="354"/>
      <c r="C9" s="349"/>
      <c r="D9" s="357"/>
      <c r="E9" s="329"/>
      <c r="F9" s="329"/>
      <c r="G9" s="72"/>
      <c r="H9" s="320"/>
      <c r="I9" s="320"/>
      <c r="J9" s="184" t="s">
        <v>457</v>
      </c>
      <c r="K9" s="326"/>
      <c r="L9" s="329"/>
      <c r="M9" s="329"/>
      <c r="N9" s="329"/>
      <c r="O9" s="329"/>
    </row>
    <row r="10" spans="1:15" x14ac:dyDescent="0.25">
      <c r="B10" s="354"/>
      <c r="C10" s="349"/>
      <c r="D10" s="357"/>
      <c r="E10" s="329"/>
      <c r="F10" s="329"/>
      <c r="G10" s="72"/>
      <c r="H10" s="320"/>
      <c r="I10" s="320"/>
      <c r="J10" s="184"/>
      <c r="K10" s="326"/>
      <c r="L10" s="329"/>
      <c r="M10" s="329"/>
      <c r="N10" s="329"/>
      <c r="O10" s="329"/>
    </row>
    <row r="11" spans="1:15" x14ac:dyDescent="0.25">
      <c r="B11" s="354"/>
      <c r="C11" s="349"/>
      <c r="D11" s="357"/>
      <c r="E11" s="329"/>
      <c r="F11" s="329"/>
      <c r="G11" s="70"/>
      <c r="H11" s="320"/>
      <c r="I11" s="320"/>
      <c r="J11" s="184"/>
      <c r="K11" s="326"/>
      <c r="L11" s="329"/>
      <c r="M11" s="329"/>
      <c r="N11" s="329"/>
      <c r="O11" s="329"/>
    </row>
    <row r="12" spans="1:15" x14ac:dyDescent="0.25">
      <c r="B12" s="354"/>
      <c r="C12" s="349"/>
      <c r="D12" s="357"/>
      <c r="E12" s="329"/>
      <c r="F12" s="329"/>
      <c r="G12" s="70"/>
      <c r="H12" s="320"/>
      <c r="I12" s="320"/>
      <c r="J12" s="184"/>
      <c r="K12" s="326"/>
      <c r="L12" s="329"/>
      <c r="M12" s="329"/>
      <c r="N12" s="329"/>
      <c r="O12" s="329"/>
    </row>
    <row r="13" spans="1:15" x14ac:dyDescent="0.25">
      <c r="B13" s="354"/>
      <c r="C13" s="349"/>
      <c r="D13" s="357"/>
      <c r="E13" s="329"/>
      <c r="F13" s="329"/>
      <c r="G13" s="70"/>
      <c r="H13" s="320"/>
      <c r="I13" s="320"/>
      <c r="J13" s="184"/>
      <c r="K13" s="326"/>
      <c r="L13" s="329"/>
      <c r="M13" s="329"/>
      <c r="N13" s="329"/>
      <c r="O13" s="329"/>
    </row>
    <row r="14" spans="1:15" x14ac:dyDescent="0.25">
      <c r="B14" s="354"/>
      <c r="C14" s="349"/>
      <c r="D14" s="357"/>
      <c r="E14" s="329"/>
      <c r="F14" s="329"/>
      <c r="G14" s="70"/>
      <c r="H14" s="320"/>
      <c r="I14" s="320"/>
      <c r="J14" s="184"/>
      <c r="K14" s="326"/>
      <c r="L14" s="329"/>
      <c r="M14" s="329"/>
      <c r="N14" s="329"/>
      <c r="O14" s="329"/>
    </row>
    <row r="15" spans="1:15" x14ac:dyDescent="0.25">
      <c r="B15" s="354"/>
      <c r="C15" s="349"/>
      <c r="D15" s="357"/>
      <c r="E15" s="329"/>
      <c r="F15" s="341"/>
      <c r="G15" s="72"/>
      <c r="H15" s="320"/>
      <c r="I15" s="320"/>
      <c r="J15" s="184"/>
      <c r="K15" s="326"/>
      <c r="L15" s="329"/>
      <c r="M15" s="329"/>
      <c r="N15" s="329"/>
      <c r="O15" s="329"/>
    </row>
    <row r="16" spans="1:15" x14ac:dyDescent="0.25">
      <c r="B16" s="354"/>
      <c r="C16" s="349"/>
      <c r="D16" s="357"/>
      <c r="E16" s="329"/>
      <c r="F16" s="83" t="s">
        <v>6</v>
      </c>
      <c r="G16" s="72"/>
      <c r="H16" s="320"/>
      <c r="I16" s="320"/>
      <c r="J16" s="184"/>
      <c r="K16" s="326"/>
      <c r="L16" s="329"/>
      <c r="M16" s="329"/>
      <c r="N16" s="329"/>
      <c r="O16" s="329"/>
    </row>
    <row r="17" spans="2:15" ht="42" customHeight="1" thickBot="1" x14ac:dyDescent="0.3">
      <c r="B17" s="354"/>
      <c r="C17" s="349"/>
      <c r="D17" s="357"/>
      <c r="E17" s="329"/>
      <c r="F17" s="81" t="str">
        <f>IF(B7="Seleccione un proceso","Seleccione un Proceso",IF($B$7=DATOS!B4,DATOS!F4,IF($B$7=DATOS!B5,DATOS!F5,IF($B$7=DATOS!B6,DATOS!F6,IF($B$7=DATOS!B7,DATOS!F7,IF($B$7=DATOS!B8,DATOS!F8,IF($B$7=DATOS!B9,DATOS!F9,IF($B$7=DATOS!B10,DATOS!F10,IF($B$7=DATOS!B11,DATOS!F11,IF($B$7=DATOS!B12,DATOS!F12,IF($B$7=DATOS!B13,DATOS!F13,IF($B$7=DATOS!B14,DATOS!F14,IF($B$7=DATOS!B15,DATOS!F15,IF($B$7=DATOS!B16,DATOS!F16,IF($B$7=DATOS!B17,DATOS!F17,IF($B$7=DATOS!B18,DATOS!F18,IF($B$7=DATOS!B19,DATOS!F19,IF($B$7=DATOS!B20,DATOS!F20,IF($B$7=DATOS!B21,DATOS!F21,IF($B$7=DATOS!B22,DATOS!F22,IF($B$7=DATOS!B23,DATOS!F23,IF($B$7=DATOS!B24,DATOS!F24))))))))))))))))))))))</f>
        <v xml:space="preserve"> Jefe Oficina Asesora Jurídica</v>
      </c>
      <c r="G17" s="72"/>
      <c r="H17" s="321"/>
      <c r="I17" s="321"/>
      <c r="J17" s="185"/>
      <c r="K17" s="327"/>
      <c r="L17" s="330"/>
      <c r="M17" s="330"/>
      <c r="N17" s="330"/>
      <c r="O17" s="330"/>
    </row>
    <row r="18" spans="2:15" ht="36.75" customHeight="1" thickBot="1" x14ac:dyDescent="0.3">
      <c r="B18" s="354"/>
      <c r="C18" s="349"/>
      <c r="D18" s="357"/>
      <c r="E18" s="329"/>
      <c r="F18" s="83" t="s">
        <v>252</v>
      </c>
      <c r="G18" s="70"/>
      <c r="H18" s="320" t="s">
        <v>465</v>
      </c>
      <c r="I18" s="322" t="s">
        <v>466</v>
      </c>
      <c r="J18" s="183" t="s">
        <v>457</v>
      </c>
      <c r="K18" s="325" t="s">
        <v>477</v>
      </c>
      <c r="L18" s="328" t="s">
        <v>28</v>
      </c>
      <c r="M18" s="328" t="s">
        <v>30</v>
      </c>
      <c r="N18" s="328" t="s">
        <v>28</v>
      </c>
      <c r="O18" s="328" t="s">
        <v>28</v>
      </c>
    </row>
    <row r="19" spans="2:15" ht="18.75" thickBot="1" x14ac:dyDescent="0.3">
      <c r="B19" s="354"/>
      <c r="C19" s="349"/>
      <c r="D19" s="357"/>
      <c r="E19" s="329"/>
      <c r="F19" s="344" t="s">
        <v>253</v>
      </c>
      <c r="G19" s="72"/>
      <c r="H19" s="320"/>
      <c r="I19" s="323"/>
      <c r="J19" s="183" t="s">
        <v>457</v>
      </c>
      <c r="K19" s="326"/>
      <c r="L19" s="329"/>
      <c r="M19" s="329"/>
      <c r="N19" s="329"/>
      <c r="O19" s="329"/>
    </row>
    <row r="20" spans="2:15" ht="72.75" customHeight="1" thickBot="1" x14ac:dyDescent="0.3">
      <c r="B20" s="354"/>
      <c r="C20" s="349"/>
      <c r="D20" s="357"/>
      <c r="E20" s="329"/>
      <c r="F20" s="341"/>
      <c r="G20" s="73"/>
      <c r="H20" s="320"/>
      <c r="I20" s="323"/>
      <c r="J20" s="183"/>
      <c r="K20" s="326"/>
      <c r="L20" s="329"/>
      <c r="M20" s="329"/>
      <c r="N20" s="329"/>
      <c r="O20" s="329"/>
    </row>
    <row r="21" spans="2:15" ht="18.75" thickBot="1" x14ac:dyDescent="0.3">
      <c r="B21" s="354"/>
      <c r="C21" s="349"/>
      <c r="D21" s="357"/>
      <c r="E21" s="329"/>
      <c r="F21" s="83" t="s">
        <v>254</v>
      </c>
      <c r="G21" s="70"/>
      <c r="H21" s="320"/>
      <c r="I21" s="323"/>
      <c r="J21" s="183"/>
      <c r="K21" s="326"/>
      <c r="L21" s="329"/>
      <c r="M21" s="329"/>
      <c r="N21" s="329"/>
      <c r="O21" s="329"/>
    </row>
    <row r="22" spans="2:15" ht="18.75" thickBot="1" x14ac:dyDescent="0.3">
      <c r="B22" s="354"/>
      <c r="C22" s="349"/>
      <c r="D22" s="357"/>
      <c r="E22" s="329"/>
      <c r="F22" s="342" t="str">
        <f>IF(B7="Seleccione un proceso","Seleccione un Proceso",IF($B$7=DATOS!B4,DATOS!G4,IF($B$7=DATOS!B5,DATOS!G5,IF($B$7=DATOS!B6,DATOS!G6,IF($B$7=DATOS!B7,DATOS!G7,IF($B$7=DATOS!B8,DATOS!G8,IF($B$7=DATOS!B9,DATOS!G9,IF($B$7=DATOS!B10,DATOS!G10,IF($B$7=DATOS!B11,DATOS!G11,IF($B$7=DATOS!B12,DATOS!G12,IF($B$7=DATOS!B13,DATOS!G13,IF($B$7=DATOS!B14,DATOS!G14,IF($B$7=DATOS!B15,DATOS!G15,IF($B$7=DATOS!B16,DATOS!G16,IF($B$7=DATOS!B17,DATOS!G17,IF($B$7=DATOS!B18,DATOS!G18,IF($B$7=DATOS!B19,DATOS!G19,IF($B$7=DATOS!B20,DATOS!G20,IF($B$7=DATOS!B21,DATOS!G21,IF($B$7=DATOS!B22,DATOS!G22))))))))))))))))))))</f>
        <v>1.  Atención de reclamaciones
2. Atención de consultas internas y externas</v>
      </c>
      <c r="G22" s="70"/>
      <c r="H22" s="320"/>
      <c r="I22" s="323"/>
      <c r="J22" s="183"/>
      <c r="K22" s="326"/>
      <c r="L22" s="329"/>
      <c r="M22" s="329"/>
      <c r="N22" s="329"/>
      <c r="O22" s="329"/>
    </row>
    <row r="23" spans="2:15" x14ac:dyDescent="0.25">
      <c r="B23" s="354"/>
      <c r="C23" s="349"/>
      <c r="D23" s="357"/>
      <c r="E23" s="329"/>
      <c r="F23" s="342"/>
      <c r="G23" s="70"/>
      <c r="H23" s="320"/>
      <c r="I23" s="323"/>
      <c r="J23" s="183"/>
      <c r="K23" s="326"/>
      <c r="L23" s="329"/>
      <c r="M23" s="329"/>
      <c r="N23" s="329"/>
      <c r="O23" s="329"/>
    </row>
    <row r="24" spans="2:15" x14ac:dyDescent="0.25">
      <c r="B24" s="354"/>
      <c r="C24" s="349"/>
      <c r="D24" s="357"/>
      <c r="E24" s="329"/>
      <c r="F24" s="342"/>
      <c r="G24" s="70"/>
      <c r="H24" s="320"/>
      <c r="I24" s="323"/>
      <c r="J24" s="184"/>
      <c r="K24" s="326"/>
      <c r="L24" s="329"/>
      <c r="M24" s="329"/>
      <c r="N24" s="329"/>
      <c r="O24" s="329"/>
    </row>
    <row r="25" spans="2:15" x14ac:dyDescent="0.25">
      <c r="B25" s="354"/>
      <c r="C25" s="349"/>
      <c r="D25" s="357"/>
      <c r="E25" s="329"/>
      <c r="F25" s="342"/>
      <c r="G25" s="72"/>
      <c r="H25" s="320"/>
      <c r="I25" s="323"/>
      <c r="J25" s="184"/>
      <c r="K25" s="326"/>
      <c r="L25" s="329"/>
      <c r="M25" s="329"/>
      <c r="N25" s="329"/>
      <c r="O25" s="329"/>
    </row>
    <row r="26" spans="2:15" x14ac:dyDescent="0.25">
      <c r="B26" s="354"/>
      <c r="C26" s="349"/>
      <c r="D26" s="357"/>
      <c r="E26" s="329"/>
      <c r="F26" s="342"/>
      <c r="G26" s="72"/>
      <c r="H26" s="320"/>
      <c r="I26" s="323"/>
      <c r="J26" s="184"/>
      <c r="K26" s="326"/>
      <c r="L26" s="329"/>
      <c r="M26" s="329"/>
      <c r="N26" s="329"/>
      <c r="O26" s="329"/>
    </row>
    <row r="27" spans="2:15" ht="18.75" thickBot="1" x14ac:dyDescent="0.3">
      <c r="B27" s="354"/>
      <c r="C27" s="349"/>
      <c r="D27" s="357"/>
      <c r="E27" s="329"/>
      <c r="F27" s="342"/>
      <c r="G27" s="72"/>
      <c r="H27" s="343"/>
      <c r="I27" s="324"/>
      <c r="J27" s="185"/>
      <c r="K27" s="327"/>
      <c r="L27" s="330"/>
      <c r="M27" s="330"/>
      <c r="N27" s="330"/>
      <c r="O27" s="330"/>
    </row>
    <row r="28" spans="2:15" ht="18.75" customHeight="1" thickBot="1" x14ac:dyDescent="0.3">
      <c r="B28" s="354"/>
      <c r="C28" s="349"/>
      <c r="D28" s="357"/>
      <c r="E28" s="329"/>
      <c r="F28" s="342"/>
      <c r="G28" s="72"/>
      <c r="H28" s="319" t="s">
        <v>467</v>
      </c>
      <c r="I28" s="322" t="s">
        <v>494</v>
      </c>
      <c r="J28" s="183" t="s">
        <v>457</v>
      </c>
      <c r="K28" s="325" t="s">
        <v>492</v>
      </c>
      <c r="L28" s="328" t="s">
        <v>28</v>
      </c>
      <c r="M28" s="328" t="s">
        <v>28</v>
      </c>
      <c r="N28" s="328" t="s">
        <v>30</v>
      </c>
      <c r="O28" s="328" t="s">
        <v>30</v>
      </c>
    </row>
    <row r="29" spans="2:15" x14ac:dyDescent="0.25">
      <c r="B29" s="354"/>
      <c r="C29" s="349"/>
      <c r="D29" s="357"/>
      <c r="E29" s="329"/>
      <c r="F29" s="342"/>
      <c r="G29" s="72"/>
      <c r="H29" s="320"/>
      <c r="I29" s="323"/>
      <c r="J29" s="183" t="s">
        <v>457</v>
      </c>
      <c r="K29" s="326"/>
      <c r="L29" s="329"/>
      <c r="M29" s="329"/>
      <c r="N29" s="329"/>
      <c r="O29" s="329"/>
    </row>
    <row r="30" spans="2:15" x14ac:dyDescent="0.25">
      <c r="B30" s="354"/>
      <c r="C30" s="349"/>
      <c r="D30" s="357"/>
      <c r="E30" s="329"/>
      <c r="F30" s="342"/>
      <c r="G30" s="72"/>
      <c r="H30" s="320"/>
      <c r="I30" s="323"/>
      <c r="J30" s="184" t="s">
        <v>457</v>
      </c>
      <c r="K30" s="326"/>
      <c r="L30" s="329"/>
      <c r="M30" s="329"/>
      <c r="N30" s="329"/>
      <c r="O30" s="329"/>
    </row>
    <row r="31" spans="2:15" x14ac:dyDescent="0.25">
      <c r="B31" s="354"/>
      <c r="C31" s="349"/>
      <c r="D31" s="357"/>
      <c r="E31" s="329"/>
      <c r="F31" s="342"/>
      <c r="G31" s="70"/>
      <c r="H31" s="320"/>
      <c r="I31" s="323"/>
      <c r="J31" s="184"/>
      <c r="K31" s="326"/>
      <c r="L31" s="329"/>
      <c r="M31" s="329"/>
      <c r="N31" s="329"/>
      <c r="O31" s="329"/>
    </row>
    <row r="32" spans="2:15" x14ac:dyDescent="0.25">
      <c r="B32" s="354"/>
      <c r="C32" s="349"/>
      <c r="D32" s="357"/>
      <c r="E32" s="329"/>
      <c r="F32" s="342"/>
      <c r="G32" s="70"/>
      <c r="H32" s="320"/>
      <c r="I32" s="323"/>
      <c r="J32" s="184"/>
      <c r="K32" s="326"/>
      <c r="L32" s="329"/>
      <c r="M32" s="329"/>
      <c r="N32" s="329"/>
      <c r="O32" s="329"/>
    </row>
    <row r="33" spans="2:15" ht="22.5" customHeight="1" x14ac:dyDescent="0.25">
      <c r="B33" s="354"/>
      <c r="C33" s="349"/>
      <c r="D33" s="357"/>
      <c r="E33" s="329"/>
      <c r="F33" s="335" t="s">
        <v>345</v>
      </c>
      <c r="G33" s="70"/>
      <c r="H33" s="320"/>
      <c r="I33" s="323"/>
      <c r="J33" s="184"/>
      <c r="K33" s="326"/>
      <c r="L33" s="329"/>
      <c r="M33" s="329"/>
      <c r="N33" s="329"/>
      <c r="O33" s="329"/>
    </row>
    <row r="34" spans="2:15" ht="37.5" customHeight="1" x14ac:dyDescent="0.25">
      <c r="B34" s="354"/>
      <c r="C34" s="349"/>
      <c r="D34" s="357"/>
      <c r="E34" s="329"/>
      <c r="F34" s="336"/>
      <c r="G34" s="70"/>
      <c r="H34" s="320"/>
      <c r="I34" s="323"/>
      <c r="J34" s="184"/>
      <c r="K34" s="326"/>
      <c r="L34" s="329"/>
      <c r="M34" s="329"/>
      <c r="N34" s="329"/>
      <c r="O34" s="329"/>
    </row>
    <row r="35" spans="2:15" x14ac:dyDescent="0.25">
      <c r="B35" s="354"/>
      <c r="C35" s="349"/>
      <c r="D35" s="357"/>
      <c r="E35" s="329"/>
      <c r="F35" s="336"/>
      <c r="G35" s="72"/>
      <c r="H35" s="320"/>
      <c r="I35" s="323"/>
      <c r="J35" s="184"/>
      <c r="K35" s="326"/>
      <c r="L35" s="329"/>
      <c r="M35" s="329"/>
      <c r="N35" s="329"/>
      <c r="O35" s="329"/>
    </row>
    <row r="36" spans="2:15" x14ac:dyDescent="0.25">
      <c r="B36" s="354"/>
      <c r="C36" s="349"/>
      <c r="D36" s="357"/>
      <c r="E36" s="329"/>
      <c r="F36" s="336"/>
      <c r="G36" s="72"/>
      <c r="H36" s="320"/>
      <c r="I36" s="323"/>
      <c r="J36" s="184"/>
      <c r="K36" s="326"/>
      <c r="L36" s="329"/>
      <c r="M36" s="329"/>
      <c r="N36" s="329"/>
      <c r="O36" s="329"/>
    </row>
    <row r="37" spans="2:15" ht="33.75" customHeight="1" thickBot="1" x14ac:dyDescent="0.3">
      <c r="B37" s="354"/>
      <c r="C37" s="349"/>
      <c r="D37" s="357"/>
      <c r="E37" s="329"/>
      <c r="F37" s="336"/>
      <c r="G37" s="72"/>
      <c r="H37" s="343"/>
      <c r="I37" s="324"/>
      <c r="J37" s="185"/>
      <c r="K37" s="327"/>
      <c r="L37" s="330"/>
      <c r="M37" s="330"/>
      <c r="N37" s="330"/>
      <c r="O37" s="330"/>
    </row>
    <row r="38" spans="2:15" ht="18.75" customHeight="1" thickBot="1" x14ac:dyDescent="0.3">
      <c r="B38" s="354"/>
      <c r="C38" s="349"/>
      <c r="D38" s="357"/>
      <c r="E38" s="329"/>
      <c r="F38" s="336"/>
      <c r="H38" s="319" t="s">
        <v>516</v>
      </c>
      <c r="I38" s="322" t="s">
        <v>517</v>
      </c>
      <c r="J38" s="183" t="s">
        <v>33</v>
      </c>
      <c r="K38" s="325" t="s">
        <v>518</v>
      </c>
      <c r="L38" s="328" t="s">
        <v>28</v>
      </c>
      <c r="M38" s="328" t="s">
        <v>30</v>
      </c>
      <c r="N38" s="328" t="s">
        <v>30</v>
      </c>
      <c r="O38" s="328" t="s">
        <v>30</v>
      </c>
    </row>
    <row r="39" spans="2:15" x14ac:dyDescent="0.25">
      <c r="B39" s="354"/>
      <c r="C39" s="349"/>
      <c r="D39" s="357"/>
      <c r="E39" s="329"/>
      <c r="F39" s="336"/>
      <c r="H39" s="320"/>
      <c r="I39" s="323"/>
      <c r="J39" s="183"/>
      <c r="K39" s="326"/>
      <c r="L39" s="329"/>
      <c r="M39" s="329"/>
      <c r="N39" s="329"/>
      <c r="O39" s="329"/>
    </row>
    <row r="40" spans="2:15" x14ac:dyDescent="0.25">
      <c r="B40" s="355"/>
      <c r="C40" s="350"/>
      <c r="D40" s="358"/>
      <c r="E40" s="341"/>
      <c r="F40" s="337"/>
      <c r="H40" s="320"/>
      <c r="I40" s="323"/>
      <c r="J40" s="184"/>
      <c r="K40" s="326"/>
      <c r="L40" s="329"/>
      <c r="M40" s="329"/>
      <c r="N40" s="329"/>
      <c r="O40" s="329"/>
    </row>
    <row r="41" spans="2:15" x14ac:dyDescent="0.25">
      <c r="B41" s="74"/>
      <c r="C41" s="74"/>
      <c r="H41" s="320"/>
      <c r="I41" s="323"/>
      <c r="J41" s="184"/>
      <c r="K41" s="326"/>
      <c r="L41" s="329"/>
      <c r="M41" s="329"/>
      <c r="N41" s="329"/>
      <c r="O41" s="329"/>
    </row>
    <row r="42" spans="2:15" x14ac:dyDescent="0.25">
      <c r="B42" s="74"/>
      <c r="C42" s="74"/>
      <c r="H42" s="320"/>
      <c r="I42" s="323"/>
      <c r="J42" s="184"/>
      <c r="K42" s="326"/>
      <c r="L42" s="329"/>
      <c r="M42" s="329"/>
      <c r="N42" s="329"/>
      <c r="O42" s="329"/>
    </row>
    <row r="43" spans="2:15" x14ac:dyDescent="0.25">
      <c r="B43" s="74"/>
      <c r="C43" s="74"/>
      <c r="H43" s="320"/>
      <c r="I43" s="323"/>
      <c r="J43" s="184"/>
      <c r="K43" s="326"/>
      <c r="L43" s="329"/>
      <c r="M43" s="329"/>
      <c r="N43" s="329"/>
      <c r="O43" s="329"/>
    </row>
    <row r="44" spans="2:15" x14ac:dyDescent="0.25">
      <c r="B44" s="74"/>
      <c r="C44" s="74"/>
      <c r="H44" s="320"/>
      <c r="I44" s="323"/>
      <c r="J44" s="184"/>
      <c r="K44" s="326"/>
      <c r="L44" s="329"/>
      <c r="M44" s="329"/>
      <c r="N44" s="329"/>
      <c r="O44" s="329"/>
    </row>
    <row r="45" spans="2:15" x14ac:dyDescent="0.25">
      <c r="B45" s="74"/>
      <c r="C45" s="74"/>
      <c r="H45" s="320"/>
      <c r="I45" s="323"/>
      <c r="J45" s="184"/>
      <c r="K45" s="326"/>
      <c r="L45" s="329"/>
      <c r="M45" s="329"/>
      <c r="N45" s="329"/>
      <c r="O45" s="329"/>
    </row>
    <row r="46" spans="2:15" x14ac:dyDescent="0.25">
      <c r="B46" s="74"/>
      <c r="C46" s="74"/>
      <c r="H46" s="320"/>
      <c r="I46" s="323"/>
      <c r="J46" s="184"/>
      <c r="K46" s="326"/>
      <c r="L46" s="329"/>
      <c r="M46" s="329"/>
      <c r="N46" s="329"/>
      <c r="O46" s="329"/>
    </row>
    <row r="47" spans="2:15" ht="37.5" customHeight="1" thickBot="1" x14ac:dyDescent="0.3">
      <c r="B47" s="74"/>
      <c r="C47" s="74"/>
      <c r="H47" s="343"/>
      <c r="I47" s="324"/>
      <c r="J47" s="185"/>
      <c r="K47" s="327"/>
      <c r="L47" s="330"/>
      <c r="M47" s="330"/>
      <c r="N47" s="330"/>
      <c r="O47" s="330"/>
    </row>
    <row r="48" spans="2:15" ht="20.100000000000001" customHeight="1" thickBot="1" x14ac:dyDescent="0.3">
      <c r="B48" s="74"/>
      <c r="C48" s="74"/>
      <c r="H48" s="319" t="s">
        <v>45</v>
      </c>
      <c r="I48" s="322"/>
      <c r="J48" s="183"/>
      <c r="K48" s="325"/>
      <c r="L48" s="328"/>
      <c r="M48" s="328"/>
      <c r="N48" s="328"/>
      <c r="O48" s="328"/>
    </row>
    <row r="49" spans="2:15" ht="20.100000000000001" customHeight="1" thickBot="1" x14ac:dyDescent="0.3">
      <c r="B49" s="74"/>
      <c r="C49" s="74"/>
      <c r="H49" s="320"/>
      <c r="I49" s="323"/>
      <c r="J49" s="183"/>
      <c r="K49" s="326"/>
      <c r="L49" s="329"/>
      <c r="M49" s="329"/>
      <c r="N49" s="329"/>
      <c r="O49" s="329"/>
    </row>
    <row r="50" spans="2:15" ht="20.100000000000001" customHeight="1" x14ac:dyDescent="0.25">
      <c r="B50" s="74"/>
      <c r="C50" s="74"/>
      <c r="H50" s="320"/>
      <c r="I50" s="323"/>
      <c r="J50" s="183"/>
      <c r="K50" s="326"/>
      <c r="L50" s="329"/>
      <c r="M50" s="329"/>
      <c r="N50" s="329"/>
      <c r="O50" s="329"/>
    </row>
    <row r="51" spans="2:15" ht="20.100000000000001" customHeight="1" x14ac:dyDescent="0.25">
      <c r="B51" s="74"/>
      <c r="C51" s="74"/>
      <c r="H51" s="320"/>
      <c r="I51" s="323"/>
      <c r="J51" s="184"/>
      <c r="K51" s="326"/>
      <c r="L51" s="329"/>
      <c r="M51" s="329"/>
      <c r="N51" s="329"/>
      <c r="O51" s="329"/>
    </row>
    <row r="52" spans="2:15" ht="20.100000000000001" customHeight="1" x14ac:dyDescent="0.25">
      <c r="B52" s="74"/>
      <c r="C52" s="74"/>
      <c r="H52" s="320"/>
      <c r="I52" s="323"/>
      <c r="J52" s="184"/>
      <c r="K52" s="326"/>
      <c r="L52" s="329"/>
      <c r="M52" s="329"/>
      <c r="N52" s="329"/>
      <c r="O52" s="329"/>
    </row>
    <row r="53" spans="2:15" ht="20.100000000000001" customHeight="1" x14ac:dyDescent="0.25">
      <c r="B53" s="74"/>
      <c r="C53" s="74"/>
      <c r="H53" s="320"/>
      <c r="I53" s="323"/>
      <c r="J53" s="184"/>
      <c r="K53" s="326"/>
      <c r="L53" s="329"/>
      <c r="M53" s="329"/>
      <c r="N53" s="329"/>
      <c r="O53" s="329"/>
    </row>
    <row r="54" spans="2:15" ht="20.100000000000001" customHeight="1" x14ac:dyDescent="0.25">
      <c r="B54" s="74"/>
      <c r="C54" s="74"/>
      <c r="H54" s="320"/>
      <c r="I54" s="323"/>
      <c r="J54" s="184"/>
      <c r="K54" s="326"/>
      <c r="L54" s="329"/>
      <c r="M54" s="329"/>
      <c r="N54" s="329"/>
      <c r="O54" s="329"/>
    </row>
    <row r="55" spans="2:15" ht="20.100000000000001" customHeight="1" x14ac:dyDescent="0.25">
      <c r="B55" s="74"/>
      <c r="C55" s="74"/>
      <c r="H55" s="320"/>
      <c r="I55" s="323"/>
      <c r="J55" s="184"/>
      <c r="K55" s="326"/>
      <c r="L55" s="329"/>
      <c r="M55" s="329"/>
      <c r="N55" s="329"/>
      <c r="O55" s="329"/>
    </row>
    <row r="56" spans="2:15" ht="20.100000000000001" customHeight="1" x14ac:dyDescent="0.25">
      <c r="B56" s="74"/>
      <c r="C56" s="74"/>
      <c r="H56" s="320"/>
      <c r="I56" s="323"/>
      <c r="J56" s="184"/>
      <c r="K56" s="326"/>
      <c r="L56" s="329"/>
      <c r="M56" s="329"/>
      <c r="N56" s="329"/>
      <c r="O56" s="329"/>
    </row>
    <row r="57" spans="2:15" ht="132" customHeight="1" thickBot="1" x14ac:dyDescent="0.3">
      <c r="B57" s="74"/>
      <c r="C57" s="74"/>
      <c r="H57" s="321"/>
      <c r="I57" s="324"/>
      <c r="J57" s="185"/>
      <c r="K57" s="327"/>
      <c r="L57" s="330"/>
      <c r="M57" s="330"/>
      <c r="N57" s="330"/>
      <c r="O57" s="330"/>
    </row>
    <row r="58" spans="2:15" ht="139.5" customHeight="1" x14ac:dyDescent="0.25">
      <c r="B58" s="74"/>
      <c r="C58" s="74"/>
      <c r="H58" s="319" t="s">
        <v>46</v>
      </c>
      <c r="I58" s="322"/>
      <c r="J58" s="183"/>
      <c r="K58" s="325"/>
      <c r="L58" s="328"/>
      <c r="M58" s="328"/>
      <c r="N58" s="328"/>
      <c r="O58" s="328"/>
    </row>
    <row r="59" spans="2:15" ht="20.100000000000001" customHeight="1" x14ac:dyDescent="0.25">
      <c r="B59" s="74"/>
      <c r="C59" s="74"/>
      <c r="H59" s="320"/>
      <c r="I59" s="323"/>
      <c r="J59" s="184"/>
      <c r="K59" s="326"/>
      <c r="L59" s="329"/>
      <c r="M59" s="329"/>
      <c r="N59" s="329"/>
      <c r="O59" s="329"/>
    </row>
    <row r="60" spans="2:15" ht="20.100000000000001" customHeight="1" x14ac:dyDescent="0.25">
      <c r="B60" s="74"/>
      <c r="C60" s="74"/>
      <c r="H60" s="320"/>
      <c r="I60" s="323"/>
      <c r="J60" s="184"/>
      <c r="K60" s="326"/>
      <c r="L60" s="329"/>
      <c r="M60" s="329"/>
      <c r="N60" s="329"/>
      <c r="O60" s="329"/>
    </row>
    <row r="61" spans="2:15" ht="20.100000000000001" customHeight="1" x14ac:dyDescent="0.25">
      <c r="B61" s="74"/>
      <c r="C61" s="74"/>
      <c r="H61" s="320"/>
      <c r="I61" s="323"/>
      <c r="J61" s="184"/>
      <c r="K61" s="326"/>
      <c r="L61" s="329"/>
      <c r="M61" s="329"/>
      <c r="N61" s="329"/>
      <c r="O61" s="329"/>
    </row>
    <row r="62" spans="2:15" ht="20.100000000000001" customHeight="1" x14ac:dyDescent="0.25">
      <c r="B62" s="74"/>
      <c r="C62" s="74"/>
      <c r="H62" s="320"/>
      <c r="I62" s="323"/>
      <c r="J62" s="184"/>
      <c r="K62" s="326"/>
      <c r="L62" s="329"/>
      <c r="M62" s="329"/>
      <c r="N62" s="329"/>
      <c r="O62" s="329"/>
    </row>
    <row r="63" spans="2:15" ht="20.100000000000001" customHeight="1" x14ac:dyDescent="0.25">
      <c r="B63" s="74"/>
      <c r="C63" s="74"/>
      <c r="H63" s="320"/>
      <c r="I63" s="323"/>
      <c r="J63" s="184"/>
      <c r="K63" s="326"/>
      <c r="L63" s="329"/>
      <c r="M63" s="329"/>
      <c r="N63" s="329"/>
      <c r="O63" s="329"/>
    </row>
    <row r="64" spans="2:15" ht="20.100000000000001" customHeight="1" x14ac:dyDescent="0.25">
      <c r="B64" s="74"/>
      <c r="C64" s="74"/>
      <c r="H64" s="320"/>
      <c r="I64" s="323"/>
      <c r="J64" s="184"/>
      <c r="K64" s="326"/>
      <c r="L64" s="329"/>
      <c r="M64" s="329"/>
      <c r="N64" s="329"/>
      <c r="O64" s="329"/>
    </row>
    <row r="65" spans="2:15" ht="20.100000000000001" customHeight="1" x14ac:dyDescent="0.25">
      <c r="B65" s="74"/>
      <c r="C65" s="74"/>
      <c r="H65" s="320"/>
      <c r="I65" s="323"/>
      <c r="J65" s="184"/>
      <c r="K65" s="326"/>
      <c r="L65" s="329"/>
      <c r="M65" s="329"/>
      <c r="N65" s="329"/>
      <c r="O65" s="329"/>
    </row>
    <row r="66" spans="2:15" ht="20.100000000000001" customHeight="1" x14ac:dyDescent="0.25">
      <c r="B66" s="74"/>
      <c r="C66" s="74"/>
      <c r="H66" s="320"/>
      <c r="I66" s="323"/>
      <c r="J66" s="184"/>
      <c r="K66" s="326"/>
      <c r="L66" s="329"/>
      <c r="M66" s="329"/>
      <c r="N66" s="329"/>
      <c r="O66" s="329"/>
    </row>
    <row r="67" spans="2:15" ht="20.100000000000001" customHeight="1" thickBot="1" x14ac:dyDescent="0.3">
      <c r="B67" s="74"/>
      <c r="C67" s="74"/>
      <c r="H67" s="321"/>
      <c r="I67" s="324"/>
      <c r="J67" s="185"/>
      <c r="K67" s="327"/>
      <c r="L67" s="330"/>
      <c r="M67" s="330"/>
      <c r="N67" s="330"/>
      <c r="O67" s="330"/>
    </row>
    <row r="68" spans="2:15" ht="20.100000000000001" customHeight="1" thickBot="1" x14ac:dyDescent="0.3">
      <c r="B68" s="74"/>
      <c r="C68" s="74"/>
      <c r="H68" s="319" t="s">
        <v>47</v>
      </c>
      <c r="I68" s="322"/>
      <c r="J68" s="183"/>
      <c r="K68" s="325"/>
      <c r="L68" s="328"/>
      <c r="M68" s="328"/>
      <c r="N68" s="328"/>
      <c r="O68" s="328"/>
    </row>
    <row r="69" spans="2:15" ht="20.100000000000001" customHeight="1" thickBot="1" x14ac:dyDescent="0.3">
      <c r="B69" s="74"/>
      <c r="C69" s="74"/>
      <c r="H69" s="320"/>
      <c r="I69" s="323"/>
      <c r="J69" s="183"/>
      <c r="K69" s="326"/>
      <c r="L69" s="329"/>
      <c r="M69" s="329"/>
      <c r="N69" s="329"/>
      <c r="O69" s="329"/>
    </row>
    <row r="70" spans="2:15" ht="20.100000000000001" customHeight="1" thickBot="1" x14ac:dyDescent="0.3">
      <c r="B70" s="74"/>
      <c r="C70" s="74"/>
      <c r="H70" s="320"/>
      <c r="I70" s="323"/>
      <c r="J70" s="183"/>
      <c r="K70" s="326"/>
      <c r="L70" s="329"/>
      <c r="M70" s="329"/>
      <c r="N70" s="329"/>
      <c r="O70" s="329"/>
    </row>
    <row r="71" spans="2:15" ht="20.100000000000001" customHeight="1" x14ac:dyDescent="0.25">
      <c r="B71" s="74"/>
      <c r="C71" s="74"/>
      <c r="H71" s="320"/>
      <c r="I71" s="323"/>
      <c r="J71" s="183"/>
      <c r="K71" s="326"/>
      <c r="L71" s="329"/>
      <c r="M71" s="329"/>
      <c r="N71" s="329"/>
      <c r="O71" s="329"/>
    </row>
    <row r="72" spans="2:15" ht="20.100000000000001" customHeight="1" x14ac:dyDescent="0.25">
      <c r="B72" s="74"/>
      <c r="C72" s="74"/>
      <c r="H72" s="320"/>
      <c r="I72" s="323"/>
      <c r="J72" s="184"/>
      <c r="K72" s="326"/>
      <c r="L72" s="329"/>
      <c r="M72" s="329"/>
      <c r="N72" s="329"/>
      <c r="O72" s="329"/>
    </row>
    <row r="73" spans="2:15" ht="20.100000000000001" customHeight="1" x14ac:dyDescent="0.25">
      <c r="B73" s="74"/>
      <c r="C73" s="74"/>
      <c r="H73" s="320"/>
      <c r="I73" s="323"/>
      <c r="J73" s="184"/>
      <c r="K73" s="326"/>
      <c r="L73" s="329"/>
      <c r="M73" s="329"/>
      <c r="N73" s="329"/>
      <c r="O73" s="329"/>
    </row>
    <row r="74" spans="2:15" ht="20.100000000000001" customHeight="1" x14ac:dyDescent="0.25">
      <c r="B74" s="74"/>
      <c r="C74" s="74"/>
      <c r="H74" s="320"/>
      <c r="I74" s="323"/>
      <c r="J74" s="184"/>
      <c r="K74" s="326"/>
      <c r="L74" s="329"/>
      <c r="M74" s="329"/>
      <c r="N74" s="329"/>
      <c r="O74" s="329"/>
    </row>
    <row r="75" spans="2:15" ht="20.100000000000001" customHeight="1" x14ac:dyDescent="0.25">
      <c r="B75" s="74"/>
      <c r="C75" s="74"/>
      <c r="H75" s="320"/>
      <c r="I75" s="323"/>
      <c r="J75" s="184"/>
      <c r="K75" s="326"/>
      <c r="L75" s="329"/>
      <c r="M75" s="329"/>
      <c r="N75" s="329"/>
      <c r="O75" s="329"/>
    </row>
    <row r="76" spans="2:15" ht="20.100000000000001" customHeight="1" x14ac:dyDescent="0.25">
      <c r="H76" s="320"/>
      <c r="I76" s="323"/>
      <c r="J76" s="184"/>
      <c r="K76" s="326"/>
      <c r="L76" s="329"/>
      <c r="M76" s="329"/>
      <c r="N76" s="329"/>
      <c r="O76" s="329"/>
    </row>
    <row r="77" spans="2:15" ht="72.75" customHeight="1" thickBot="1" x14ac:dyDescent="0.3">
      <c r="H77" s="321"/>
      <c r="I77" s="324"/>
      <c r="J77" s="185"/>
      <c r="K77" s="327"/>
      <c r="L77" s="330"/>
      <c r="M77" s="330"/>
      <c r="N77" s="330"/>
      <c r="O77" s="330"/>
    </row>
    <row r="78" spans="2:15" ht="20.100000000000001" customHeight="1" x14ac:dyDescent="0.25">
      <c r="H78" s="319" t="s">
        <v>48</v>
      </c>
      <c r="I78" s="322"/>
      <c r="J78" s="183"/>
      <c r="K78" s="325"/>
      <c r="L78" s="328"/>
      <c r="M78" s="328"/>
      <c r="N78" s="328"/>
      <c r="O78" s="328"/>
    </row>
    <row r="79" spans="2:15" ht="20.100000000000001" customHeight="1" x14ac:dyDescent="0.25">
      <c r="H79" s="320"/>
      <c r="I79" s="323"/>
      <c r="J79" s="184"/>
      <c r="K79" s="326"/>
      <c r="L79" s="329"/>
      <c r="M79" s="329"/>
      <c r="N79" s="329"/>
      <c r="O79" s="329"/>
    </row>
    <row r="80" spans="2:15" ht="20.100000000000001" customHeight="1" x14ac:dyDescent="0.25">
      <c r="H80" s="320"/>
      <c r="I80" s="323"/>
      <c r="J80" s="184"/>
      <c r="K80" s="326"/>
      <c r="L80" s="329"/>
      <c r="M80" s="329"/>
      <c r="N80" s="329"/>
      <c r="O80" s="329"/>
    </row>
    <row r="81" spans="8:15" ht="20.100000000000001" customHeight="1" x14ac:dyDescent="0.25">
      <c r="H81" s="320"/>
      <c r="I81" s="323"/>
      <c r="J81" s="184"/>
      <c r="K81" s="326"/>
      <c r="L81" s="329"/>
      <c r="M81" s="329"/>
      <c r="N81" s="329"/>
      <c r="O81" s="329"/>
    </row>
    <row r="82" spans="8:15" ht="20.100000000000001" customHeight="1" x14ac:dyDescent="0.25">
      <c r="H82" s="320"/>
      <c r="I82" s="323"/>
      <c r="J82" s="184"/>
      <c r="K82" s="326"/>
      <c r="L82" s="329"/>
      <c r="M82" s="329"/>
      <c r="N82" s="329"/>
      <c r="O82" s="329"/>
    </row>
    <row r="83" spans="8:15" ht="20.100000000000001" customHeight="1" x14ac:dyDescent="0.25">
      <c r="H83" s="320"/>
      <c r="I83" s="323"/>
      <c r="J83" s="184"/>
      <c r="K83" s="326"/>
      <c r="L83" s="329"/>
      <c r="M83" s="329"/>
      <c r="N83" s="329"/>
      <c r="O83" s="329"/>
    </row>
    <row r="84" spans="8:15" ht="20.100000000000001" customHeight="1" x14ac:dyDescent="0.25">
      <c r="H84" s="320"/>
      <c r="I84" s="323"/>
      <c r="J84" s="184"/>
      <c r="K84" s="326"/>
      <c r="L84" s="329"/>
      <c r="M84" s="329"/>
      <c r="N84" s="329"/>
      <c r="O84" s="329"/>
    </row>
    <row r="85" spans="8:15" ht="20.100000000000001" customHeight="1" x14ac:dyDescent="0.25">
      <c r="H85" s="320"/>
      <c r="I85" s="323"/>
      <c r="J85" s="184"/>
      <c r="K85" s="326"/>
      <c r="L85" s="329"/>
      <c r="M85" s="329"/>
      <c r="N85" s="329"/>
      <c r="O85" s="329"/>
    </row>
    <row r="86" spans="8:15" ht="20.100000000000001" customHeight="1" x14ac:dyDescent="0.25">
      <c r="H86" s="320"/>
      <c r="I86" s="323"/>
      <c r="J86" s="184"/>
      <c r="K86" s="326"/>
      <c r="L86" s="329"/>
      <c r="M86" s="329"/>
      <c r="N86" s="329"/>
      <c r="O86" s="329"/>
    </row>
    <row r="87" spans="8:15" ht="20.100000000000001" customHeight="1" thickBot="1" x14ac:dyDescent="0.3">
      <c r="H87" s="321"/>
      <c r="I87" s="324"/>
      <c r="J87" s="185"/>
      <c r="K87" s="327"/>
      <c r="L87" s="330"/>
      <c r="M87" s="330"/>
      <c r="N87" s="330"/>
      <c r="O87" s="330"/>
    </row>
    <row r="88" spans="8:15" ht="20.100000000000001" customHeight="1" x14ac:dyDescent="0.25">
      <c r="H88" s="319" t="s">
        <v>49</v>
      </c>
      <c r="I88" s="322"/>
      <c r="J88" s="183"/>
      <c r="K88" s="325"/>
      <c r="L88" s="328"/>
      <c r="M88" s="328"/>
      <c r="N88" s="328"/>
      <c r="O88" s="331"/>
    </row>
    <row r="89" spans="8:15" ht="20.100000000000001" customHeight="1" x14ac:dyDescent="0.25">
      <c r="H89" s="320"/>
      <c r="I89" s="323"/>
      <c r="J89" s="184"/>
      <c r="K89" s="326"/>
      <c r="L89" s="329"/>
      <c r="M89" s="329"/>
      <c r="N89" s="329"/>
      <c r="O89" s="332"/>
    </row>
    <row r="90" spans="8:15" ht="20.100000000000001" customHeight="1" x14ac:dyDescent="0.25">
      <c r="H90" s="320"/>
      <c r="I90" s="323"/>
      <c r="J90" s="184"/>
      <c r="K90" s="326"/>
      <c r="L90" s="329"/>
      <c r="M90" s="329"/>
      <c r="N90" s="329"/>
      <c r="O90" s="332"/>
    </row>
    <row r="91" spans="8:15" ht="20.100000000000001" customHeight="1" x14ac:dyDescent="0.25">
      <c r="H91" s="320"/>
      <c r="I91" s="323"/>
      <c r="J91" s="184"/>
      <c r="K91" s="326"/>
      <c r="L91" s="329"/>
      <c r="M91" s="329"/>
      <c r="N91" s="329"/>
      <c r="O91" s="332"/>
    </row>
    <row r="92" spans="8:15" ht="20.100000000000001" customHeight="1" x14ac:dyDescent="0.25">
      <c r="H92" s="320"/>
      <c r="I92" s="323"/>
      <c r="J92" s="184"/>
      <c r="K92" s="326"/>
      <c r="L92" s="329"/>
      <c r="M92" s="329"/>
      <c r="N92" s="329"/>
      <c r="O92" s="332"/>
    </row>
    <row r="93" spans="8:15" ht="20.100000000000001" customHeight="1" x14ac:dyDescent="0.25">
      <c r="H93" s="320"/>
      <c r="I93" s="323"/>
      <c r="J93" s="184"/>
      <c r="K93" s="326"/>
      <c r="L93" s="329"/>
      <c r="M93" s="329"/>
      <c r="N93" s="329"/>
      <c r="O93" s="332"/>
    </row>
    <row r="94" spans="8:15" ht="20.100000000000001" customHeight="1" x14ac:dyDescent="0.25">
      <c r="H94" s="320"/>
      <c r="I94" s="323"/>
      <c r="J94" s="184"/>
      <c r="K94" s="326"/>
      <c r="L94" s="329"/>
      <c r="M94" s="329"/>
      <c r="N94" s="329"/>
      <c r="O94" s="332"/>
    </row>
    <row r="95" spans="8:15" ht="20.100000000000001" customHeight="1" x14ac:dyDescent="0.25">
      <c r="H95" s="320"/>
      <c r="I95" s="323"/>
      <c r="J95" s="184"/>
      <c r="K95" s="326"/>
      <c r="L95" s="329"/>
      <c r="M95" s="329"/>
      <c r="N95" s="329"/>
      <c r="O95" s="332"/>
    </row>
    <row r="96" spans="8:15" ht="20.100000000000001" customHeight="1" x14ac:dyDescent="0.25">
      <c r="H96" s="320"/>
      <c r="I96" s="323"/>
      <c r="J96" s="184"/>
      <c r="K96" s="326"/>
      <c r="L96" s="329"/>
      <c r="M96" s="329"/>
      <c r="N96" s="329"/>
      <c r="O96" s="332"/>
    </row>
    <row r="97" spans="2:15" ht="20.100000000000001" customHeight="1" thickBot="1" x14ac:dyDescent="0.3">
      <c r="H97" s="321"/>
      <c r="I97" s="324"/>
      <c r="J97" s="185"/>
      <c r="K97" s="327"/>
      <c r="L97" s="330"/>
      <c r="M97" s="330"/>
      <c r="N97" s="330"/>
      <c r="O97" s="333"/>
    </row>
    <row r="98" spans="2:15" ht="20.100000000000001" customHeight="1" x14ac:dyDescent="0.25">
      <c r="H98" s="319" t="s">
        <v>50</v>
      </c>
      <c r="I98" s="322"/>
      <c r="J98" s="183"/>
      <c r="K98" s="325"/>
      <c r="L98" s="328"/>
      <c r="M98" s="328"/>
      <c r="N98" s="328"/>
      <c r="O98" s="331"/>
    </row>
    <row r="99" spans="2:15" ht="20.100000000000001" customHeight="1" x14ac:dyDescent="0.25">
      <c r="H99" s="320"/>
      <c r="I99" s="323"/>
      <c r="J99" s="184"/>
      <c r="K99" s="326"/>
      <c r="L99" s="329"/>
      <c r="M99" s="329"/>
      <c r="N99" s="329"/>
      <c r="O99" s="332"/>
    </row>
    <row r="100" spans="2:15" ht="20.100000000000001" customHeight="1" x14ac:dyDescent="0.25">
      <c r="H100" s="320"/>
      <c r="I100" s="323"/>
      <c r="J100" s="184"/>
      <c r="K100" s="326"/>
      <c r="L100" s="329"/>
      <c r="M100" s="329"/>
      <c r="N100" s="329"/>
      <c r="O100" s="332"/>
    </row>
    <row r="101" spans="2:15" ht="20.100000000000001" customHeight="1" x14ac:dyDescent="0.25">
      <c r="H101" s="320"/>
      <c r="I101" s="323"/>
      <c r="J101" s="184"/>
      <c r="K101" s="326"/>
      <c r="L101" s="329"/>
      <c r="M101" s="329"/>
      <c r="N101" s="329"/>
      <c r="O101" s="332"/>
    </row>
    <row r="102" spans="2:15" ht="20.100000000000001" customHeight="1" x14ac:dyDescent="0.25">
      <c r="H102" s="320"/>
      <c r="I102" s="323"/>
      <c r="J102" s="184"/>
      <c r="K102" s="326"/>
      <c r="L102" s="329"/>
      <c r="M102" s="329"/>
      <c r="N102" s="329"/>
      <c r="O102" s="332"/>
    </row>
    <row r="103" spans="2:15" ht="20.100000000000001" customHeight="1" x14ac:dyDescent="0.25">
      <c r="H103" s="320"/>
      <c r="I103" s="323"/>
      <c r="J103" s="184"/>
      <c r="K103" s="326"/>
      <c r="L103" s="329"/>
      <c r="M103" s="329"/>
      <c r="N103" s="329"/>
      <c r="O103" s="332"/>
    </row>
    <row r="104" spans="2:15" ht="20.100000000000001" customHeight="1" x14ac:dyDescent="0.25">
      <c r="H104" s="320"/>
      <c r="I104" s="323"/>
      <c r="J104" s="184"/>
      <c r="K104" s="326"/>
      <c r="L104" s="329"/>
      <c r="M104" s="329"/>
      <c r="N104" s="329"/>
      <c r="O104" s="332"/>
    </row>
    <row r="105" spans="2:15" ht="20.100000000000001" customHeight="1" x14ac:dyDescent="0.25">
      <c r="H105" s="320"/>
      <c r="I105" s="323"/>
      <c r="J105" s="184"/>
      <c r="K105" s="326"/>
      <c r="L105" s="329"/>
      <c r="M105" s="329"/>
      <c r="N105" s="329"/>
      <c r="O105" s="332"/>
    </row>
    <row r="106" spans="2:15" ht="20.100000000000001" customHeight="1" x14ac:dyDescent="0.25">
      <c r="H106" s="320"/>
      <c r="I106" s="323"/>
      <c r="J106" s="184"/>
      <c r="K106" s="326"/>
      <c r="L106" s="329"/>
      <c r="M106" s="329"/>
      <c r="N106" s="329"/>
      <c r="O106" s="332"/>
    </row>
    <row r="107" spans="2:15" ht="20.100000000000001" customHeight="1" thickBot="1" x14ac:dyDescent="0.3">
      <c r="H107" s="321"/>
      <c r="I107" s="324"/>
      <c r="J107" s="185"/>
      <c r="K107" s="327"/>
      <c r="L107" s="330"/>
      <c r="M107" s="330"/>
      <c r="N107" s="330"/>
      <c r="O107" s="333"/>
    </row>
    <row r="108" spans="2:15" ht="19.5" customHeight="1" x14ac:dyDescent="0.25">
      <c r="H108" s="318"/>
      <c r="I108" s="334"/>
      <c r="J108" s="186"/>
      <c r="K108" s="318"/>
      <c r="L108" s="318"/>
      <c r="M108" s="318"/>
      <c r="N108" s="318"/>
      <c r="O108" s="318"/>
    </row>
    <row r="109" spans="2:15" ht="20.100000000000001" customHeight="1" x14ac:dyDescent="0.25">
      <c r="H109" s="318"/>
      <c r="I109" s="334"/>
      <c r="J109" s="186"/>
      <c r="K109" s="318"/>
      <c r="L109" s="318"/>
      <c r="M109" s="318"/>
      <c r="N109" s="318"/>
      <c r="O109" s="318"/>
    </row>
    <row r="110" spans="2:15" ht="20.100000000000001" customHeight="1" x14ac:dyDescent="0.25">
      <c r="H110" s="318"/>
      <c r="I110" s="334"/>
      <c r="J110" s="186"/>
      <c r="K110" s="318"/>
      <c r="L110" s="318"/>
      <c r="M110" s="318"/>
      <c r="N110" s="318"/>
      <c r="O110" s="318"/>
    </row>
    <row r="111" spans="2:15" ht="20.100000000000001" customHeight="1" x14ac:dyDescent="0.25">
      <c r="H111" s="318"/>
      <c r="I111" s="334"/>
      <c r="J111" s="186"/>
      <c r="K111" s="318"/>
      <c r="L111" s="318"/>
      <c r="M111" s="318"/>
      <c r="N111" s="318"/>
      <c r="O111" s="318"/>
    </row>
    <row r="112" spans="2:15" ht="20.100000000000001" customHeight="1" x14ac:dyDescent="0.25">
      <c r="B112" s="346" t="s">
        <v>255</v>
      </c>
      <c r="C112" s="346"/>
      <c r="D112" s="346"/>
      <c r="E112" s="346"/>
      <c r="F112" s="346"/>
      <c r="H112" s="318"/>
      <c r="I112" s="334"/>
      <c r="J112" s="186"/>
      <c r="K112" s="318"/>
      <c r="L112" s="318"/>
      <c r="M112" s="318"/>
      <c r="N112" s="318"/>
      <c r="O112" s="318"/>
    </row>
    <row r="113" spans="2:15" ht="20.100000000000001" customHeight="1" x14ac:dyDescent="0.25">
      <c r="B113" s="67" t="s">
        <v>256</v>
      </c>
      <c r="C113" s="80" t="s">
        <v>6</v>
      </c>
      <c r="D113" s="80" t="s">
        <v>257</v>
      </c>
      <c r="E113" s="338" t="s">
        <v>258</v>
      </c>
      <c r="F113" s="339"/>
      <c r="H113" s="318"/>
      <c r="I113" s="334"/>
      <c r="J113" s="186"/>
      <c r="K113" s="318"/>
      <c r="L113" s="318"/>
      <c r="M113" s="318"/>
      <c r="N113" s="318"/>
      <c r="O113" s="318"/>
    </row>
    <row r="114" spans="2:15" ht="20.100000000000001" customHeight="1" x14ac:dyDescent="0.25">
      <c r="B114" s="68"/>
      <c r="C114" s="79"/>
      <c r="D114" s="151"/>
      <c r="E114" s="345"/>
      <c r="F114" s="345"/>
      <c r="H114" s="318"/>
      <c r="I114" s="334"/>
      <c r="J114" s="186"/>
      <c r="K114" s="318"/>
      <c r="L114" s="318"/>
      <c r="M114" s="318"/>
      <c r="N114" s="318"/>
      <c r="O114" s="318"/>
    </row>
    <row r="115" spans="2:15" ht="20.100000000000001" customHeight="1" x14ac:dyDescent="0.25">
      <c r="H115" s="318"/>
      <c r="I115" s="334"/>
      <c r="J115" s="186"/>
      <c r="K115" s="318"/>
      <c r="L115" s="318"/>
      <c r="M115" s="318"/>
      <c r="N115" s="318"/>
      <c r="O115" s="318"/>
    </row>
    <row r="116" spans="2:15" ht="20.100000000000001" customHeight="1" x14ac:dyDescent="0.25">
      <c r="H116" s="318"/>
      <c r="I116" s="334"/>
      <c r="J116" s="186"/>
      <c r="K116" s="318"/>
      <c r="L116" s="318"/>
      <c r="M116" s="318"/>
      <c r="N116" s="318"/>
      <c r="O116" s="318"/>
    </row>
    <row r="117" spans="2:15" ht="20.100000000000001" customHeight="1" x14ac:dyDescent="0.25">
      <c r="H117" s="318"/>
      <c r="I117" s="334"/>
      <c r="J117" s="186"/>
      <c r="K117" s="318"/>
      <c r="L117" s="318"/>
      <c r="M117" s="318"/>
      <c r="N117" s="318"/>
      <c r="O117" s="318"/>
    </row>
    <row r="118" spans="2:15" x14ac:dyDescent="0.25">
      <c r="H118" s="318"/>
      <c r="I118" s="334"/>
      <c r="J118" s="186"/>
      <c r="K118" s="318"/>
      <c r="L118" s="318"/>
      <c r="M118" s="318"/>
      <c r="N118" s="318"/>
      <c r="O118" s="318"/>
    </row>
    <row r="119" spans="2:15" x14ac:dyDescent="0.25">
      <c r="H119" s="318"/>
      <c r="I119" s="334"/>
      <c r="J119" s="186"/>
      <c r="K119" s="318"/>
      <c r="L119" s="318"/>
      <c r="M119" s="318"/>
      <c r="N119" s="318"/>
      <c r="O119" s="318"/>
    </row>
    <row r="120" spans="2:15" x14ac:dyDescent="0.25">
      <c r="H120" s="318"/>
      <c r="I120" s="334"/>
      <c r="J120" s="186"/>
      <c r="K120" s="318"/>
      <c r="L120" s="318"/>
      <c r="M120" s="318"/>
      <c r="N120" s="318"/>
      <c r="O120" s="318"/>
    </row>
    <row r="121" spans="2:15" ht="86.25" customHeight="1" x14ac:dyDescent="0.25">
      <c r="H121" s="318"/>
      <c r="I121" s="334"/>
      <c r="J121" s="186"/>
      <c r="K121" s="318"/>
      <c r="L121" s="318"/>
      <c r="M121" s="318"/>
      <c r="N121" s="318"/>
      <c r="O121" s="318"/>
    </row>
    <row r="122" spans="2:15" x14ac:dyDescent="0.25">
      <c r="H122" s="318"/>
      <c r="I122" s="334"/>
      <c r="J122" s="186"/>
      <c r="K122" s="318"/>
      <c r="L122" s="318"/>
      <c r="M122" s="318"/>
      <c r="N122" s="318"/>
      <c r="O122" s="318"/>
    </row>
    <row r="123" spans="2:15" x14ac:dyDescent="0.25">
      <c r="H123" s="318"/>
      <c r="I123" s="334"/>
      <c r="J123" s="186"/>
      <c r="K123" s="318"/>
      <c r="L123" s="318"/>
      <c r="M123" s="318"/>
      <c r="N123" s="318"/>
      <c r="O123" s="318"/>
    </row>
    <row r="124" spans="2:15" x14ac:dyDescent="0.25">
      <c r="H124" s="318"/>
      <c r="I124" s="334"/>
      <c r="J124" s="186"/>
      <c r="K124" s="318"/>
      <c r="L124" s="318"/>
      <c r="M124" s="318"/>
      <c r="N124" s="318"/>
      <c r="O124" s="318"/>
    </row>
    <row r="125" spans="2:15" x14ac:dyDescent="0.25">
      <c r="H125" s="318"/>
      <c r="I125" s="334"/>
      <c r="J125" s="186"/>
      <c r="K125" s="318"/>
      <c r="L125" s="318"/>
      <c r="M125" s="318"/>
      <c r="N125" s="318"/>
      <c r="O125" s="318"/>
    </row>
    <row r="126" spans="2:15" x14ac:dyDescent="0.25">
      <c r="H126" s="318"/>
      <c r="I126" s="334"/>
      <c r="J126" s="186"/>
      <c r="K126" s="318"/>
      <c r="L126" s="318"/>
      <c r="M126" s="318"/>
      <c r="N126" s="318"/>
      <c r="O126" s="318"/>
    </row>
    <row r="127" spans="2:15" x14ac:dyDescent="0.25">
      <c r="H127" s="318"/>
      <c r="I127" s="334"/>
      <c r="J127" s="186"/>
      <c r="K127" s="318"/>
      <c r="L127" s="318"/>
      <c r="M127" s="318"/>
      <c r="N127" s="318"/>
      <c r="O127" s="318"/>
    </row>
    <row r="128" spans="2:15" x14ac:dyDescent="0.25">
      <c r="H128" s="318"/>
      <c r="I128" s="334"/>
      <c r="J128" s="186"/>
      <c r="K128" s="318"/>
      <c r="L128" s="318"/>
      <c r="M128" s="318"/>
      <c r="N128" s="318"/>
      <c r="O128" s="318"/>
    </row>
    <row r="129" spans="8:15" x14ac:dyDescent="0.25">
      <c r="H129" s="318"/>
      <c r="I129" s="334"/>
      <c r="J129" s="186"/>
      <c r="K129" s="318"/>
      <c r="L129" s="318"/>
      <c r="M129" s="318"/>
      <c r="N129" s="318"/>
      <c r="O129" s="318"/>
    </row>
    <row r="130" spans="8:15" x14ac:dyDescent="0.25">
      <c r="H130" s="318"/>
      <c r="I130" s="334"/>
      <c r="J130" s="186"/>
      <c r="K130" s="318"/>
      <c r="L130" s="318"/>
      <c r="M130" s="318"/>
      <c r="N130" s="318"/>
      <c r="O130" s="318"/>
    </row>
    <row r="131" spans="8:15" x14ac:dyDescent="0.25">
      <c r="H131" s="318"/>
      <c r="I131" s="334"/>
      <c r="J131" s="186"/>
      <c r="K131" s="318"/>
      <c r="L131" s="318"/>
      <c r="M131" s="318"/>
      <c r="N131" s="318"/>
      <c r="O131" s="318"/>
    </row>
    <row r="132" spans="8:15" x14ac:dyDescent="0.25">
      <c r="H132" s="318"/>
      <c r="I132" s="334"/>
      <c r="J132" s="186"/>
      <c r="K132" s="318"/>
      <c r="L132" s="318"/>
      <c r="M132" s="318"/>
      <c r="N132" s="318"/>
      <c r="O132" s="318"/>
    </row>
    <row r="133" spans="8:15" x14ac:dyDescent="0.25">
      <c r="H133" s="318"/>
      <c r="I133" s="334"/>
      <c r="J133" s="186"/>
      <c r="K133" s="318"/>
      <c r="L133" s="318"/>
      <c r="M133" s="318"/>
      <c r="N133" s="318"/>
      <c r="O133" s="318"/>
    </row>
    <row r="134" spans="8:15" x14ac:dyDescent="0.25">
      <c r="H134" s="318"/>
      <c r="I134" s="334"/>
      <c r="J134" s="186"/>
      <c r="K134" s="318"/>
      <c r="L134" s="318"/>
      <c r="M134" s="318"/>
      <c r="N134" s="318"/>
      <c r="O134" s="318"/>
    </row>
    <row r="135" spans="8:15" x14ac:dyDescent="0.25">
      <c r="H135" s="318"/>
      <c r="I135" s="334"/>
      <c r="J135" s="186"/>
      <c r="K135" s="318"/>
      <c r="L135" s="318"/>
      <c r="M135" s="318"/>
      <c r="N135" s="318"/>
      <c r="O135" s="318"/>
    </row>
    <row r="136" spans="8:15" x14ac:dyDescent="0.25">
      <c r="H136" s="318"/>
      <c r="I136" s="334"/>
      <c r="J136" s="186"/>
      <c r="K136" s="318"/>
      <c r="L136" s="318"/>
      <c r="M136" s="318"/>
      <c r="N136" s="318"/>
      <c r="O136" s="318"/>
    </row>
    <row r="137" spans="8:15" x14ac:dyDescent="0.25">
      <c r="H137" s="318"/>
      <c r="I137" s="334"/>
      <c r="J137" s="186"/>
      <c r="K137" s="318"/>
      <c r="L137" s="318"/>
      <c r="M137" s="318"/>
      <c r="N137" s="318"/>
      <c r="O137" s="318"/>
    </row>
    <row r="138" spans="8:15" x14ac:dyDescent="0.25">
      <c r="H138" s="318"/>
      <c r="I138" s="334"/>
      <c r="J138" s="186"/>
      <c r="K138" s="318"/>
      <c r="L138" s="318"/>
      <c r="M138" s="318"/>
      <c r="N138" s="318"/>
      <c r="O138" s="318"/>
    </row>
    <row r="139" spans="8:15" x14ac:dyDescent="0.25">
      <c r="H139" s="318"/>
      <c r="I139" s="334"/>
      <c r="J139" s="186"/>
      <c r="K139" s="318"/>
      <c r="L139" s="318"/>
      <c r="M139" s="318"/>
      <c r="N139" s="318"/>
      <c r="O139" s="318"/>
    </row>
    <row r="140" spans="8:15" x14ac:dyDescent="0.25">
      <c r="H140" s="318"/>
      <c r="I140" s="334"/>
      <c r="J140" s="186"/>
      <c r="K140" s="318"/>
      <c r="L140" s="318"/>
      <c r="M140" s="318"/>
      <c r="N140" s="318"/>
      <c r="O140" s="318"/>
    </row>
    <row r="141" spans="8:15" x14ac:dyDescent="0.25">
      <c r="H141" s="318"/>
      <c r="I141" s="334"/>
      <c r="J141" s="186"/>
      <c r="K141" s="318"/>
      <c r="L141" s="318"/>
      <c r="M141" s="318"/>
      <c r="N141" s="318"/>
      <c r="O141" s="318"/>
    </row>
    <row r="142" spans="8:15" x14ac:dyDescent="0.25">
      <c r="H142" s="318"/>
      <c r="I142" s="334"/>
      <c r="J142" s="186"/>
      <c r="K142" s="318"/>
      <c r="L142" s="318"/>
      <c r="M142" s="318"/>
      <c r="N142" s="318"/>
      <c r="O142" s="318"/>
    </row>
    <row r="143" spans="8:15" x14ac:dyDescent="0.25">
      <c r="H143" s="318"/>
      <c r="I143" s="334"/>
      <c r="J143" s="186"/>
      <c r="K143" s="318"/>
      <c r="L143" s="318"/>
      <c r="M143" s="318"/>
      <c r="N143" s="318"/>
      <c r="O143" s="318"/>
    </row>
    <row r="144" spans="8:15" x14ac:dyDescent="0.25">
      <c r="H144" s="318"/>
      <c r="I144" s="334"/>
      <c r="J144" s="186"/>
      <c r="K144" s="318"/>
      <c r="L144" s="318"/>
      <c r="M144" s="318"/>
      <c r="N144" s="318"/>
      <c r="O144" s="318"/>
    </row>
    <row r="145" spans="8:15" x14ac:dyDescent="0.25">
      <c r="H145" s="318"/>
      <c r="I145" s="334"/>
      <c r="J145" s="186"/>
      <c r="K145" s="318"/>
      <c r="L145" s="318"/>
      <c r="M145" s="318"/>
      <c r="N145" s="318"/>
      <c r="O145" s="318"/>
    </row>
    <row r="146" spans="8:15" x14ac:dyDescent="0.25">
      <c r="H146" s="318"/>
      <c r="I146" s="334"/>
      <c r="J146" s="186"/>
      <c r="K146" s="318"/>
      <c r="L146" s="318"/>
      <c r="M146" s="318"/>
      <c r="N146" s="318"/>
      <c r="O146" s="318"/>
    </row>
    <row r="147" spans="8:15" x14ac:dyDescent="0.25">
      <c r="H147" s="318"/>
      <c r="I147" s="334"/>
      <c r="J147" s="186"/>
      <c r="K147" s="318"/>
      <c r="L147" s="318"/>
      <c r="M147" s="318"/>
      <c r="N147" s="318"/>
      <c r="O147" s="318"/>
    </row>
    <row r="148" spans="8:15" x14ac:dyDescent="0.25">
      <c r="H148" s="318"/>
      <c r="I148" s="334"/>
      <c r="J148" s="186"/>
      <c r="K148" s="318"/>
      <c r="L148" s="318"/>
      <c r="M148" s="318"/>
      <c r="N148" s="318"/>
      <c r="O148" s="318"/>
    </row>
    <row r="149" spans="8:15" x14ac:dyDescent="0.25">
      <c r="H149" s="318"/>
      <c r="I149" s="334"/>
      <c r="J149" s="186"/>
      <c r="K149" s="318"/>
      <c r="L149" s="318"/>
      <c r="M149" s="318"/>
      <c r="N149" s="318"/>
      <c r="O149" s="318"/>
    </row>
    <row r="150" spans="8:15" x14ac:dyDescent="0.25">
      <c r="H150" s="318"/>
      <c r="I150" s="334"/>
      <c r="J150" s="186"/>
      <c r="K150" s="318"/>
      <c r="L150" s="318"/>
      <c r="M150" s="318"/>
      <c r="N150" s="318"/>
      <c r="O150" s="318"/>
    </row>
    <row r="151" spans="8:15" x14ac:dyDescent="0.25">
      <c r="H151" s="318"/>
      <c r="I151" s="334"/>
      <c r="J151" s="186"/>
      <c r="K151" s="318"/>
      <c r="L151" s="318"/>
      <c r="M151" s="318"/>
      <c r="N151" s="318"/>
      <c r="O151" s="318"/>
    </row>
    <row r="152" spans="8:15" x14ac:dyDescent="0.25">
      <c r="H152" s="318"/>
      <c r="I152" s="334"/>
      <c r="J152" s="186"/>
      <c r="K152" s="318"/>
      <c r="L152" s="318"/>
      <c r="M152" s="318"/>
      <c r="N152" s="318"/>
      <c r="O152" s="318"/>
    </row>
    <row r="153" spans="8:15" x14ac:dyDescent="0.25">
      <c r="H153" s="318"/>
      <c r="I153" s="334"/>
      <c r="J153" s="186"/>
      <c r="K153" s="318"/>
      <c r="L153" s="318"/>
      <c r="M153" s="318"/>
      <c r="N153" s="318"/>
      <c r="O153" s="318"/>
    </row>
    <row r="154" spans="8:15" x14ac:dyDescent="0.25">
      <c r="H154" s="318"/>
      <c r="I154" s="334"/>
      <c r="J154" s="186"/>
      <c r="K154" s="318"/>
      <c r="L154" s="318"/>
      <c r="M154" s="318"/>
      <c r="N154" s="318"/>
      <c r="O154" s="318"/>
    </row>
    <row r="155" spans="8:15" x14ac:dyDescent="0.25">
      <c r="H155" s="318"/>
      <c r="I155" s="334"/>
      <c r="J155" s="186"/>
      <c r="K155" s="318"/>
      <c r="L155" s="318"/>
      <c r="M155" s="318"/>
      <c r="N155" s="318"/>
      <c r="O155" s="318"/>
    </row>
    <row r="156" spans="8:15" x14ac:dyDescent="0.25">
      <c r="H156" s="318"/>
      <c r="I156" s="334"/>
      <c r="J156" s="186"/>
      <c r="K156" s="318"/>
      <c r="L156" s="318"/>
      <c r="M156" s="318"/>
      <c r="N156" s="318"/>
      <c r="O156" s="318"/>
    </row>
    <row r="157" spans="8:15" x14ac:dyDescent="0.25">
      <c r="H157" s="318"/>
      <c r="I157" s="334"/>
      <c r="J157" s="186"/>
      <c r="K157" s="318"/>
      <c r="L157" s="318"/>
      <c r="M157" s="318"/>
      <c r="N157" s="318"/>
      <c r="O157" s="318"/>
    </row>
    <row r="158" spans="8:15" x14ac:dyDescent="0.25">
      <c r="H158" s="318"/>
      <c r="I158" s="334"/>
      <c r="J158" s="186"/>
      <c r="K158" s="318"/>
      <c r="L158" s="318"/>
      <c r="M158" s="318"/>
      <c r="N158" s="318"/>
      <c r="O158" s="318"/>
    </row>
    <row r="159" spans="8:15" x14ac:dyDescent="0.25">
      <c r="H159" s="318"/>
      <c r="I159" s="334"/>
      <c r="J159" s="186"/>
      <c r="K159" s="318"/>
      <c r="L159" s="318"/>
      <c r="M159" s="318"/>
      <c r="N159" s="318"/>
      <c r="O159" s="318"/>
    </row>
    <row r="160" spans="8:15" x14ac:dyDescent="0.25">
      <c r="H160" s="318"/>
      <c r="I160" s="334"/>
      <c r="J160" s="186"/>
      <c r="K160" s="318"/>
      <c r="L160" s="318"/>
      <c r="M160" s="318"/>
      <c r="N160" s="318"/>
      <c r="O160" s="318"/>
    </row>
    <row r="161" spans="8:15" x14ac:dyDescent="0.25">
      <c r="H161" s="318"/>
      <c r="I161" s="334"/>
      <c r="J161" s="186"/>
      <c r="K161" s="318"/>
      <c r="L161" s="318"/>
      <c r="M161" s="318"/>
      <c r="N161" s="318"/>
      <c r="O161" s="318"/>
    </row>
    <row r="162" spans="8:15" x14ac:dyDescent="0.25">
      <c r="H162" s="318"/>
      <c r="I162" s="334"/>
      <c r="J162" s="186"/>
      <c r="K162" s="318"/>
      <c r="L162" s="318"/>
      <c r="M162" s="318"/>
      <c r="N162" s="318"/>
      <c r="O162" s="318"/>
    </row>
    <row r="163" spans="8:15" x14ac:dyDescent="0.25">
      <c r="H163" s="318"/>
      <c r="I163" s="334"/>
      <c r="J163" s="186"/>
      <c r="K163" s="318"/>
      <c r="L163" s="318"/>
      <c r="M163" s="318"/>
      <c r="N163" s="318"/>
      <c r="O163" s="318"/>
    </row>
    <row r="164" spans="8:15" x14ac:dyDescent="0.25">
      <c r="H164" s="318"/>
      <c r="I164" s="334"/>
      <c r="J164" s="186"/>
      <c r="K164" s="318"/>
      <c r="L164" s="318"/>
      <c r="M164" s="318"/>
      <c r="N164" s="318"/>
      <c r="O164" s="318"/>
    </row>
    <row r="165" spans="8:15" x14ac:dyDescent="0.25">
      <c r="H165" s="318"/>
      <c r="I165" s="334"/>
      <c r="J165" s="186"/>
      <c r="K165" s="318"/>
      <c r="L165" s="318"/>
      <c r="M165" s="318"/>
      <c r="N165" s="318"/>
      <c r="O165" s="318"/>
    </row>
    <row r="166" spans="8:15" x14ac:dyDescent="0.25">
      <c r="H166" s="318"/>
      <c r="I166" s="334"/>
      <c r="J166" s="186"/>
      <c r="K166" s="318"/>
      <c r="L166" s="318"/>
      <c r="M166" s="318"/>
      <c r="N166" s="318"/>
      <c r="O166" s="318"/>
    </row>
    <row r="167" spans="8:15" x14ac:dyDescent="0.25">
      <c r="H167" s="318"/>
      <c r="I167" s="334"/>
      <c r="J167" s="186"/>
      <c r="K167" s="318"/>
      <c r="L167" s="318"/>
      <c r="M167" s="318"/>
      <c r="N167" s="318"/>
      <c r="O167" s="318"/>
    </row>
    <row r="168" spans="8:15" x14ac:dyDescent="0.25">
      <c r="H168" s="154"/>
      <c r="I168" s="154"/>
      <c r="J168" s="154"/>
      <c r="K168" s="303"/>
      <c r="L168" s="154"/>
      <c r="M168" s="154"/>
      <c r="N168" s="154"/>
      <c r="O168" s="154"/>
    </row>
    <row r="169" spans="8:15" x14ac:dyDescent="0.25">
      <c r="H169" s="154"/>
      <c r="I169" s="154"/>
      <c r="J169" s="154"/>
      <c r="K169" s="303"/>
      <c r="L169" s="154"/>
      <c r="M169" s="154"/>
      <c r="N169" s="154"/>
      <c r="O169" s="154"/>
    </row>
    <row r="170" spans="8:15" x14ac:dyDescent="0.25">
      <c r="H170" s="154"/>
      <c r="I170" s="154"/>
      <c r="J170" s="154"/>
      <c r="K170" s="303"/>
      <c r="L170" s="154"/>
      <c r="M170" s="154"/>
      <c r="N170" s="154"/>
      <c r="O170" s="154"/>
    </row>
    <row r="171" spans="8:15" x14ac:dyDescent="0.25">
      <c r="H171" s="154"/>
      <c r="I171" s="154"/>
      <c r="J171" s="154"/>
      <c r="K171" s="303"/>
      <c r="L171" s="154"/>
      <c r="M171" s="154"/>
      <c r="N171" s="154"/>
      <c r="O171" s="154"/>
    </row>
    <row r="172" spans="8:15" x14ac:dyDescent="0.25">
      <c r="H172" s="154"/>
      <c r="I172" s="154"/>
      <c r="J172" s="154"/>
      <c r="K172" s="303"/>
      <c r="L172" s="154"/>
      <c r="M172" s="154"/>
      <c r="N172" s="154"/>
      <c r="O172" s="154"/>
    </row>
    <row r="173" spans="8:15" x14ac:dyDescent="0.25">
      <c r="H173" s="154"/>
      <c r="I173" s="154"/>
      <c r="J173" s="154"/>
      <c r="K173" s="303"/>
      <c r="L173" s="154"/>
      <c r="M173" s="154"/>
      <c r="N173" s="154"/>
      <c r="O173" s="154"/>
    </row>
    <row r="174" spans="8:15" x14ac:dyDescent="0.25">
      <c r="H174" s="154"/>
      <c r="I174" s="154"/>
      <c r="J174" s="154"/>
      <c r="K174" s="303"/>
      <c r="L174" s="154"/>
      <c r="M174" s="154"/>
      <c r="N174" s="154"/>
      <c r="O174" s="154"/>
    </row>
    <row r="175" spans="8:15" x14ac:dyDescent="0.25">
      <c r="H175" s="154"/>
      <c r="I175" s="154"/>
      <c r="J175" s="154"/>
      <c r="K175" s="303"/>
      <c r="L175" s="154"/>
      <c r="M175" s="154"/>
      <c r="N175" s="154"/>
      <c r="O175" s="154"/>
    </row>
    <row r="176" spans="8:15" x14ac:dyDescent="0.25">
      <c r="H176" s="154"/>
      <c r="I176" s="154"/>
      <c r="J176" s="154"/>
      <c r="K176" s="303"/>
      <c r="L176" s="154"/>
      <c r="M176" s="154"/>
      <c r="N176" s="154"/>
      <c r="O176" s="154"/>
    </row>
    <row r="177" spans="8:15" x14ac:dyDescent="0.25">
      <c r="H177" s="154"/>
      <c r="I177" s="154"/>
      <c r="J177" s="154"/>
      <c r="K177" s="303"/>
      <c r="L177" s="154"/>
      <c r="M177" s="154"/>
      <c r="N177" s="154"/>
      <c r="O177" s="154"/>
    </row>
    <row r="178" spans="8:15" x14ac:dyDescent="0.25">
      <c r="H178" s="154"/>
      <c r="I178" s="154"/>
      <c r="J178" s="154"/>
      <c r="K178" s="303"/>
      <c r="L178" s="154"/>
      <c r="M178" s="154"/>
      <c r="N178" s="154"/>
      <c r="O178" s="154"/>
    </row>
    <row r="179" spans="8:15" x14ac:dyDescent="0.25">
      <c r="H179" s="154"/>
      <c r="I179" s="154"/>
      <c r="J179" s="154"/>
      <c r="K179" s="303"/>
      <c r="L179" s="154"/>
      <c r="M179" s="154"/>
      <c r="N179" s="154"/>
      <c r="O179" s="154"/>
    </row>
    <row r="180" spans="8:15" x14ac:dyDescent="0.25">
      <c r="H180" s="154"/>
      <c r="I180" s="154"/>
      <c r="J180" s="154"/>
      <c r="K180" s="303"/>
      <c r="L180" s="154"/>
      <c r="M180" s="154"/>
      <c r="N180" s="154"/>
      <c r="O180" s="154"/>
    </row>
    <row r="181" spans="8:15" x14ac:dyDescent="0.25">
      <c r="H181" s="154"/>
      <c r="I181" s="154"/>
      <c r="J181" s="154"/>
      <c r="K181" s="303"/>
      <c r="L181" s="154"/>
      <c r="M181" s="154"/>
      <c r="N181" s="154"/>
      <c r="O181" s="154"/>
    </row>
    <row r="182" spans="8:15" x14ac:dyDescent="0.25">
      <c r="H182" s="154"/>
      <c r="I182" s="154"/>
      <c r="J182" s="154"/>
      <c r="K182" s="303"/>
      <c r="L182" s="154"/>
      <c r="M182" s="154"/>
      <c r="N182" s="154"/>
      <c r="O182" s="154"/>
    </row>
    <row r="183" spans="8:15" x14ac:dyDescent="0.25">
      <c r="H183" s="154"/>
      <c r="I183" s="154"/>
      <c r="J183" s="154"/>
      <c r="K183" s="303"/>
      <c r="L183" s="154"/>
      <c r="M183" s="154"/>
      <c r="N183" s="154"/>
      <c r="O183" s="154"/>
    </row>
    <row r="184" spans="8:15" x14ac:dyDescent="0.25">
      <c r="H184" s="154"/>
      <c r="I184" s="154"/>
      <c r="J184" s="154"/>
      <c r="K184" s="303"/>
      <c r="L184" s="154"/>
      <c r="M184" s="154"/>
      <c r="N184" s="154"/>
      <c r="O184" s="154"/>
    </row>
    <row r="185" spans="8:15" x14ac:dyDescent="0.25">
      <c r="H185" s="154"/>
      <c r="I185" s="154"/>
      <c r="J185" s="154"/>
      <c r="K185" s="303"/>
      <c r="L185" s="154"/>
      <c r="M185" s="154"/>
      <c r="N185" s="154"/>
      <c r="O185" s="154"/>
    </row>
    <row r="186" spans="8:15" x14ac:dyDescent="0.25">
      <c r="H186" s="154"/>
      <c r="I186" s="154"/>
      <c r="J186" s="154"/>
      <c r="K186" s="303"/>
      <c r="L186" s="154"/>
      <c r="M186" s="154"/>
      <c r="N186" s="154"/>
      <c r="O186" s="154"/>
    </row>
    <row r="187" spans="8:15" x14ac:dyDescent="0.25">
      <c r="H187" s="154"/>
      <c r="I187" s="154"/>
      <c r="J187" s="154"/>
      <c r="K187" s="303"/>
      <c r="L187" s="154"/>
      <c r="M187" s="154"/>
      <c r="N187" s="154"/>
      <c r="O187" s="154"/>
    </row>
    <row r="188" spans="8:15" x14ac:dyDescent="0.25">
      <c r="H188" s="154"/>
      <c r="I188" s="154"/>
      <c r="J188" s="154"/>
      <c r="K188" s="303"/>
      <c r="L188" s="154"/>
      <c r="M188" s="154"/>
      <c r="N188" s="154"/>
      <c r="O188" s="154"/>
    </row>
    <row r="189" spans="8:15" x14ac:dyDescent="0.25">
      <c r="H189" s="154"/>
      <c r="I189" s="154"/>
      <c r="J189" s="154"/>
      <c r="K189" s="303"/>
      <c r="L189" s="154"/>
      <c r="M189" s="154"/>
      <c r="N189" s="154"/>
      <c r="O189" s="154"/>
    </row>
    <row r="190" spans="8:15" x14ac:dyDescent="0.25">
      <c r="H190" s="154"/>
      <c r="I190" s="154"/>
      <c r="J190" s="154"/>
      <c r="K190" s="303"/>
      <c r="L190" s="154"/>
      <c r="M190" s="154"/>
      <c r="N190" s="154"/>
      <c r="O190" s="154"/>
    </row>
    <row r="191" spans="8:15" x14ac:dyDescent="0.25">
      <c r="H191" s="154"/>
      <c r="I191" s="154"/>
      <c r="J191" s="154"/>
      <c r="K191" s="303"/>
      <c r="L191" s="154"/>
      <c r="M191" s="154"/>
      <c r="N191" s="154"/>
      <c r="O191" s="154"/>
    </row>
    <row r="192" spans="8:15" x14ac:dyDescent="0.25">
      <c r="H192" s="154"/>
      <c r="I192" s="154"/>
      <c r="J192" s="154"/>
      <c r="K192" s="303"/>
      <c r="L192" s="154"/>
      <c r="M192" s="154"/>
      <c r="N192" s="154"/>
      <c r="O192" s="154"/>
    </row>
    <row r="193" spans="8:15" x14ac:dyDescent="0.25">
      <c r="H193" s="154"/>
      <c r="I193" s="154"/>
      <c r="J193" s="154"/>
      <c r="K193" s="303"/>
      <c r="L193" s="154"/>
      <c r="M193" s="154"/>
      <c r="N193" s="154"/>
      <c r="O193" s="154"/>
    </row>
    <row r="194" spans="8:15" x14ac:dyDescent="0.25">
      <c r="H194" s="154"/>
      <c r="I194" s="154"/>
      <c r="J194" s="154"/>
      <c r="K194" s="303"/>
      <c r="L194" s="154"/>
      <c r="M194" s="154"/>
      <c r="N194" s="154"/>
      <c r="O194" s="154"/>
    </row>
    <row r="195" spans="8:15" x14ac:dyDescent="0.25">
      <c r="H195" s="154"/>
      <c r="I195" s="154"/>
      <c r="J195" s="154"/>
      <c r="K195" s="303"/>
      <c r="L195" s="154"/>
      <c r="M195" s="154"/>
      <c r="N195" s="154"/>
      <c r="O195" s="154"/>
    </row>
    <row r="196" spans="8:15" x14ac:dyDescent="0.25">
      <c r="H196" s="154"/>
      <c r="I196" s="154"/>
      <c r="J196" s="154"/>
      <c r="K196" s="303"/>
      <c r="L196" s="154"/>
      <c r="M196" s="154"/>
      <c r="N196" s="154"/>
      <c r="O196" s="154"/>
    </row>
    <row r="197" spans="8:15" x14ac:dyDescent="0.25">
      <c r="H197" s="154"/>
      <c r="I197" s="154"/>
      <c r="J197" s="154"/>
      <c r="K197" s="303"/>
      <c r="L197" s="154"/>
      <c r="M197" s="154"/>
      <c r="N197" s="154"/>
      <c r="O197" s="154"/>
    </row>
    <row r="198" spans="8:15" x14ac:dyDescent="0.25">
      <c r="H198" s="154"/>
      <c r="I198" s="154"/>
      <c r="J198" s="154"/>
      <c r="K198" s="303"/>
      <c r="L198" s="154"/>
      <c r="M198" s="154"/>
      <c r="N198" s="154"/>
      <c r="O198" s="154"/>
    </row>
    <row r="199" spans="8:15" x14ac:dyDescent="0.25">
      <c r="H199" s="154"/>
      <c r="I199" s="154"/>
      <c r="J199" s="154"/>
      <c r="K199" s="303"/>
      <c r="L199" s="154"/>
      <c r="M199" s="154"/>
      <c r="N199" s="154"/>
      <c r="O199" s="154"/>
    </row>
    <row r="200" spans="8:15" x14ac:dyDescent="0.25">
      <c r="H200" s="154"/>
      <c r="I200" s="154"/>
      <c r="J200" s="154"/>
      <c r="K200" s="303"/>
      <c r="L200" s="154"/>
      <c r="M200" s="154"/>
      <c r="N200" s="154"/>
      <c r="O200" s="154"/>
    </row>
    <row r="201" spans="8:15" x14ac:dyDescent="0.25">
      <c r="H201" s="154"/>
      <c r="I201" s="154"/>
      <c r="J201" s="154"/>
      <c r="K201" s="303"/>
      <c r="L201" s="154"/>
      <c r="M201" s="154"/>
      <c r="N201" s="154"/>
      <c r="O201" s="154"/>
    </row>
    <row r="202" spans="8:15" x14ac:dyDescent="0.25">
      <c r="H202" s="154"/>
      <c r="I202" s="154"/>
      <c r="J202" s="154"/>
      <c r="K202" s="303"/>
      <c r="L202" s="154"/>
      <c r="M202" s="154"/>
      <c r="N202" s="154"/>
      <c r="O202" s="154"/>
    </row>
    <row r="203" spans="8:15" x14ac:dyDescent="0.25">
      <c r="H203" s="154"/>
      <c r="I203" s="154"/>
      <c r="J203" s="154"/>
      <c r="K203" s="303"/>
      <c r="L203" s="154"/>
      <c r="M203" s="154"/>
      <c r="N203" s="154"/>
      <c r="O203" s="154"/>
    </row>
    <row r="204" spans="8:15" x14ac:dyDescent="0.25">
      <c r="H204" s="154"/>
      <c r="I204" s="154"/>
      <c r="J204" s="154"/>
      <c r="K204" s="303"/>
      <c r="L204" s="154"/>
      <c r="M204" s="154"/>
      <c r="N204" s="154"/>
      <c r="O204" s="154"/>
    </row>
    <row r="205" spans="8:15" x14ac:dyDescent="0.25">
      <c r="H205" s="154"/>
      <c r="I205" s="154"/>
      <c r="J205" s="154"/>
      <c r="K205" s="303"/>
      <c r="L205" s="154"/>
      <c r="M205" s="154"/>
      <c r="N205" s="154"/>
      <c r="O205" s="154"/>
    </row>
    <row r="206" spans="8:15" x14ac:dyDescent="0.25">
      <c r="H206" s="154"/>
      <c r="I206" s="154"/>
      <c r="J206" s="154"/>
      <c r="K206" s="303"/>
      <c r="L206" s="154"/>
      <c r="M206" s="154"/>
      <c r="N206" s="154"/>
      <c r="O206" s="154"/>
    </row>
    <row r="207" spans="8:15" x14ac:dyDescent="0.25">
      <c r="H207" s="154"/>
      <c r="I207" s="154"/>
      <c r="J207" s="154"/>
      <c r="K207" s="303"/>
      <c r="L207" s="154"/>
      <c r="M207" s="154"/>
      <c r="N207" s="154"/>
      <c r="O207" s="154"/>
    </row>
    <row r="208" spans="8:15" x14ac:dyDescent="0.25">
      <c r="H208" s="154"/>
      <c r="I208" s="154"/>
      <c r="J208" s="154"/>
      <c r="K208" s="303"/>
      <c r="L208" s="154"/>
      <c r="M208" s="154"/>
      <c r="N208" s="154"/>
      <c r="O208" s="154"/>
    </row>
    <row r="209" spans="8:15" x14ac:dyDescent="0.25">
      <c r="H209" s="154"/>
      <c r="I209" s="154"/>
      <c r="J209" s="154"/>
      <c r="K209" s="303"/>
      <c r="L209" s="154"/>
      <c r="M209" s="154"/>
      <c r="N209" s="154"/>
      <c r="O209" s="154"/>
    </row>
    <row r="210" spans="8:15" x14ac:dyDescent="0.25">
      <c r="H210" s="154"/>
      <c r="I210" s="154"/>
      <c r="J210" s="154"/>
      <c r="K210" s="303"/>
      <c r="L210" s="154"/>
      <c r="M210" s="154"/>
      <c r="N210" s="154"/>
      <c r="O210" s="154"/>
    </row>
    <row r="211" spans="8:15" x14ac:dyDescent="0.25">
      <c r="H211" s="154"/>
      <c r="I211" s="154"/>
      <c r="J211" s="154"/>
      <c r="K211" s="303"/>
      <c r="L211" s="154"/>
      <c r="M211" s="154"/>
      <c r="N211" s="154"/>
      <c r="O211" s="154"/>
    </row>
    <row r="212" spans="8:15" x14ac:dyDescent="0.25">
      <c r="H212" s="154"/>
      <c r="I212" s="154"/>
      <c r="J212" s="154"/>
      <c r="K212" s="303"/>
      <c r="L212" s="154"/>
      <c r="M212" s="154"/>
      <c r="N212" s="154"/>
      <c r="O212" s="154"/>
    </row>
    <row r="213" spans="8:15" x14ac:dyDescent="0.25">
      <c r="H213" s="154"/>
      <c r="I213" s="154"/>
      <c r="J213" s="154"/>
      <c r="K213" s="303"/>
      <c r="L213" s="154"/>
      <c r="M213" s="154"/>
      <c r="N213" s="154"/>
      <c r="O213" s="154"/>
    </row>
    <row r="214" spans="8:15" x14ac:dyDescent="0.25">
      <c r="H214" s="154"/>
      <c r="I214" s="154"/>
      <c r="J214" s="154"/>
      <c r="K214" s="303"/>
      <c r="L214" s="154"/>
      <c r="M214" s="154"/>
      <c r="N214" s="154"/>
      <c r="O214" s="154"/>
    </row>
    <row r="215" spans="8:15" x14ac:dyDescent="0.25">
      <c r="H215" s="154"/>
      <c r="I215" s="154"/>
      <c r="J215" s="154"/>
      <c r="K215" s="303"/>
      <c r="L215" s="154"/>
      <c r="M215" s="154"/>
      <c r="N215" s="154"/>
      <c r="O215" s="154"/>
    </row>
    <row r="216" spans="8:15" x14ac:dyDescent="0.25">
      <c r="H216" s="154"/>
      <c r="I216" s="154"/>
      <c r="J216" s="154"/>
      <c r="K216" s="303"/>
      <c r="L216" s="154"/>
      <c r="M216" s="154"/>
      <c r="N216" s="154"/>
      <c r="O216" s="154"/>
    </row>
    <row r="217" spans="8:15" x14ac:dyDescent="0.25">
      <c r="H217" s="154"/>
      <c r="I217" s="154"/>
      <c r="J217" s="154"/>
      <c r="K217" s="303"/>
      <c r="L217" s="154"/>
      <c r="M217" s="154"/>
      <c r="N217" s="154"/>
      <c r="O217" s="154"/>
    </row>
    <row r="218" spans="8:15" x14ac:dyDescent="0.25">
      <c r="H218" s="154"/>
      <c r="I218" s="154"/>
      <c r="J218" s="154"/>
      <c r="K218" s="303"/>
      <c r="L218" s="154"/>
      <c r="M218" s="154"/>
      <c r="N218" s="154"/>
      <c r="O218" s="154"/>
    </row>
    <row r="219" spans="8:15" x14ac:dyDescent="0.25">
      <c r="H219" s="154"/>
      <c r="I219" s="154"/>
      <c r="J219" s="154"/>
      <c r="K219" s="303"/>
      <c r="L219" s="154"/>
      <c r="M219" s="154"/>
      <c r="N219" s="154"/>
      <c r="O219" s="154"/>
    </row>
    <row r="220" spans="8:15" x14ac:dyDescent="0.25">
      <c r="H220" s="154"/>
      <c r="I220" s="154"/>
      <c r="J220" s="154"/>
      <c r="K220" s="303"/>
      <c r="L220" s="154"/>
      <c r="M220" s="154"/>
      <c r="N220" s="154"/>
      <c r="O220" s="154"/>
    </row>
    <row r="221" spans="8:15" x14ac:dyDescent="0.25">
      <c r="H221" s="154"/>
      <c r="I221" s="154"/>
      <c r="J221" s="154"/>
      <c r="K221" s="303"/>
      <c r="L221" s="154"/>
      <c r="M221" s="154"/>
      <c r="N221" s="154"/>
      <c r="O221" s="154"/>
    </row>
    <row r="222" spans="8:15" x14ac:dyDescent="0.25">
      <c r="H222" s="154"/>
      <c r="I222" s="154"/>
      <c r="J222" s="154"/>
      <c r="K222" s="303"/>
      <c r="L222" s="154"/>
      <c r="M222" s="154"/>
      <c r="N222" s="154"/>
      <c r="O222" s="154"/>
    </row>
    <row r="223" spans="8:15" x14ac:dyDescent="0.25">
      <c r="H223" s="154"/>
      <c r="I223" s="154"/>
      <c r="J223" s="154"/>
      <c r="K223" s="303"/>
      <c r="L223" s="154"/>
      <c r="M223" s="154"/>
      <c r="N223" s="154"/>
      <c r="O223" s="154"/>
    </row>
    <row r="224" spans="8:15" x14ac:dyDescent="0.25">
      <c r="H224" s="154"/>
      <c r="I224" s="154"/>
      <c r="J224" s="154"/>
      <c r="K224" s="303"/>
      <c r="L224" s="154"/>
      <c r="M224" s="154"/>
      <c r="N224" s="154"/>
      <c r="O224" s="154"/>
    </row>
    <row r="225" spans="8:15" x14ac:dyDescent="0.25">
      <c r="H225" s="154"/>
      <c r="I225" s="154"/>
      <c r="J225" s="154"/>
      <c r="K225" s="303"/>
      <c r="L225" s="154"/>
      <c r="M225" s="154"/>
      <c r="N225" s="154"/>
      <c r="O225" s="154"/>
    </row>
    <row r="226" spans="8:15" x14ac:dyDescent="0.25">
      <c r="H226" s="154"/>
      <c r="I226" s="154"/>
      <c r="J226" s="154"/>
      <c r="K226" s="303"/>
      <c r="L226" s="154"/>
      <c r="M226" s="154"/>
      <c r="N226" s="154"/>
      <c r="O226" s="154"/>
    </row>
    <row r="227" spans="8:15" x14ac:dyDescent="0.25">
      <c r="H227" s="154"/>
      <c r="I227" s="154"/>
      <c r="J227" s="154"/>
      <c r="K227" s="303"/>
      <c r="L227" s="154"/>
      <c r="M227" s="154"/>
      <c r="N227" s="154"/>
      <c r="O227" s="154"/>
    </row>
    <row r="228" spans="8:15" x14ac:dyDescent="0.25">
      <c r="H228" s="154"/>
      <c r="I228" s="154"/>
      <c r="J228" s="154"/>
      <c r="K228" s="303"/>
      <c r="L228" s="154"/>
      <c r="M228" s="154"/>
      <c r="N228" s="154"/>
      <c r="O228" s="154"/>
    </row>
    <row r="229" spans="8:15" x14ac:dyDescent="0.25">
      <c r="H229" s="154"/>
      <c r="I229" s="154"/>
      <c r="J229" s="154"/>
      <c r="K229" s="303"/>
      <c r="L229" s="154"/>
      <c r="M229" s="154"/>
      <c r="N229" s="154"/>
      <c r="O229" s="154"/>
    </row>
    <row r="230" spans="8:15" x14ac:dyDescent="0.25">
      <c r="H230" s="154"/>
      <c r="I230" s="154"/>
      <c r="J230" s="154"/>
      <c r="K230" s="303"/>
      <c r="L230" s="154"/>
      <c r="M230" s="154"/>
      <c r="N230" s="154"/>
      <c r="O230" s="154"/>
    </row>
    <row r="231" spans="8:15" x14ac:dyDescent="0.25">
      <c r="H231" s="154"/>
      <c r="I231" s="154"/>
      <c r="J231" s="154"/>
      <c r="K231" s="303"/>
      <c r="L231" s="154"/>
      <c r="M231" s="154"/>
      <c r="N231" s="154"/>
      <c r="O231" s="154"/>
    </row>
    <row r="232" spans="8:15" x14ac:dyDescent="0.25">
      <c r="H232" s="154"/>
      <c r="I232" s="154"/>
      <c r="J232" s="154"/>
      <c r="K232" s="303"/>
      <c r="L232" s="154"/>
      <c r="M232" s="154"/>
      <c r="N232" s="154"/>
      <c r="O232" s="154"/>
    </row>
    <row r="233" spans="8:15" x14ac:dyDescent="0.25">
      <c r="H233" s="154"/>
      <c r="I233" s="154"/>
      <c r="J233" s="154"/>
      <c r="K233" s="303"/>
      <c r="L233" s="154"/>
      <c r="M233" s="154"/>
      <c r="N233" s="154"/>
      <c r="O233" s="154"/>
    </row>
    <row r="234" spans="8:15" x14ac:dyDescent="0.25">
      <c r="H234" s="154"/>
      <c r="I234" s="154"/>
      <c r="J234" s="154"/>
      <c r="K234" s="303"/>
      <c r="L234" s="154"/>
      <c r="M234" s="154"/>
      <c r="N234" s="154"/>
      <c r="O234" s="154"/>
    </row>
    <row r="235" spans="8:15" x14ac:dyDescent="0.25">
      <c r="H235" s="154"/>
      <c r="I235" s="154"/>
      <c r="J235" s="154"/>
      <c r="K235" s="303"/>
      <c r="L235" s="154"/>
      <c r="M235" s="154"/>
      <c r="N235" s="154"/>
      <c r="O235" s="154"/>
    </row>
    <row r="236" spans="8:15" x14ac:dyDescent="0.25">
      <c r="H236" s="154"/>
      <c r="I236" s="154"/>
      <c r="J236" s="154"/>
      <c r="K236" s="303"/>
      <c r="L236" s="154"/>
      <c r="M236" s="154"/>
      <c r="N236" s="154"/>
      <c r="O236" s="154"/>
    </row>
    <row r="237" spans="8:15" x14ac:dyDescent="0.25">
      <c r="H237" s="154"/>
      <c r="I237" s="154"/>
      <c r="J237" s="154"/>
      <c r="K237" s="303"/>
      <c r="L237" s="154"/>
      <c r="M237" s="154"/>
      <c r="N237" s="154"/>
      <c r="O237" s="154"/>
    </row>
    <row r="238" spans="8:15" x14ac:dyDescent="0.25">
      <c r="H238" s="154"/>
      <c r="I238" s="154"/>
      <c r="J238" s="154"/>
      <c r="K238" s="303"/>
      <c r="L238" s="154"/>
      <c r="M238" s="154"/>
      <c r="N238" s="154"/>
      <c r="O238" s="154"/>
    </row>
    <row r="239" spans="8:15" x14ac:dyDescent="0.25">
      <c r="H239" s="154"/>
      <c r="I239" s="154"/>
      <c r="J239" s="154"/>
      <c r="K239" s="303"/>
      <c r="L239" s="154"/>
      <c r="M239" s="154"/>
      <c r="N239" s="154"/>
      <c r="O239" s="154"/>
    </row>
    <row r="240" spans="8:15" x14ac:dyDescent="0.25">
      <c r="H240" s="154"/>
      <c r="I240" s="154"/>
      <c r="J240" s="154"/>
      <c r="K240" s="303"/>
      <c r="L240" s="154"/>
      <c r="M240" s="154"/>
      <c r="N240" s="154"/>
      <c r="O240" s="154"/>
    </row>
    <row r="241" spans="8:15" x14ac:dyDescent="0.25">
      <c r="H241" s="154"/>
      <c r="I241" s="154"/>
      <c r="J241" s="154"/>
      <c r="K241" s="303"/>
      <c r="L241" s="154"/>
      <c r="M241" s="154"/>
      <c r="N241" s="154"/>
      <c r="O241" s="154"/>
    </row>
    <row r="242" spans="8:15" x14ac:dyDescent="0.25">
      <c r="H242" s="154"/>
      <c r="I242" s="154"/>
      <c r="J242" s="154"/>
      <c r="K242" s="303"/>
      <c r="L242" s="154"/>
      <c r="M242" s="154"/>
      <c r="N242" s="154"/>
      <c r="O242" s="154"/>
    </row>
    <row r="243" spans="8:15" x14ac:dyDescent="0.25">
      <c r="H243" s="154"/>
      <c r="I243" s="154"/>
      <c r="J243" s="154"/>
      <c r="K243" s="303"/>
      <c r="L243" s="154"/>
      <c r="M243" s="154"/>
      <c r="N243" s="154"/>
      <c r="O243" s="154"/>
    </row>
    <row r="244" spans="8:15" x14ac:dyDescent="0.25">
      <c r="H244" s="154"/>
      <c r="I244" s="154"/>
      <c r="J244" s="154"/>
      <c r="K244" s="303"/>
      <c r="L244" s="154"/>
      <c r="M244" s="154"/>
      <c r="N244" s="154"/>
      <c r="O244" s="154"/>
    </row>
    <row r="245" spans="8:15" x14ac:dyDescent="0.25">
      <c r="H245" s="154"/>
      <c r="I245" s="154"/>
      <c r="J245" s="154"/>
      <c r="K245" s="303"/>
      <c r="L245" s="154"/>
      <c r="M245" s="154"/>
      <c r="N245" s="154"/>
      <c r="O245" s="154"/>
    </row>
    <row r="246" spans="8:15" x14ac:dyDescent="0.25">
      <c r="H246" s="154"/>
      <c r="I246" s="154"/>
      <c r="J246" s="154"/>
      <c r="K246" s="303"/>
      <c r="L246" s="154"/>
      <c r="M246" s="154"/>
      <c r="N246" s="154"/>
      <c r="O246" s="154"/>
    </row>
    <row r="247" spans="8:15" x14ac:dyDescent="0.25">
      <c r="H247" s="154"/>
      <c r="I247" s="154"/>
      <c r="J247" s="154"/>
      <c r="K247" s="303"/>
      <c r="L247" s="154"/>
      <c r="M247" s="154"/>
      <c r="N247" s="154"/>
      <c r="O247" s="154"/>
    </row>
    <row r="248" spans="8:15" x14ac:dyDescent="0.25">
      <c r="H248" s="154"/>
      <c r="I248" s="154"/>
      <c r="J248" s="154"/>
      <c r="K248" s="303"/>
      <c r="L248" s="154"/>
      <c r="M248" s="154"/>
      <c r="N248" s="154"/>
      <c r="O248" s="154"/>
    </row>
    <row r="249" spans="8:15" x14ac:dyDescent="0.25">
      <c r="H249" s="154"/>
      <c r="I249" s="154"/>
      <c r="J249" s="154"/>
      <c r="K249" s="303"/>
      <c r="L249" s="154"/>
      <c r="M249" s="154"/>
      <c r="N249" s="154"/>
      <c r="O249" s="154"/>
    </row>
    <row r="250" spans="8:15" x14ac:dyDescent="0.25">
      <c r="H250" s="154"/>
      <c r="I250" s="154"/>
      <c r="J250" s="154"/>
      <c r="K250" s="303"/>
      <c r="L250" s="154"/>
      <c r="M250" s="154"/>
      <c r="N250" s="154"/>
      <c r="O250" s="154"/>
    </row>
    <row r="251" spans="8:15" x14ac:dyDescent="0.25">
      <c r="H251" s="154"/>
      <c r="I251" s="154"/>
      <c r="J251" s="154"/>
      <c r="K251" s="303"/>
      <c r="L251" s="154"/>
      <c r="M251" s="154"/>
      <c r="N251" s="154"/>
      <c r="O251" s="154"/>
    </row>
    <row r="252" spans="8:15" x14ac:dyDescent="0.25">
      <c r="H252" s="154"/>
      <c r="I252" s="154"/>
      <c r="J252" s="154"/>
      <c r="K252" s="303"/>
      <c r="L252" s="154"/>
      <c r="M252" s="154"/>
      <c r="N252" s="154"/>
      <c r="O252" s="154"/>
    </row>
    <row r="253" spans="8:15" x14ac:dyDescent="0.25">
      <c r="H253" s="154"/>
      <c r="I253" s="154"/>
      <c r="J253" s="154"/>
      <c r="K253" s="303"/>
      <c r="L253" s="154"/>
      <c r="M253" s="154"/>
      <c r="N253" s="154"/>
      <c r="O253" s="154"/>
    </row>
    <row r="254" spans="8:15" x14ac:dyDescent="0.25">
      <c r="H254" s="154"/>
      <c r="I254" s="154"/>
      <c r="J254" s="154"/>
      <c r="K254" s="303"/>
      <c r="L254" s="154"/>
      <c r="M254" s="154"/>
      <c r="N254" s="154"/>
      <c r="O254" s="154"/>
    </row>
    <row r="255" spans="8:15" x14ac:dyDescent="0.25">
      <c r="H255" s="154"/>
      <c r="I255" s="154"/>
      <c r="J255" s="154"/>
      <c r="K255" s="303"/>
      <c r="L255" s="154"/>
      <c r="M255" s="154"/>
      <c r="N255" s="154"/>
      <c r="O255" s="154"/>
    </row>
    <row r="256" spans="8:15" x14ac:dyDescent="0.25">
      <c r="H256" s="154"/>
      <c r="I256" s="154"/>
      <c r="J256" s="154"/>
      <c r="K256" s="303"/>
      <c r="L256" s="154"/>
      <c r="M256" s="154"/>
      <c r="N256" s="154"/>
      <c r="O256" s="154"/>
    </row>
    <row r="257" spans="8:15" x14ac:dyDescent="0.25">
      <c r="H257" s="154"/>
      <c r="I257" s="154"/>
      <c r="J257" s="154"/>
      <c r="K257" s="303"/>
      <c r="L257" s="154"/>
      <c r="M257" s="154"/>
      <c r="N257" s="154"/>
      <c r="O257" s="154"/>
    </row>
    <row r="258" spans="8:15" x14ac:dyDescent="0.25">
      <c r="H258" s="154"/>
      <c r="I258" s="154"/>
      <c r="J258" s="154"/>
      <c r="K258" s="303"/>
      <c r="L258" s="154"/>
      <c r="M258" s="154"/>
      <c r="N258" s="154"/>
      <c r="O258" s="154"/>
    </row>
    <row r="259" spans="8:15" x14ac:dyDescent="0.25">
      <c r="H259" s="154"/>
      <c r="I259" s="154"/>
      <c r="J259" s="154"/>
      <c r="K259" s="303"/>
      <c r="L259" s="154"/>
      <c r="M259" s="154"/>
      <c r="N259" s="154"/>
      <c r="O259" s="154"/>
    </row>
    <row r="260" spans="8:15" x14ac:dyDescent="0.25">
      <c r="H260" s="154"/>
      <c r="I260" s="154"/>
      <c r="J260" s="154"/>
      <c r="K260" s="303"/>
      <c r="L260" s="154"/>
      <c r="M260" s="154"/>
      <c r="N260" s="154"/>
      <c r="O260" s="154"/>
    </row>
    <row r="261" spans="8:15" x14ac:dyDescent="0.25">
      <c r="H261" s="154"/>
      <c r="I261" s="154"/>
      <c r="J261" s="154"/>
      <c r="K261" s="303"/>
      <c r="L261" s="154"/>
      <c r="M261" s="154"/>
      <c r="N261" s="154"/>
      <c r="O261" s="154"/>
    </row>
    <row r="262" spans="8:15" x14ac:dyDescent="0.25">
      <c r="H262" s="154"/>
      <c r="I262" s="154"/>
      <c r="J262" s="154"/>
      <c r="K262" s="303"/>
      <c r="L262" s="154"/>
      <c r="M262" s="154"/>
      <c r="N262" s="154"/>
      <c r="O262" s="154"/>
    </row>
    <row r="263" spans="8:15" x14ac:dyDescent="0.25">
      <c r="H263" s="154"/>
      <c r="I263" s="154"/>
      <c r="J263" s="154"/>
      <c r="K263" s="303"/>
      <c r="L263" s="154"/>
      <c r="M263" s="154"/>
      <c r="N263" s="154"/>
      <c r="O263" s="154"/>
    </row>
    <row r="264" spans="8:15" x14ac:dyDescent="0.25">
      <c r="H264" s="154"/>
      <c r="I264" s="154"/>
      <c r="J264" s="154"/>
      <c r="K264" s="303"/>
      <c r="L264" s="154"/>
      <c r="M264" s="154"/>
      <c r="N264" s="154"/>
      <c r="O264" s="154"/>
    </row>
    <row r="265" spans="8:15" x14ac:dyDescent="0.25">
      <c r="H265" s="154"/>
      <c r="I265" s="154"/>
      <c r="J265" s="154"/>
      <c r="K265" s="303"/>
      <c r="L265" s="154"/>
      <c r="M265" s="154"/>
      <c r="N265" s="154"/>
      <c r="O265" s="154"/>
    </row>
    <row r="266" spans="8:15" x14ac:dyDescent="0.25">
      <c r="H266" s="154"/>
      <c r="I266" s="154"/>
      <c r="J266" s="154"/>
      <c r="K266" s="303"/>
      <c r="L266" s="154"/>
      <c r="M266" s="154"/>
      <c r="N266" s="154"/>
      <c r="O266" s="154"/>
    </row>
    <row r="267" spans="8:15" x14ac:dyDescent="0.25">
      <c r="H267" s="154"/>
      <c r="I267" s="154"/>
      <c r="J267" s="154"/>
      <c r="K267" s="303"/>
      <c r="L267" s="154"/>
      <c r="M267" s="154"/>
      <c r="N267" s="154"/>
      <c r="O267" s="154"/>
    </row>
    <row r="268" spans="8:15" x14ac:dyDescent="0.25">
      <c r="H268" s="154"/>
      <c r="I268" s="154"/>
      <c r="J268" s="154"/>
      <c r="K268" s="303"/>
      <c r="L268" s="154"/>
      <c r="M268" s="154"/>
      <c r="N268" s="154"/>
      <c r="O268" s="154"/>
    </row>
    <row r="269" spans="8:15" x14ac:dyDescent="0.25">
      <c r="H269" s="154"/>
      <c r="I269" s="154"/>
      <c r="J269" s="154"/>
      <c r="K269" s="303"/>
      <c r="L269" s="154"/>
      <c r="M269" s="154"/>
      <c r="N269" s="154"/>
      <c r="O269" s="154"/>
    </row>
    <row r="270" spans="8:15" x14ac:dyDescent="0.25">
      <c r="H270" s="154"/>
      <c r="I270" s="154"/>
      <c r="J270" s="154"/>
      <c r="K270" s="303"/>
      <c r="L270" s="154"/>
      <c r="M270" s="154"/>
      <c r="N270" s="154"/>
      <c r="O270" s="154"/>
    </row>
    <row r="271" spans="8:15" x14ac:dyDescent="0.25">
      <c r="H271" s="154"/>
      <c r="I271" s="154"/>
      <c r="J271" s="154"/>
      <c r="K271" s="303"/>
      <c r="L271" s="154"/>
      <c r="M271" s="154"/>
      <c r="N271" s="154"/>
      <c r="O271" s="154"/>
    </row>
    <row r="272" spans="8:15" x14ac:dyDescent="0.25">
      <c r="H272" s="154"/>
      <c r="I272" s="154"/>
      <c r="J272" s="154"/>
      <c r="K272" s="303"/>
      <c r="L272" s="154"/>
      <c r="M272" s="154"/>
      <c r="N272" s="154"/>
      <c r="O272" s="154"/>
    </row>
    <row r="273" spans="8:15" x14ac:dyDescent="0.25">
      <c r="H273" s="154"/>
      <c r="I273" s="154"/>
      <c r="J273" s="154"/>
      <c r="K273" s="303"/>
      <c r="L273" s="154"/>
      <c r="M273" s="154"/>
      <c r="N273" s="154"/>
      <c r="O273" s="154"/>
    </row>
    <row r="274" spans="8:15" x14ac:dyDescent="0.25">
      <c r="H274" s="154"/>
      <c r="I274" s="154"/>
      <c r="J274" s="154"/>
      <c r="K274" s="303"/>
      <c r="L274" s="154"/>
      <c r="M274" s="154"/>
      <c r="N274" s="154"/>
      <c r="O274" s="154"/>
    </row>
    <row r="275" spans="8:15" x14ac:dyDescent="0.25">
      <c r="H275" s="154"/>
      <c r="I275" s="154"/>
      <c r="J275" s="154"/>
      <c r="K275" s="303"/>
      <c r="L275" s="154"/>
      <c r="M275" s="154"/>
      <c r="N275" s="154"/>
      <c r="O275" s="154"/>
    </row>
    <row r="276" spans="8:15" x14ac:dyDescent="0.25">
      <c r="H276" s="154"/>
      <c r="I276" s="154"/>
      <c r="J276" s="154"/>
      <c r="K276" s="303"/>
      <c r="L276" s="154"/>
      <c r="M276" s="154"/>
      <c r="N276" s="154"/>
      <c r="O276" s="154"/>
    </row>
    <row r="277" spans="8:15" x14ac:dyDescent="0.25">
      <c r="H277" s="154"/>
      <c r="I277" s="154"/>
      <c r="J277" s="154"/>
      <c r="K277" s="303"/>
      <c r="L277" s="154"/>
      <c r="M277" s="154"/>
      <c r="N277" s="154"/>
      <c r="O277" s="154"/>
    </row>
    <row r="278" spans="8:15" x14ac:dyDescent="0.25">
      <c r="H278" s="154"/>
      <c r="I278" s="154"/>
      <c r="J278" s="154"/>
      <c r="K278" s="303"/>
      <c r="L278" s="154"/>
      <c r="M278" s="154"/>
      <c r="N278" s="154"/>
      <c r="O278" s="154"/>
    </row>
    <row r="279" spans="8:15" x14ac:dyDescent="0.25">
      <c r="H279" s="154"/>
      <c r="I279" s="154"/>
      <c r="J279" s="154"/>
      <c r="K279" s="303"/>
      <c r="L279" s="154"/>
      <c r="M279" s="154"/>
      <c r="N279" s="154"/>
      <c r="O279" s="154"/>
    </row>
    <row r="280" spans="8:15" x14ac:dyDescent="0.25">
      <c r="H280" s="154"/>
      <c r="I280" s="154"/>
      <c r="J280" s="154"/>
      <c r="K280" s="303"/>
      <c r="L280" s="154"/>
      <c r="M280" s="154"/>
      <c r="N280" s="154"/>
      <c r="O280" s="154"/>
    </row>
    <row r="281" spans="8:15" x14ac:dyDescent="0.25">
      <c r="H281" s="154"/>
      <c r="I281" s="154"/>
      <c r="J281" s="154"/>
      <c r="K281" s="303"/>
      <c r="L281" s="154"/>
      <c r="M281" s="154"/>
      <c r="N281" s="154"/>
      <c r="O281" s="154"/>
    </row>
    <row r="282" spans="8:15" x14ac:dyDescent="0.25">
      <c r="H282" s="154"/>
      <c r="I282" s="154"/>
      <c r="J282" s="154"/>
      <c r="K282" s="303"/>
      <c r="L282" s="154"/>
      <c r="M282" s="154"/>
      <c r="N282" s="154"/>
      <c r="O282" s="154"/>
    </row>
    <row r="283" spans="8:15" x14ac:dyDescent="0.25">
      <c r="H283" s="154"/>
      <c r="I283" s="154"/>
      <c r="J283" s="154"/>
      <c r="K283" s="303"/>
      <c r="L283" s="154"/>
      <c r="M283" s="154"/>
      <c r="N283" s="154"/>
      <c r="O283" s="154"/>
    </row>
    <row r="284" spans="8:15" x14ac:dyDescent="0.25">
      <c r="H284" s="154"/>
      <c r="I284" s="154"/>
      <c r="J284" s="154"/>
      <c r="K284" s="303"/>
      <c r="L284" s="154"/>
      <c r="M284" s="154"/>
      <c r="N284" s="154"/>
      <c r="O284" s="154"/>
    </row>
    <row r="285" spans="8:15" x14ac:dyDescent="0.25">
      <c r="H285" s="154"/>
      <c r="I285" s="154"/>
      <c r="J285" s="154"/>
      <c r="K285" s="303"/>
      <c r="L285" s="154"/>
      <c r="M285" s="154"/>
      <c r="N285" s="154"/>
      <c r="O285" s="154"/>
    </row>
    <row r="286" spans="8:15" x14ac:dyDescent="0.25">
      <c r="H286" s="154"/>
      <c r="I286" s="154"/>
      <c r="J286" s="154"/>
      <c r="K286" s="303"/>
      <c r="L286" s="154"/>
      <c r="M286" s="154"/>
      <c r="N286" s="154"/>
      <c r="O286" s="154"/>
    </row>
    <row r="287" spans="8:15" x14ac:dyDescent="0.25">
      <c r="H287" s="154"/>
      <c r="I287" s="154"/>
      <c r="J287" s="154"/>
      <c r="K287" s="303"/>
      <c r="L287" s="154"/>
      <c r="M287" s="154"/>
      <c r="N287" s="154"/>
      <c r="O287" s="154"/>
    </row>
    <row r="288" spans="8:15" x14ac:dyDescent="0.25">
      <c r="H288" s="154"/>
      <c r="I288" s="154"/>
      <c r="J288" s="154"/>
      <c r="K288" s="303"/>
      <c r="L288" s="154"/>
      <c r="M288" s="154"/>
      <c r="N288" s="154"/>
      <c r="O288" s="154"/>
    </row>
    <row r="289" spans="8:15" x14ac:dyDescent="0.25">
      <c r="H289" s="154"/>
      <c r="I289" s="154"/>
      <c r="J289" s="154"/>
      <c r="K289" s="303"/>
      <c r="L289" s="154"/>
      <c r="M289" s="154"/>
      <c r="N289" s="154"/>
      <c r="O289" s="154"/>
    </row>
  </sheetData>
  <mergeCells count="130">
    <mergeCell ref="N58:N67"/>
    <mergeCell ref="O58:O67"/>
    <mergeCell ref="N1:O2"/>
    <mergeCell ref="N28:N37"/>
    <mergeCell ref="O28:O37"/>
    <mergeCell ref="N88:N97"/>
    <mergeCell ref="O88:O97"/>
    <mergeCell ref="H88:H97"/>
    <mergeCell ref="H68:H77"/>
    <mergeCell ref="L48:L57"/>
    <mergeCell ref="M48:M57"/>
    <mergeCell ref="M38:M47"/>
    <mergeCell ref="K68:K77"/>
    <mergeCell ref="H28:H37"/>
    <mergeCell ref="L68:L77"/>
    <mergeCell ref="M58:M67"/>
    <mergeCell ref="B1:D4"/>
    <mergeCell ref="H58:H67"/>
    <mergeCell ref="E1:M4"/>
    <mergeCell ref="O38:O47"/>
    <mergeCell ref="N8:N17"/>
    <mergeCell ref="O8:O17"/>
    <mergeCell ref="L18:L27"/>
    <mergeCell ref="M18:M27"/>
    <mergeCell ref="N18:N27"/>
    <mergeCell ref="O18:O27"/>
    <mergeCell ref="L8:L17"/>
    <mergeCell ref="M8:M17"/>
    <mergeCell ref="L28:L37"/>
    <mergeCell ref="M28:M37"/>
    <mergeCell ref="B7:B40"/>
    <mergeCell ref="N48:N57"/>
    <mergeCell ref="O48:O57"/>
    <mergeCell ref="L58:L67"/>
    <mergeCell ref="D8:D40"/>
    <mergeCell ref="E8:E40"/>
    <mergeCell ref="I8:I17"/>
    <mergeCell ref="I18:I27"/>
    <mergeCell ref="I28:I37"/>
    <mergeCell ref="I38:I47"/>
    <mergeCell ref="I108:I117"/>
    <mergeCell ref="K78:K87"/>
    <mergeCell ref="C7:C40"/>
    <mergeCell ref="H108:H117"/>
    <mergeCell ref="H8:H17"/>
    <mergeCell ref="H18:H27"/>
    <mergeCell ref="N3:O3"/>
    <mergeCell ref="N4:O4"/>
    <mergeCell ref="H6:K6"/>
    <mergeCell ref="L6:O6"/>
    <mergeCell ref="L108:L117"/>
    <mergeCell ref="M108:M117"/>
    <mergeCell ref="N108:N117"/>
    <mergeCell ref="O108:O117"/>
    <mergeCell ref="M68:M77"/>
    <mergeCell ref="N68:N77"/>
    <mergeCell ref="O68:O77"/>
    <mergeCell ref="L78:L87"/>
    <mergeCell ref="M78:M87"/>
    <mergeCell ref="N78:N87"/>
    <mergeCell ref="O78:O87"/>
    <mergeCell ref="L88:L97"/>
    <mergeCell ref="M88:M97"/>
    <mergeCell ref="N38:N47"/>
    <mergeCell ref="F33:F40"/>
    <mergeCell ref="L38:L47"/>
    <mergeCell ref="E113:F113"/>
    <mergeCell ref="F8:F15"/>
    <mergeCell ref="F22:F32"/>
    <mergeCell ref="H78:H87"/>
    <mergeCell ref="H38:H47"/>
    <mergeCell ref="H48:H57"/>
    <mergeCell ref="K88:K97"/>
    <mergeCell ref="K108:K117"/>
    <mergeCell ref="I48:I57"/>
    <mergeCell ref="I58:I67"/>
    <mergeCell ref="I68:I77"/>
    <mergeCell ref="I78:I87"/>
    <mergeCell ref="I88:I97"/>
    <mergeCell ref="F19:F20"/>
    <mergeCell ref="E114:F114"/>
    <mergeCell ref="B112:F112"/>
    <mergeCell ref="K8:K17"/>
    <mergeCell ref="K18:K27"/>
    <mergeCell ref="K28:K37"/>
    <mergeCell ref="K38:K47"/>
    <mergeCell ref="K48:K57"/>
    <mergeCell ref="K58:K67"/>
    <mergeCell ref="I138:I147"/>
    <mergeCell ref="K138:K147"/>
    <mergeCell ref="L138:L147"/>
    <mergeCell ref="M138:M147"/>
    <mergeCell ref="O118:O127"/>
    <mergeCell ref="H128:H137"/>
    <mergeCell ref="I128:I137"/>
    <mergeCell ref="K128:K137"/>
    <mergeCell ref="L128:L137"/>
    <mergeCell ref="M128:M137"/>
    <mergeCell ref="N128:N137"/>
    <mergeCell ref="O128:O137"/>
    <mergeCell ref="I118:I127"/>
    <mergeCell ref="K118:K127"/>
    <mergeCell ref="L118:L127"/>
    <mergeCell ref="M118:M127"/>
    <mergeCell ref="N118:N127"/>
    <mergeCell ref="H118:H127"/>
    <mergeCell ref="N158:N167"/>
    <mergeCell ref="O158:O167"/>
    <mergeCell ref="H98:H107"/>
    <mergeCell ref="I98:I107"/>
    <mergeCell ref="K98:K107"/>
    <mergeCell ref="L98:L107"/>
    <mergeCell ref="M98:M107"/>
    <mergeCell ref="N98:N107"/>
    <mergeCell ref="O98:O107"/>
    <mergeCell ref="H158:H167"/>
    <mergeCell ref="I158:I167"/>
    <mergeCell ref="K158:K167"/>
    <mergeCell ref="L158:L167"/>
    <mergeCell ref="M158:M167"/>
    <mergeCell ref="N138:N147"/>
    <mergeCell ref="O138:O147"/>
    <mergeCell ref="H148:H157"/>
    <mergeCell ref="I148:I157"/>
    <mergeCell ref="K148:K157"/>
    <mergeCell ref="L148:L157"/>
    <mergeCell ref="M148:M157"/>
    <mergeCell ref="N148:N157"/>
    <mergeCell ref="O148:O157"/>
    <mergeCell ref="H138:H147"/>
  </mergeCells>
  <phoneticPr fontId="32" type="noConversion"/>
  <conditionalFormatting sqref="A1:XFD1048576">
    <cfRule type="expression" dxfId="548" priority="1">
      <formula>CELL("direccion")=ADDRESS(ROW(),COLUMN())</formula>
    </cfRule>
  </conditionalFormatting>
  <hyperlinks>
    <hyperlink ref="F33" r:id="rId1"/>
  </hyperlinks>
  <pageMargins left="0.7" right="0.7" top="0.75" bottom="0.75" header="0.3" footer="0.3"/>
  <pageSetup orientation="portrait" r:id="rId2"/>
  <drawing r:id="rId3"/>
  <legacyDrawing r:id="rId4"/>
  <controls>
    <mc:AlternateContent xmlns:mc="http://schemas.openxmlformats.org/markup-compatibility/2006">
      <mc:Choice Requires="x14">
        <control shapeId="2069" r:id="rId5" name="Procesos">
          <controlPr defaultSize="0" autoLine="0" r:id="rId6">
            <anchor moveWithCells="1">
              <from>
                <xdr:col>1</xdr:col>
                <xdr:colOff>0</xdr:colOff>
                <xdr:row>6</xdr:row>
                <xdr:rowOff>0</xdr:rowOff>
              </from>
              <to>
                <xdr:col>1</xdr:col>
                <xdr:colOff>2667000</xdr:colOff>
                <xdr:row>6</xdr:row>
                <xdr:rowOff>838200</xdr:rowOff>
              </to>
            </anchor>
          </controlPr>
        </control>
      </mc:Choice>
      <mc:Fallback>
        <control shapeId="2069" r:id="rId5" name="Procesos"/>
      </mc:Fallback>
    </mc:AlternateContent>
    <mc:AlternateContent xmlns:mc="http://schemas.openxmlformats.org/markup-compatibility/2006">
      <mc:Choice Requires="x14">
        <control shapeId="2053" r:id="rId7" name="CommandButton1">
          <controlPr defaultSize="0" autoLine="0" r:id="rId8">
            <anchor moveWithCells="1">
              <from>
                <xdr:col>3</xdr:col>
                <xdr:colOff>0</xdr:colOff>
                <xdr:row>7</xdr:row>
                <xdr:rowOff>0</xdr:rowOff>
              </from>
              <to>
                <xdr:col>3</xdr:col>
                <xdr:colOff>2352675</xdr:colOff>
                <xdr:row>8</xdr:row>
                <xdr:rowOff>142875</xdr:rowOff>
              </to>
            </anchor>
          </controlPr>
        </control>
      </mc:Choice>
      <mc:Fallback>
        <control shapeId="2053" r:id="rId7" name="CommandButton1"/>
      </mc:Fallback>
    </mc:AlternateContent>
    <mc:AlternateContent xmlns:mc="http://schemas.openxmlformats.org/markup-compatibility/2006">
      <mc:Choice Requires="x14">
        <control shapeId="2058" r:id="rId9" name="CommandButton2">
          <controlPr defaultSize="0" autoLine="0" r:id="rId10">
            <anchor moveWithCells="1">
              <from>
                <xdr:col>4</xdr:col>
                <xdr:colOff>0</xdr:colOff>
                <xdr:row>7</xdr:row>
                <xdr:rowOff>0</xdr:rowOff>
              </from>
              <to>
                <xdr:col>4</xdr:col>
                <xdr:colOff>2581275</xdr:colOff>
                <xdr:row>8</xdr:row>
                <xdr:rowOff>123825</xdr:rowOff>
              </to>
            </anchor>
          </controlPr>
        </control>
      </mc:Choice>
      <mc:Fallback>
        <control shapeId="2058" r:id="rId9" name="CommandButton2"/>
      </mc:Fallback>
    </mc:AlternateContent>
    <mc:AlternateContent xmlns:mc="http://schemas.openxmlformats.org/markup-compatibility/2006">
      <mc:Choice Requires="x14">
        <control shapeId="2060" r:id="rId11" name="CommandButton3">
          <controlPr defaultSize="0" autoLine="0" r:id="rId12">
            <anchor moveWithCells="1">
              <from>
                <xdr:col>8</xdr:col>
                <xdr:colOff>0</xdr:colOff>
                <xdr:row>17</xdr:row>
                <xdr:rowOff>0</xdr:rowOff>
              </from>
              <to>
                <xdr:col>8</xdr:col>
                <xdr:colOff>2057400</xdr:colOff>
                <xdr:row>17</xdr:row>
                <xdr:rowOff>447675</xdr:rowOff>
              </to>
            </anchor>
          </controlPr>
        </control>
      </mc:Choice>
      <mc:Fallback>
        <control shapeId="2060" r:id="rId11" name="CommandButton3"/>
      </mc:Fallback>
    </mc:AlternateContent>
    <mc:AlternateContent xmlns:mc="http://schemas.openxmlformats.org/markup-compatibility/2006">
      <mc:Choice Requires="x14">
        <control shapeId="2067" r:id="rId13" name="CommandButton4">
          <controlPr defaultSize="0" autoLine="0" r:id="rId14">
            <anchor moveWithCells="1">
              <from>
                <xdr:col>10</xdr:col>
                <xdr:colOff>0</xdr:colOff>
                <xdr:row>37</xdr:row>
                <xdr:rowOff>0</xdr:rowOff>
              </from>
              <to>
                <xdr:col>10</xdr:col>
                <xdr:colOff>1809750</xdr:colOff>
                <xdr:row>38</xdr:row>
                <xdr:rowOff>142875</xdr:rowOff>
              </to>
            </anchor>
          </controlPr>
        </control>
      </mc:Choice>
      <mc:Fallback>
        <control shapeId="2067" r:id="rId13" name="CommandButton4"/>
      </mc:Fallback>
    </mc:AlternateContent>
    <mc:AlternateContent xmlns:mc="http://schemas.openxmlformats.org/markup-compatibility/2006">
      <mc:Choice Requires="x14">
        <control shapeId="2080" r:id="rId15" name="CommandButton5">
          <controlPr defaultSize="0" autoLine="0" r:id="rId16">
            <anchor moveWithCells="1">
              <from>
                <xdr:col>9</xdr:col>
                <xdr:colOff>0</xdr:colOff>
                <xdr:row>39</xdr:row>
                <xdr:rowOff>0</xdr:rowOff>
              </from>
              <to>
                <xdr:col>9</xdr:col>
                <xdr:colOff>1066800</xdr:colOff>
                <xdr:row>40</xdr:row>
                <xdr:rowOff>0</xdr:rowOff>
              </to>
            </anchor>
          </controlPr>
        </control>
      </mc:Choice>
      <mc:Fallback>
        <control shapeId="2080" r:id="rId15" name="CommandButton5"/>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14:formula1>
            <xm:f>DATOS!$C$27:$C$28</xm:f>
          </x14:formula1>
          <xm:sqref>L8:O8 L98:O98 L158:O158 L148:O148 L138:O138 L128:O128 L118:O118 L108:O108 L88:O88 L78:O78 L58:O58 L38:O38 L48:O48 L68:O68 L18:O18 L28:O28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W230"/>
  <sheetViews>
    <sheetView showGridLines="0" topLeftCell="A85" zoomScale="50" zoomScaleNormal="50" workbookViewId="0">
      <selection activeCell="AU122" sqref="AU122"/>
    </sheetView>
  </sheetViews>
  <sheetFormatPr baseColWidth="10" defaultColWidth="11.42578125" defaultRowHeight="24.95" customHeight="1" x14ac:dyDescent="0.25"/>
  <cols>
    <col min="1" max="5" width="11.42578125" style="288"/>
    <col min="6" max="6" width="23" style="288" customWidth="1"/>
    <col min="7" max="12" width="12.7109375" style="288" customWidth="1"/>
    <col min="13" max="13" width="22.7109375" style="288" customWidth="1"/>
    <col min="14" max="16384" width="11.42578125" style="288"/>
  </cols>
  <sheetData>
    <row r="1" spans="1:23" ht="24.95" customHeight="1" x14ac:dyDescent="0.25">
      <c r="A1" s="359" t="s">
        <v>335</v>
      </c>
    </row>
    <row r="2" spans="1:23" ht="24.95" customHeight="1" x14ac:dyDescent="0.25">
      <c r="A2" s="359"/>
      <c r="C2" s="372" t="s">
        <v>233</v>
      </c>
      <c r="D2" s="372"/>
      <c r="E2" s="372"/>
      <c r="F2" s="372"/>
      <c r="G2" s="289"/>
      <c r="R2" s="372" t="s">
        <v>234</v>
      </c>
      <c r="S2" s="372"/>
      <c r="T2" s="372"/>
      <c r="U2" s="372"/>
      <c r="V2" s="372"/>
      <c r="W2" s="289"/>
    </row>
    <row r="3" spans="1:23" ht="24.95" customHeight="1" x14ac:dyDescent="0.25">
      <c r="A3" s="359"/>
      <c r="G3" s="374"/>
      <c r="H3" s="374"/>
      <c r="I3" s="374"/>
      <c r="M3" s="290"/>
      <c r="R3" s="291"/>
      <c r="S3" s="291"/>
      <c r="T3" s="291"/>
      <c r="U3" s="291"/>
      <c r="V3" s="291"/>
    </row>
    <row r="4" spans="1:23" ht="24.95" customHeight="1" x14ac:dyDescent="0.25">
      <c r="A4" s="359"/>
      <c r="C4" s="360" t="str">
        <f>'IDENTIFICACIÓN DE RIESGOS.'!I8</f>
        <v xml:space="preserve">Que el funcionario asignado emite concepto direccionado por presiones externas o para beneficio privado.
Desactualización de normatividad, extralimitación de funciones e interpretación inadecuada de la norma por parte del responsable de la OAJ
</v>
      </c>
      <c r="D4" s="360"/>
      <c r="E4" s="360"/>
      <c r="F4" s="360"/>
      <c r="M4" s="290"/>
      <c r="R4" s="362" t="str">
        <f>'IDENTIFICACIÓN DE RIESGOS.'!K8</f>
        <v xml:space="preserve">Deterioro de la imagen del Ministerio
Tutelas
Sanciones disciplinarias
</v>
      </c>
      <c r="S4" s="363"/>
      <c r="T4" s="363"/>
      <c r="U4" s="363"/>
      <c r="V4" s="364"/>
    </row>
    <row r="5" spans="1:23" ht="24.95" customHeight="1" x14ac:dyDescent="0.25">
      <c r="A5" s="359"/>
      <c r="C5" s="360"/>
      <c r="D5" s="360"/>
      <c r="E5" s="360"/>
      <c r="F5" s="360"/>
      <c r="M5" s="290"/>
      <c r="R5" s="365"/>
      <c r="S5" s="366"/>
      <c r="T5" s="366"/>
      <c r="U5" s="366"/>
      <c r="V5" s="367"/>
    </row>
    <row r="6" spans="1:23" ht="24.95" customHeight="1" x14ac:dyDescent="0.25">
      <c r="A6" s="359"/>
      <c r="C6" s="360"/>
      <c r="D6" s="360"/>
      <c r="E6" s="360"/>
      <c r="F6" s="360"/>
      <c r="M6" s="290"/>
      <c r="R6" s="365"/>
      <c r="S6" s="366"/>
      <c r="T6" s="366"/>
      <c r="U6" s="366"/>
      <c r="V6" s="367"/>
    </row>
    <row r="7" spans="1:23" ht="24.95" customHeight="1" x14ac:dyDescent="0.25">
      <c r="A7" s="359"/>
      <c r="C7" s="360"/>
      <c r="D7" s="360"/>
      <c r="E7" s="360"/>
      <c r="F7" s="360"/>
      <c r="R7" s="365"/>
      <c r="S7" s="366"/>
      <c r="T7" s="366"/>
      <c r="U7" s="366"/>
      <c r="V7" s="367"/>
    </row>
    <row r="8" spans="1:23" ht="24.95" customHeight="1" x14ac:dyDescent="0.25">
      <c r="A8" s="359"/>
      <c r="C8" s="360"/>
      <c r="D8" s="360"/>
      <c r="E8" s="360"/>
      <c r="F8" s="360"/>
      <c r="R8" s="365"/>
      <c r="S8" s="366"/>
      <c r="T8" s="366"/>
      <c r="U8" s="366"/>
      <c r="V8" s="367"/>
    </row>
    <row r="9" spans="1:23" ht="24.95" customHeight="1" x14ac:dyDescent="0.25">
      <c r="A9" s="359"/>
      <c r="C9" s="360"/>
      <c r="D9" s="360"/>
      <c r="E9" s="360"/>
      <c r="F9" s="360"/>
      <c r="R9" s="365"/>
      <c r="S9" s="366"/>
      <c r="T9" s="366"/>
      <c r="U9" s="366"/>
      <c r="V9" s="367"/>
    </row>
    <row r="10" spans="1:23" ht="24.95" customHeight="1" x14ac:dyDescent="0.25">
      <c r="A10" s="359"/>
      <c r="C10" s="360"/>
      <c r="D10" s="360"/>
      <c r="E10" s="360"/>
      <c r="F10" s="360"/>
      <c r="R10" s="365"/>
      <c r="S10" s="366"/>
      <c r="T10" s="366"/>
      <c r="U10" s="366"/>
      <c r="V10" s="367"/>
    </row>
    <row r="11" spans="1:23" ht="24.95" customHeight="1" x14ac:dyDescent="0.25">
      <c r="A11" s="359"/>
      <c r="C11" s="360"/>
      <c r="D11" s="360"/>
      <c r="E11" s="360"/>
      <c r="F11" s="360"/>
      <c r="K11" s="371" t="str">
        <f>'IDENTIFICACIÓN DE RIESGOS.'!H8</f>
        <v>Emitir conceptos jurídicos y/o reclamaciones sin la observancia de la normatividad aplicable y vigente para favorecer a terceros</v>
      </c>
      <c r="L11" s="371"/>
      <c r="M11" s="371"/>
      <c r="R11" s="365"/>
      <c r="S11" s="366"/>
      <c r="T11" s="366"/>
      <c r="U11" s="366"/>
      <c r="V11" s="367"/>
    </row>
    <row r="12" spans="1:23" ht="24.95" customHeight="1" x14ac:dyDescent="0.25">
      <c r="A12" s="359"/>
      <c r="C12" s="360"/>
      <c r="D12" s="360"/>
      <c r="E12" s="360"/>
      <c r="F12" s="360"/>
      <c r="K12" s="371"/>
      <c r="L12" s="371"/>
      <c r="M12" s="371"/>
      <c r="R12" s="365"/>
      <c r="S12" s="366"/>
      <c r="T12" s="366"/>
      <c r="U12" s="366"/>
      <c r="V12" s="367"/>
    </row>
    <row r="13" spans="1:23" ht="24.95" customHeight="1" x14ac:dyDescent="0.25">
      <c r="A13" s="359"/>
      <c r="C13" s="360"/>
      <c r="D13" s="360"/>
      <c r="E13" s="360"/>
      <c r="F13" s="360"/>
      <c r="K13" s="371"/>
      <c r="L13" s="371"/>
      <c r="M13" s="371"/>
      <c r="R13" s="365"/>
      <c r="S13" s="366"/>
      <c r="T13" s="366"/>
      <c r="U13" s="366"/>
      <c r="V13" s="367"/>
    </row>
    <row r="14" spans="1:23" ht="24.95" customHeight="1" x14ac:dyDescent="0.25">
      <c r="A14" s="359"/>
      <c r="C14" s="360"/>
      <c r="D14" s="360"/>
      <c r="E14" s="360"/>
      <c r="F14" s="360"/>
      <c r="K14" s="371"/>
      <c r="L14" s="371"/>
      <c r="M14" s="371"/>
      <c r="R14" s="365"/>
      <c r="S14" s="366"/>
      <c r="T14" s="366"/>
      <c r="U14" s="366"/>
      <c r="V14" s="367"/>
    </row>
    <row r="15" spans="1:23" ht="24.95" customHeight="1" x14ac:dyDescent="0.25">
      <c r="A15" s="359"/>
      <c r="C15" s="360"/>
      <c r="D15" s="360"/>
      <c r="E15" s="360"/>
      <c r="F15" s="360"/>
      <c r="K15" s="292"/>
      <c r="L15" s="292"/>
      <c r="M15" s="292"/>
      <c r="R15" s="365"/>
      <c r="S15" s="366"/>
      <c r="T15" s="366"/>
      <c r="U15" s="366"/>
      <c r="V15" s="367"/>
    </row>
    <row r="16" spans="1:23" ht="24.95" customHeight="1" x14ac:dyDescent="0.25">
      <c r="A16" s="359"/>
      <c r="C16" s="360"/>
      <c r="D16" s="360"/>
      <c r="E16" s="360"/>
      <c r="F16" s="360"/>
      <c r="K16" s="292"/>
      <c r="L16" s="292"/>
      <c r="M16" s="292"/>
      <c r="R16" s="365"/>
      <c r="S16" s="366"/>
      <c r="T16" s="366"/>
      <c r="U16" s="366"/>
      <c r="V16" s="367"/>
    </row>
    <row r="17" spans="1:22" ht="24.95" customHeight="1" x14ac:dyDescent="0.25">
      <c r="A17" s="359"/>
      <c r="C17" s="360"/>
      <c r="D17" s="360"/>
      <c r="E17" s="360"/>
      <c r="F17" s="360"/>
      <c r="R17" s="365"/>
      <c r="S17" s="366"/>
      <c r="T17" s="366"/>
      <c r="U17" s="366"/>
      <c r="V17" s="367"/>
    </row>
    <row r="18" spans="1:22" ht="24.95" customHeight="1" x14ac:dyDescent="0.25">
      <c r="A18" s="359"/>
      <c r="C18" s="360"/>
      <c r="D18" s="360"/>
      <c r="E18" s="360"/>
      <c r="F18" s="360"/>
      <c r="R18" s="365"/>
      <c r="S18" s="366"/>
      <c r="T18" s="366"/>
      <c r="U18" s="366"/>
      <c r="V18" s="367"/>
    </row>
    <row r="19" spans="1:22" ht="24.95" customHeight="1" x14ac:dyDescent="0.25">
      <c r="A19" s="359"/>
      <c r="C19" s="360"/>
      <c r="D19" s="360"/>
      <c r="E19" s="360"/>
      <c r="F19" s="360"/>
      <c r="R19" s="365"/>
      <c r="S19" s="366"/>
      <c r="T19" s="366"/>
      <c r="U19" s="366"/>
      <c r="V19" s="367"/>
    </row>
    <row r="20" spans="1:22" ht="24.95" customHeight="1" x14ac:dyDescent="0.25">
      <c r="A20" s="359"/>
      <c r="C20" s="360"/>
      <c r="D20" s="360"/>
      <c r="E20" s="360"/>
      <c r="F20" s="360"/>
      <c r="R20" s="365"/>
      <c r="S20" s="366"/>
      <c r="T20" s="366"/>
      <c r="U20" s="366"/>
      <c r="V20" s="367"/>
    </row>
    <row r="21" spans="1:22" ht="24.95" customHeight="1" x14ac:dyDescent="0.25">
      <c r="A21" s="359"/>
      <c r="C21" s="360"/>
      <c r="D21" s="360"/>
      <c r="E21" s="360"/>
      <c r="F21" s="360"/>
      <c r="R21" s="368"/>
      <c r="S21" s="369"/>
      <c r="T21" s="369"/>
      <c r="U21" s="369"/>
      <c r="V21" s="370"/>
    </row>
    <row r="22" spans="1:22" ht="24.95" customHeight="1" x14ac:dyDescent="0.25">
      <c r="A22" s="359"/>
      <c r="C22" s="360"/>
      <c r="D22" s="360"/>
      <c r="E22" s="360"/>
      <c r="F22" s="360"/>
      <c r="R22" s="291"/>
      <c r="S22" s="291"/>
      <c r="T22" s="291"/>
      <c r="U22" s="291"/>
      <c r="V22" s="291"/>
    </row>
    <row r="23" spans="1:22" ht="24.95" customHeight="1" x14ac:dyDescent="0.25">
      <c r="A23" s="293"/>
      <c r="R23" s="291"/>
      <c r="S23" s="291"/>
      <c r="T23" s="291"/>
      <c r="U23" s="291"/>
      <c r="V23" s="291"/>
    </row>
    <row r="24" spans="1:22" ht="24.95" customHeight="1" x14ac:dyDescent="0.25">
      <c r="A24" s="359" t="s">
        <v>156</v>
      </c>
      <c r="R24" s="291"/>
      <c r="S24" s="291"/>
      <c r="T24" s="291"/>
      <c r="U24" s="291"/>
      <c r="V24" s="291"/>
    </row>
    <row r="25" spans="1:22" ht="24.95" customHeight="1" x14ac:dyDescent="0.25">
      <c r="A25" s="359"/>
      <c r="C25" s="372" t="s">
        <v>233</v>
      </c>
      <c r="D25" s="372"/>
      <c r="E25" s="372"/>
      <c r="F25" s="372"/>
      <c r="G25" s="289"/>
      <c r="R25" s="372" t="s">
        <v>234</v>
      </c>
      <c r="S25" s="372"/>
      <c r="T25" s="372"/>
      <c r="U25" s="372"/>
      <c r="V25" s="372"/>
    </row>
    <row r="26" spans="1:22" ht="24.95" customHeight="1" x14ac:dyDescent="0.25">
      <c r="A26" s="359"/>
      <c r="D26" s="374"/>
      <c r="E26" s="374"/>
      <c r="F26" s="374"/>
      <c r="G26" s="374"/>
      <c r="H26" s="374"/>
      <c r="I26" s="374"/>
      <c r="M26" s="290"/>
      <c r="R26" s="373"/>
      <c r="S26" s="373"/>
      <c r="T26" s="373"/>
      <c r="U26" s="373"/>
      <c r="V26" s="373"/>
    </row>
    <row r="27" spans="1:22" ht="24.95" customHeight="1" x14ac:dyDescent="0.25">
      <c r="A27" s="359"/>
      <c r="C27" s="360" t="str">
        <f>'IDENTIFICACIÓN DE RIESGOS.'!I18</f>
        <v xml:space="preserve">Pérdida de la solicitud física 
Omisión de respuesta por parte del funcionario
</v>
      </c>
      <c r="D27" s="360"/>
      <c r="E27" s="360"/>
      <c r="F27" s="360"/>
      <c r="M27" s="290"/>
      <c r="R27" s="361" t="str">
        <f>'IDENTIFICACIÓN DE RIESGOS.'!K18</f>
        <v xml:space="preserve">Tutelas
procesos disciplinarios
sanciones
</v>
      </c>
      <c r="S27" s="361"/>
      <c r="T27" s="361"/>
      <c r="U27" s="361"/>
      <c r="V27" s="361"/>
    </row>
    <row r="28" spans="1:22" ht="24.95" customHeight="1" x14ac:dyDescent="0.25">
      <c r="A28" s="359"/>
      <c r="C28" s="360"/>
      <c r="D28" s="360"/>
      <c r="E28" s="360"/>
      <c r="F28" s="360"/>
      <c r="M28" s="290"/>
      <c r="R28" s="361"/>
      <c r="S28" s="361"/>
      <c r="T28" s="361"/>
      <c r="U28" s="361"/>
      <c r="V28" s="361"/>
    </row>
    <row r="29" spans="1:22" ht="24.95" customHeight="1" x14ac:dyDescent="0.25">
      <c r="A29" s="359"/>
      <c r="C29" s="360"/>
      <c r="D29" s="360"/>
      <c r="E29" s="360"/>
      <c r="F29" s="360"/>
      <c r="M29" s="290"/>
      <c r="R29" s="361"/>
      <c r="S29" s="361"/>
      <c r="T29" s="361"/>
      <c r="U29" s="361"/>
      <c r="V29" s="361"/>
    </row>
    <row r="30" spans="1:22" ht="24.95" customHeight="1" x14ac:dyDescent="0.25">
      <c r="A30" s="359"/>
      <c r="C30" s="360"/>
      <c r="D30" s="360"/>
      <c r="E30" s="360"/>
      <c r="F30" s="360"/>
      <c r="M30" s="290"/>
      <c r="R30" s="361"/>
      <c r="S30" s="361"/>
      <c r="T30" s="361"/>
      <c r="U30" s="361"/>
      <c r="V30" s="361"/>
    </row>
    <row r="31" spans="1:22" ht="24.95" customHeight="1" x14ac:dyDescent="0.25">
      <c r="A31" s="359"/>
      <c r="C31" s="360"/>
      <c r="D31" s="360"/>
      <c r="E31" s="360"/>
      <c r="F31" s="360"/>
      <c r="M31" s="290"/>
      <c r="R31" s="361"/>
      <c r="S31" s="361"/>
      <c r="T31" s="361"/>
      <c r="U31" s="361"/>
      <c r="V31" s="361"/>
    </row>
    <row r="32" spans="1:22" ht="24.95" customHeight="1" x14ac:dyDescent="0.25">
      <c r="A32" s="359"/>
      <c r="C32" s="360"/>
      <c r="D32" s="360"/>
      <c r="E32" s="360"/>
      <c r="F32" s="360"/>
      <c r="M32" s="290"/>
      <c r="N32" s="294"/>
      <c r="O32" s="294"/>
      <c r="P32" s="294"/>
      <c r="R32" s="361"/>
      <c r="S32" s="361"/>
      <c r="T32" s="361"/>
      <c r="U32" s="361"/>
      <c r="V32" s="361"/>
    </row>
    <row r="33" spans="1:22" ht="24.95" customHeight="1" x14ac:dyDescent="0.25">
      <c r="A33" s="359"/>
      <c r="C33" s="360"/>
      <c r="D33" s="360"/>
      <c r="E33" s="360"/>
      <c r="F33" s="360"/>
      <c r="M33" s="290"/>
      <c r="N33" s="294"/>
      <c r="O33" s="294"/>
      <c r="P33" s="294"/>
      <c r="R33" s="361"/>
      <c r="S33" s="361"/>
      <c r="T33" s="361"/>
      <c r="U33" s="361"/>
      <c r="V33" s="361"/>
    </row>
    <row r="34" spans="1:22" ht="24.95" customHeight="1" x14ac:dyDescent="0.25">
      <c r="A34" s="359"/>
      <c r="C34" s="360"/>
      <c r="D34" s="360"/>
      <c r="E34" s="360"/>
      <c r="F34" s="360"/>
      <c r="K34" s="371" t="str">
        <f>'IDENTIFICACIÓN DE RIESGOS.'!H18</f>
        <v>Emitir conceptos  y/o proyecto de respuesta a las reclamaciones de manera extemporánea</v>
      </c>
      <c r="L34" s="371"/>
      <c r="M34" s="371"/>
      <c r="R34" s="361"/>
      <c r="S34" s="361"/>
      <c r="T34" s="361"/>
      <c r="U34" s="361"/>
      <c r="V34" s="361"/>
    </row>
    <row r="35" spans="1:22" ht="24.95" customHeight="1" x14ac:dyDescent="0.25">
      <c r="A35" s="359"/>
      <c r="C35" s="360"/>
      <c r="D35" s="360"/>
      <c r="E35" s="360"/>
      <c r="F35" s="360"/>
      <c r="K35" s="371"/>
      <c r="L35" s="371"/>
      <c r="M35" s="371"/>
      <c r="R35" s="361"/>
      <c r="S35" s="361"/>
      <c r="T35" s="361"/>
      <c r="U35" s="361"/>
      <c r="V35" s="361"/>
    </row>
    <row r="36" spans="1:22" ht="24.95" customHeight="1" x14ac:dyDescent="0.25">
      <c r="A36" s="359"/>
      <c r="C36" s="360"/>
      <c r="D36" s="360"/>
      <c r="E36" s="360"/>
      <c r="F36" s="360"/>
      <c r="K36" s="371"/>
      <c r="L36" s="371"/>
      <c r="M36" s="371"/>
      <c r="R36" s="361"/>
      <c r="S36" s="361"/>
      <c r="T36" s="361"/>
      <c r="U36" s="361"/>
      <c r="V36" s="361"/>
    </row>
    <row r="37" spans="1:22" ht="24.95" customHeight="1" x14ac:dyDescent="0.25">
      <c r="A37" s="359"/>
      <c r="C37" s="360"/>
      <c r="D37" s="360"/>
      <c r="E37" s="360"/>
      <c r="F37" s="360"/>
      <c r="K37" s="371"/>
      <c r="L37" s="371"/>
      <c r="M37" s="371"/>
      <c r="R37" s="361"/>
      <c r="S37" s="361"/>
      <c r="T37" s="361"/>
      <c r="U37" s="361"/>
      <c r="V37" s="361"/>
    </row>
    <row r="38" spans="1:22" ht="24.95" customHeight="1" x14ac:dyDescent="0.25">
      <c r="A38" s="359"/>
      <c r="C38" s="360"/>
      <c r="D38" s="360"/>
      <c r="E38" s="360"/>
      <c r="F38" s="360"/>
      <c r="R38" s="361"/>
      <c r="S38" s="361"/>
      <c r="T38" s="361"/>
      <c r="U38" s="361"/>
      <c r="V38" s="361"/>
    </row>
    <row r="39" spans="1:22" ht="24.95" customHeight="1" x14ac:dyDescent="0.25">
      <c r="A39" s="359"/>
      <c r="C39" s="360"/>
      <c r="D39" s="360"/>
      <c r="E39" s="360"/>
      <c r="F39" s="360"/>
      <c r="R39" s="361"/>
      <c r="S39" s="361"/>
      <c r="T39" s="361"/>
      <c r="U39" s="361"/>
      <c r="V39" s="361"/>
    </row>
    <row r="40" spans="1:22" ht="24.95" customHeight="1" x14ac:dyDescent="0.25">
      <c r="A40" s="359"/>
      <c r="C40" s="360"/>
      <c r="D40" s="360"/>
      <c r="E40" s="360"/>
      <c r="F40" s="360"/>
      <c r="R40" s="361"/>
      <c r="S40" s="361"/>
      <c r="T40" s="361"/>
      <c r="U40" s="361"/>
      <c r="V40" s="361"/>
    </row>
    <row r="41" spans="1:22" ht="24.95" customHeight="1" x14ac:dyDescent="0.25">
      <c r="A41" s="359"/>
      <c r="C41" s="360"/>
      <c r="D41" s="360"/>
      <c r="E41" s="360"/>
      <c r="F41" s="360"/>
      <c r="R41" s="361"/>
      <c r="S41" s="361"/>
      <c r="T41" s="361"/>
      <c r="U41" s="361"/>
      <c r="V41" s="361"/>
    </row>
    <row r="42" spans="1:22" ht="24.95" customHeight="1" x14ac:dyDescent="0.25">
      <c r="A42" s="359"/>
      <c r="C42" s="360"/>
      <c r="D42" s="360"/>
      <c r="E42" s="360"/>
      <c r="F42" s="360"/>
      <c r="R42" s="361"/>
      <c r="S42" s="361"/>
      <c r="T42" s="361"/>
      <c r="U42" s="361"/>
      <c r="V42" s="361"/>
    </row>
    <row r="43" spans="1:22" ht="24.95" customHeight="1" x14ac:dyDescent="0.25">
      <c r="A43" s="359"/>
      <c r="C43" s="360"/>
      <c r="D43" s="360"/>
      <c r="E43" s="360"/>
      <c r="F43" s="360"/>
      <c r="R43" s="361"/>
      <c r="S43" s="361"/>
      <c r="T43" s="361"/>
      <c r="U43" s="361"/>
      <c r="V43" s="361"/>
    </row>
    <row r="44" spans="1:22" ht="24.95" customHeight="1" x14ac:dyDescent="0.25">
      <c r="A44" s="359"/>
      <c r="C44" s="360"/>
      <c r="D44" s="360"/>
      <c r="E44" s="360"/>
      <c r="F44" s="360"/>
      <c r="R44" s="361"/>
      <c r="S44" s="361"/>
      <c r="T44" s="361"/>
      <c r="U44" s="361"/>
      <c r="V44" s="361"/>
    </row>
    <row r="45" spans="1:22" ht="24.95" customHeight="1" x14ac:dyDescent="0.25">
      <c r="A45" s="359"/>
      <c r="C45" s="360"/>
      <c r="D45" s="360"/>
      <c r="E45" s="360"/>
      <c r="F45" s="360"/>
      <c r="R45" s="361"/>
      <c r="S45" s="361"/>
      <c r="T45" s="361"/>
      <c r="U45" s="361"/>
      <c r="V45" s="361"/>
    </row>
    <row r="46" spans="1:22" ht="24.95" customHeight="1" x14ac:dyDescent="0.25">
      <c r="A46" s="293"/>
      <c r="R46" s="291"/>
      <c r="S46" s="291"/>
      <c r="T46" s="291"/>
      <c r="U46" s="291"/>
      <c r="V46" s="291"/>
    </row>
    <row r="47" spans="1:22" ht="24.95" customHeight="1" x14ac:dyDescent="0.25">
      <c r="A47" s="359" t="s">
        <v>157</v>
      </c>
    </row>
    <row r="48" spans="1:22" ht="24.95" customHeight="1" x14ac:dyDescent="0.25">
      <c r="A48" s="359"/>
      <c r="C48" s="372" t="s">
        <v>233</v>
      </c>
      <c r="D48" s="372"/>
      <c r="E48" s="372"/>
      <c r="F48" s="372"/>
      <c r="G48" s="289"/>
      <c r="R48" s="372" t="s">
        <v>234</v>
      </c>
      <c r="S48" s="372"/>
      <c r="T48" s="372"/>
      <c r="U48" s="372"/>
      <c r="V48" s="372"/>
    </row>
    <row r="49" spans="1:22" ht="24.95" customHeight="1" x14ac:dyDescent="0.25">
      <c r="A49" s="359"/>
      <c r="G49" s="374"/>
      <c r="H49" s="374"/>
      <c r="I49" s="374"/>
      <c r="M49" s="290"/>
      <c r="R49" s="291"/>
      <c r="S49" s="291"/>
      <c r="T49" s="291"/>
      <c r="U49" s="291"/>
      <c r="V49" s="291"/>
    </row>
    <row r="50" spans="1:22" ht="24.95" customHeight="1" x14ac:dyDescent="0.25">
      <c r="A50" s="359"/>
      <c r="C50" s="360" t="str">
        <f>'IDENTIFICACIÓN DE RIESGOS.'!I28</f>
        <v xml:space="preserve">Desconocimiento de la normatividad vigente aplicable para la administración de los archivos de gestión del MVCT.
Falta de control en el acceso a la información contenida en los expedientes.
Desorganización de los archivos de gestión.
</v>
      </c>
      <c r="D50" s="360"/>
      <c r="E50" s="360"/>
      <c r="F50" s="360"/>
      <c r="M50" s="290"/>
      <c r="R50" s="361" t="str">
        <f>'IDENTIFICACIÓN DE RIESGOS.'!K28</f>
        <v xml:space="preserve">Perdida de la Memoria Institucional
Afectación a la continuidad de las actividades del proceso
Incumplimientos normativos
Afectación en la toma de decisiones.
Pérdida de imagen, credibilidad y confianza
Sanciones y/o investigaciones a servidores públicos involucrados
</v>
      </c>
      <c r="S50" s="361"/>
      <c r="T50" s="361"/>
      <c r="U50" s="361"/>
      <c r="V50" s="361"/>
    </row>
    <row r="51" spans="1:22" ht="24.95" customHeight="1" x14ac:dyDescent="0.25">
      <c r="A51" s="359"/>
      <c r="C51" s="360"/>
      <c r="D51" s="360"/>
      <c r="E51" s="360"/>
      <c r="F51" s="360"/>
      <c r="M51" s="290"/>
      <c r="R51" s="361"/>
      <c r="S51" s="361"/>
      <c r="T51" s="361"/>
      <c r="U51" s="361"/>
      <c r="V51" s="361"/>
    </row>
    <row r="52" spans="1:22" ht="24.95" customHeight="1" x14ac:dyDescent="0.25">
      <c r="A52" s="359"/>
      <c r="C52" s="360"/>
      <c r="D52" s="360"/>
      <c r="E52" s="360"/>
      <c r="F52" s="360"/>
      <c r="M52" s="290"/>
      <c r="R52" s="361"/>
      <c r="S52" s="361"/>
      <c r="T52" s="361"/>
      <c r="U52" s="361"/>
      <c r="V52" s="361"/>
    </row>
    <row r="53" spans="1:22" ht="24.95" customHeight="1" x14ac:dyDescent="0.25">
      <c r="A53" s="359"/>
      <c r="C53" s="360"/>
      <c r="D53" s="360"/>
      <c r="E53" s="360"/>
      <c r="F53" s="360"/>
      <c r="R53" s="361"/>
      <c r="S53" s="361"/>
      <c r="T53" s="361"/>
      <c r="U53" s="361"/>
      <c r="V53" s="361"/>
    </row>
    <row r="54" spans="1:22" ht="24.95" customHeight="1" x14ac:dyDescent="0.25">
      <c r="A54" s="359"/>
      <c r="C54" s="360"/>
      <c r="D54" s="360"/>
      <c r="E54" s="360"/>
      <c r="F54" s="360"/>
      <c r="R54" s="361"/>
      <c r="S54" s="361"/>
      <c r="T54" s="361"/>
      <c r="U54" s="361"/>
      <c r="V54" s="361"/>
    </row>
    <row r="55" spans="1:22" ht="24.95" customHeight="1" x14ac:dyDescent="0.25">
      <c r="A55" s="359"/>
      <c r="C55" s="360"/>
      <c r="D55" s="360"/>
      <c r="E55" s="360"/>
      <c r="F55" s="360"/>
      <c r="R55" s="361"/>
      <c r="S55" s="361"/>
      <c r="T55" s="361"/>
      <c r="U55" s="361"/>
      <c r="V55" s="361"/>
    </row>
    <row r="56" spans="1:22" ht="24.95" customHeight="1" x14ac:dyDescent="0.25">
      <c r="A56" s="359"/>
      <c r="C56" s="360"/>
      <c r="D56" s="360"/>
      <c r="E56" s="360"/>
      <c r="F56" s="360"/>
      <c r="R56" s="361"/>
      <c r="S56" s="361"/>
      <c r="T56" s="361"/>
      <c r="U56" s="361"/>
      <c r="V56" s="361"/>
    </row>
    <row r="57" spans="1:22" ht="24.95" customHeight="1" x14ac:dyDescent="0.25">
      <c r="A57" s="359"/>
      <c r="C57" s="360"/>
      <c r="D57" s="360"/>
      <c r="E57" s="360"/>
      <c r="F57" s="360"/>
      <c r="K57" s="371" t="str">
        <f>'IDENTIFICACIÓN DE RIESGOS.'!H28</f>
        <v>Pérdida o deterioro de la información contenida en los archivos de gestión del proceso de Conceptos Juridicos</v>
      </c>
      <c r="L57" s="371"/>
      <c r="M57" s="371"/>
      <c r="R57" s="361"/>
      <c r="S57" s="361"/>
      <c r="T57" s="361"/>
      <c r="U57" s="361"/>
      <c r="V57" s="361"/>
    </row>
    <row r="58" spans="1:22" ht="24.95" customHeight="1" x14ac:dyDescent="0.25">
      <c r="A58" s="359"/>
      <c r="C58" s="360"/>
      <c r="D58" s="360"/>
      <c r="E58" s="360"/>
      <c r="F58" s="360"/>
      <c r="K58" s="371"/>
      <c r="L58" s="371"/>
      <c r="M58" s="371"/>
      <c r="R58" s="361"/>
      <c r="S58" s="361"/>
      <c r="T58" s="361"/>
      <c r="U58" s="361"/>
      <c r="V58" s="361"/>
    </row>
    <row r="59" spans="1:22" ht="24.95" customHeight="1" x14ac:dyDescent="0.25">
      <c r="A59" s="359"/>
      <c r="C59" s="360"/>
      <c r="D59" s="360"/>
      <c r="E59" s="360"/>
      <c r="F59" s="360"/>
      <c r="K59" s="371"/>
      <c r="L59" s="371"/>
      <c r="M59" s="371"/>
      <c r="R59" s="361"/>
      <c r="S59" s="361"/>
      <c r="T59" s="361"/>
      <c r="U59" s="361"/>
      <c r="V59" s="361"/>
    </row>
    <row r="60" spans="1:22" ht="24.95" customHeight="1" x14ac:dyDescent="0.25">
      <c r="A60" s="359"/>
      <c r="C60" s="360"/>
      <c r="D60" s="360"/>
      <c r="E60" s="360"/>
      <c r="F60" s="360"/>
      <c r="K60" s="371"/>
      <c r="L60" s="371"/>
      <c r="M60" s="371"/>
      <c r="R60" s="361"/>
      <c r="S60" s="361"/>
      <c r="T60" s="361"/>
      <c r="U60" s="361"/>
      <c r="V60" s="361"/>
    </row>
    <row r="61" spans="1:22" ht="24.95" customHeight="1" x14ac:dyDescent="0.25">
      <c r="A61" s="359"/>
      <c r="C61" s="360"/>
      <c r="D61" s="360"/>
      <c r="E61" s="360"/>
      <c r="F61" s="360"/>
      <c r="K61" s="292"/>
      <c r="L61" s="292"/>
      <c r="M61" s="292"/>
      <c r="R61" s="361"/>
      <c r="S61" s="361"/>
      <c r="T61" s="361"/>
      <c r="U61" s="361"/>
      <c r="V61" s="361"/>
    </row>
    <row r="62" spans="1:22" ht="24.95" customHeight="1" x14ac:dyDescent="0.25">
      <c r="A62" s="359"/>
      <c r="C62" s="360"/>
      <c r="D62" s="360"/>
      <c r="E62" s="360"/>
      <c r="F62" s="360"/>
      <c r="K62" s="292"/>
      <c r="L62" s="292"/>
      <c r="M62" s="292"/>
      <c r="R62" s="361"/>
      <c r="S62" s="361"/>
      <c r="T62" s="361"/>
      <c r="U62" s="361"/>
      <c r="V62" s="361"/>
    </row>
    <row r="63" spans="1:22" ht="24.95" customHeight="1" x14ac:dyDescent="0.25">
      <c r="A63" s="359"/>
      <c r="C63" s="360"/>
      <c r="D63" s="360"/>
      <c r="E63" s="360"/>
      <c r="F63" s="360"/>
      <c r="R63" s="361"/>
      <c r="S63" s="361"/>
      <c r="T63" s="361"/>
      <c r="U63" s="361"/>
      <c r="V63" s="361"/>
    </row>
    <row r="64" spans="1:22" ht="24.95" customHeight="1" x14ac:dyDescent="0.25">
      <c r="A64" s="359"/>
      <c r="C64" s="360"/>
      <c r="D64" s="360"/>
      <c r="E64" s="360"/>
      <c r="F64" s="360"/>
      <c r="R64" s="361"/>
      <c r="S64" s="361"/>
      <c r="T64" s="361"/>
      <c r="U64" s="361"/>
      <c r="V64" s="361"/>
    </row>
    <row r="65" spans="1:22" ht="24.95" customHeight="1" x14ac:dyDescent="0.25">
      <c r="A65" s="359"/>
      <c r="C65" s="360"/>
      <c r="D65" s="360"/>
      <c r="E65" s="360"/>
      <c r="F65" s="360"/>
      <c r="R65" s="361"/>
      <c r="S65" s="361"/>
      <c r="T65" s="361"/>
      <c r="U65" s="361"/>
      <c r="V65" s="361"/>
    </row>
    <row r="66" spans="1:22" ht="24.95" customHeight="1" x14ac:dyDescent="0.25">
      <c r="A66" s="359"/>
      <c r="C66" s="360"/>
      <c r="D66" s="360"/>
      <c r="E66" s="360"/>
      <c r="F66" s="360"/>
      <c r="R66" s="361"/>
      <c r="S66" s="361"/>
      <c r="T66" s="361"/>
      <c r="U66" s="361"/>
      <c r="V66" s="361"/>
    </row>
    <row r="67" spans="1:22" ht="24.95" customHeight="1" x14ac:dyDescent="0.25">
      <c r="A67" s="359"/>
      <c r="C67" s="360"/>
      <c r="D67" s="360"/>
      <c r="E67" s="360"/>
      <c r="F67" s="360"/>
      <c r="R67" s="361"/>
      <c r="S67" s="361"/>
      <c r="T67" s="361"/>
      <c r="U67" s="361"/>
      <c r="V67" s="361"/>
    </row>
    <row r="68" spans="1:22" ht="24.95" customHeight="1" x14ac:dyDescent="0.25">
      <c r="A68" s="359"/>
      <c r="C68" s="360"/>
      <c r="D68" s="360"/>
      <c r="E68" s="360"/>
      <c r="F68" s="360"/>
      <c r="R68" s="291"/>
      <c r="S68" s="291"/>
      <c r="T68" s="291"/>
      <c r="U68" s="291"/>
      <c r="V68" s="291"/>
    </row>
    <row r="69" spans="1:22" ht="24.95" customHeight="1" x14ac:dyDescent="0.25">
      <c r="A69" s="293"/>
      <c r="R69" s="291"/>
      <c r="S69" s="291"/>
      <c r="T69" s="291"/>
      <c r="U69" s="291"/>
      <c r="V69" s="291"/>
    </row>
    <row r="70" spans="1:22" ht="24.95" customHeight="1" x14ac:dyDescent="0.25">
      <c r="A70" s="359" t="s">
        <v>158</v>
      </c>
      <c r="R70" s="291"/>
      <c r="S70" s="291"/>
      <c r="T70" s="291"/>
      <c r="U70" s="291"/>
      <c r="V70" s="291"/>
    </row>
    <row r="71" spans="1:22" ht="24.95" customHeight="1" x14ac:dyDescent="0.25">
      <c r="A71" s="359"/>
      <c r="C71" s="372" t="s">
        <v>233</v>
      </c>
      <c r="D71" s="372"/>
      <c r="E71" s="372"/>
      <c r="F71" s="372"/>
      <c r="G71" s="289"/>
      <c r="R71" s="372" t="s">
        <v>234</v>
      </c>
      <c r="S71" s="372"/>
      <c r="T71" s="372"/>
      <c r="U71" s="372"/>
      <c r="V71" s="372"/>
    </row>
    <row r="72" spans="1:22" ht="24.95" customHeight="1" x14ac:dyDescent="0.25">
      <c r="A72" s="359"/>
      <c r="D72" s="374"/>
      <c r="E72" s="374"/>
      <c r="F72" s="374"/>
      <c r="G72" s="374"/>
      <c r="H72" s="374"/>
      <c r="I72" s="374"/>
      <c r="M72" s="290"/>
      <c r="R72" s="373"/>
      <c r="S72" s="373"/>
      <c r="T72" s="373"/>
      <c r="U72" s="373"/>
      <c r="V72" s="373"/>
    </row>
    <row r="73" spans="1:22" ht="24.95" customHeight="1" x14ac:dyDescent="0.25">
      <c r="A73" s="359"/>
      <c r="C73" s="360" t="str">
        <f>'IDENTIFICACIÓN DE RIESGOS.'!I38</f>
        <v>Incumplimiento a lo contenido en el Manual de Supervisión y en la normatividad legal vigente aplicable</v>
      </c>
      <c r="D73" s="360"/>
      <c r="E73" s="360"/>
      <c r="F73" s="360"/>
      <c r="M73" s="290"/>
      <c r="R73" s="361" t="str">
        <f>'IDENTIFICACIÓN DE RIESGOS.'!K38</f>
        <v xml:space="preserve">Sanciones o Investigaciones Disciplinarias
Afectacion Operativa y sobrecarga en las actividades de los procesos
</v>
      </c>
      <c r="S73" s="361"/>
      <c r="T73" s="361"/>
      <c r="U73" s="361"/>
      <c r="V73" s="361"/>
    </row>
    <row r="74" spans="1:22" ht="24.95" customHeight="1" x14ac:dyDescent="0.25">
      <c r="A74" s="359"/>
      <c r="C74" s="360"/>
      <c r="D74" s="360"/>
      <c r="E74" s="360"/>
      <c r="F74" s="360"/>
      <c r="M74" s="290"/>
      <c r="R74" s="361"/>
      <c r="S74" s="361"/>
      <c r="T74" s="361"/>
      <c r="U74" s="361"/>
      <c r="V74" s="361"/>
    </row>
    <row r="75" spans="1:22" ht="24.95" customHeight="1" x14ac:dyDescent="0.25">
      <c r="A75" s="359"/>
      <c r="C75" s="360"/>
      <c r="D75" s="360"/>
      <c r="E75" s="360"/>
      <c r="F75" s="360"/>
      <c r="M75" s="290"/>
      <c r="R75" s="361"/>
      <c r="S75" s="361"/>
      <c r="T75" s="361"/>
      <c r="U75" s="361"/>
      <c r="V75" s="361"/>
    </row>
    <row r="76" spans="1:22" ht="24.95" customHeight="1" x14ac:dyDescent="0.25">
      <c r="A76" s="359"/>
      <c r="C76" s="360"/>
      <c r="D76" s="360"/>
      <c r="E76" s="360"/>
      <c r="F76" s="360"/>
      <c r="M76" s="290"/>
      <c r="R76" s="361"/>
      <c r="S76" s="361"/>
      <c r="T76" s="361"/>
      <c r="U76" s="361"/>
      <c r="V76" s="361"/>
    </row>
    <row r="77" spans="1:22" ht="24.95" customHeight="1" x14ac:dyDescent="0.25">
      <c r="A77" s="359"/>
      <c r="C77" s="360"/>
      <c r="D77" s="360"/>
      <c r="E77" s="360"/>
      <c r="F77" s="360"/>
      <c r="M77" s="290"/>
      <c r="R77" s="361"/>
      <c r="S77" s="361"/>
      <c r="T77" s="361"/>
      <c r="U77" s="361"/>
      <c r="V77" s="361"/>
    </row>
    <row r="78" spans="1:22" ht="24.95" customHeight="1" x14ac:dyDescent="0.25">
      <c r="A78" s="359"/>
      <c r="C78" s="360"/>
      <c r="D78" s="360"/>
      <c r="E78" s="360"/>
      <c r="F78" s="360"/>
      <c r="M78" s="290"/>
      <c r="N78" s="294"/>
      <c r="O78" s="294"/>
      <c r="P78" s="294"/>
      <c r="R78" s="361"/>
      <c r="S78" s="361"/>
      <c r="T78" s="361"/>
      <c r="U78" s="361"/>
      <c r="V78" s="361"/>
    </row>
    <row r="79" spans="1:22" ht="24.95" customHeight="1" x14ac:dyDescent="0.25">
      <c r="A79" s="359"/>
      <c r="C79" s="360"/>
      <c r="D79" s="360"/>
      <c r="E79" s="360"/>
      <c r="F79" s="360"/>
      <c r="M79" s="290"/>
      <c r="N79" s="294"/>
      <c r="O79" s="294"/>
      <c r="P79" s="294"/>
      <c r="R79" s="361"/>
      <c r="S79" s="361"/>
      <c r="T79" s="361"/>
      <c r="U79" s="361"/>
      <c r="V79" s="361"/>
    </row>
    <row r="80" spans="1:22" ht="24.95" customHeight="1" x14ac:dyDescent="0.25">
      <c r="A80" s="359"/>
      <c r="C80" s="360"/>
      <c r="D80" s="360"/>
      <c r="E80" s="360"/>
      <c r="F80" s="360"/>
      <c r="K80" s="371" t="str">
        <f>'IDENTIFICACIÓN DE RIESGOS.'!H38</f>
        <v>Inadecuada supervisión en el seguimiento de la ejecución de los contratos/convenios de acuerdo a la normatividad legal vigente</v>
      </c>
      <c r="L80" s="371"/>
      <c r="M80" s="371"/>
      <c r="R80" s="361"/>
      <c r="S80" s="361"/>
      <c r="T80" s="361"/>
      <c r="U80" s="361"/>
      <c r="V80" s="361"/>
    </row>
    <row r="81" spans="1:22" ht="24.95" customHeight="1" x14ac:dyDescent="0.25">
      <c r="A81" s="359"/>
      <c r="C81" s="360"/>
      <c r="D81" s="360"/>
      <c r="E81" s="360"/>
      <c r="F81" s="360"/>
      <c r="K81" s="371"/>
      <c r="L81" s="371"/>
      <c r="M81" s="371"/>
      <c r="R81" s="361"/>
      <c r="S81" s="361"/>
      <c r="T81" s="361"/>
      <c r="U81" s="361"/>
      <c r="V81" s="361"/>
    </row>
    <row r="82" spans="1:22" ht="24.95" customHeight="1" x14ac:dyDescent="0.25">
      <c r="A82" s="359"/>
      <c r="C82" s="360"/>
      <c r="D82" s="360"/>
      <c r="E82" s="360"/>
      <c r="F82" s="360"/>
      <c r="K82" s="371"/>
      <c r="L82" s="371"/>
      <c r="M82" s="371"/>
      <c r="R82" s="361"/>
      <c r="S82" s="361"/>
      <c r="T82" s="361"/>
      <c r="U82" s="361"/>
      <c r="V82" s="361"/>
    </row>
    <row r="83" spans="1:22" ht="24.95" customHeight="1" x14ac:dyDescent="0.25">
      <c r="A83" s="359"/>
      <c r="C83" s="360"/>
      <c r="D83" s="360"/>
      <c r="E83" s="360"/>
      <c r="F83" s="360"/>
      <c r="K83" s="371"/>
      <c r="L83" s="371"/>
      <c r="M83" s="371"/>
      <c r="R83" s="361"/>
      <c r="S83" s="361"/>
      <c r="T83" s="361"/>
      <c r="U83" s="361"/>
      <c r="V83" s="361"/>
    </row>
    <row r="84" spans="1:22" ht="24.95" customHeight="1" x14ac:dyDescent="0.25">
      <c r="A84" s="359"/>
      <c r="C84" s="360"/>
      <c r="D84" s="360"/>
      <c r="E84" s="360"/>
      <c r="F84" s="360"/>
      <c r="R84" s="361"/>
      <c r="S84" s="361"/>
      <c r="T84" s="361"/>
      <c r="U84" s="361"/>
      <c r="V84" s="361"/>
    </row>
    <row r="85" spans="1:22" ht="24.95" customHeight="1" x14ac:dyDescent="0.25">
      <c r="A85" s="359"/>
      <c r="C85" s="360"/>
      <c r="D85" s="360"/>
      <c r="E85" s="360"/>
      <c r="F85" s="360"/>
      <c r="R85" s="361"/>
      <c r="S85" s="361"/>
      <c r="T85" s="361"/>
      <c r="U85" s="361"/>
      <c r="V85" s="361"/>
    </row>
    <row r="86" spans="1:22" ht="24.95" customHeight="1" x14ac:dyDescent="0.25">
      <c r="A86" s="359"/>
      <c r="C86" s="360"/>
      <c r="D86" s="360"/>
      <c r="E86" s="360"/>
      <c r="F86" s="360"/>
      <c r="R86" s="361"/>
      <c r="S86" s="361"/>
      <c r="T86" s="361"/>
      <c r="U86" s="361"/>
      <c r="V86" s="361"/>
    </row>
    <row r="87" spans="1:22" ht="24.95" customHeight="1" x14ac:dyDescent="0.25">
      <c r="A87" s="359"/>
      <c r="C87" s="360"/>
      <c r="D87" s="360"/>
      <c r="E87" s="360"/>
      <c r="F87" s="360"/>
      <c r="R87" s="361"/>
      <c r="S87" s="361"/>
      <c r="T87" s="361"/>
      <c r="U87" s="361"/>
      <c r="V87" s="361"/>
    </row>
    <row r="88" spans="1:22" ht="24.95" customHeight="1" x14ac:dyDescent="0.25">
      <c r="A88" s="359"/>
      <c r="C88" s="360"/>
      <c r="D88" s="360"/>
      <c r="E88" s="360"/>
      <c r="F88" s="360"/>
      <c r="R88" s="361"/>
      <c r="S88" s="361"/>
      <c r="T88" s="361"/>
      <c r="U88" s="361"/>
      <c r="V88" s="361"/>
    </row>
    <row r="89" spans="1:22" ht="24.95" customHeight="1" x14ac:dyDescent="0.25">
      <c r="A89" s="359"/>
      <c r="C89" s="360"/>
      <c r="D89" s="360"/>
      <c r="E89" s="360"/>
      <c r="F89" s="360"/>
      <c r="R89" s="361"/>
      <c r="S89" s="361"/>
      <c r="T89" s="361"/>
      <c r="U89" s="361"/>
      <c r="V89" s="361"/>
    </row>
    <row r="90" spans="1:22" ht="24.95" customHeight="1" x14ac:dyDescent="0.25">
      <c r="A90" s="359"/>
      <c r="C90" s="360"/>
      <c r="D90" s="360"/>
      <c r="E90" s="360"/>
      <c r="F90" s="360"/>
      <c r="R90" s="361"/>
      <c r="S90" s="361"/>
      <c r="T90" s="361"/>
      <c r="U90" s="361"/>
      <c r="V90" s="361"/>
    </row>
    <row r="91" spans="1:22" ht="24.95" customHeight="1" x14ac:dyDescent="0.25">
      <c r="A91" s="359"/>
      <c r="C91" s="360"/>
      <c r="D91" s="360"/>
      <c r="E91" s="360"/>
      <c r="F91" s="360"/>
      <c r="R91" s="361"/>
      <c r="S91" s="361"/>
      <c r="T91" s="361"/>
      <c r="U91" s="361"/>
      <c r="V91" s="361"/>
    </row>
    <row r="92" spans="1:22" ht="24.95" customHeight="1" x14ac:dyDescent="0.25">
      <c r="A92" s="293"/>
      <c r="R92" s="291"/>
      <c r="S92" s="291"/>
      <c r="T92" s="291"/>
      <c r="U92" s="291"/>
      <c r="V92" s="291"/>
    </row>
    <row r="93" spans="1:22" ht="24.95" customHeight="1" x14ac:dyDescent="0.25">
      <c r="A93" s="359" t="s">
        <v>159</v>
      </c>
    </row>
    <row r="94" spans="1:22" ht="24.95" customHeight="1" x14ac:dyDescent="0.25">
      <c r="A94" s="359"/>
      <c r="C94" s="372" t="s">
        <v>233</v>
      </c>
      <c r="D94" s="372"/>
      <c r="E94" s="372"/>
      <c r="F94" s="372"/>
      <c r="G94" s="289"/>
      <c r="R94" s="372" t="s">
        <v>234</v>
      </c>
      <c r="S94" s="372"/>
      <c r="T94" s="372"/>
      <c r="U94" s="372"/>
      <c r="V94" s="372"/>
    </row>
    <row r="95" spans="1:22" ht="24.95" customHeight="1" x14ac:dyDescent="0.25">
      <c r="A95" s="359"/>
      <c r="G95" s="374"/>
      <c r="H95" s="374"/>
      <c r="I95" s="374"/>
      <c r="M95" s="290"/>
      <c r="R95" s="291"/>
      <c r="S95" s="291"/>
      <c r="T95" s="291"/>
      <c r="U95" s="291"/>
      <c r="V95" s="291"/>
    </row>
    <row r="96" spans="1:22" ht="24.95" customHeight="1" x14ac:dyDescent="0.25">
      <c r="A96" s="359"/>
      <c r="C96" s="360">
        <f>'IDENTIFICACIÓN DE RIESGOS.'!I48</f>
        <v>0</v>
      </c>
      <c r="D96" s="360"/>
      <c r="E96" s="360"/>
      <c r="F96" s="360"/>
      <c r="M96" s="290"/>
      <c r="R96" s="361">
        <f>'IDENTIFICACIÓN DE RIESGOS.'!K48</f>
        <v>0</v>
      </c>
      <c r="S96" s="361"/>
      <c r="T96" s="361"/>
      <c r="U96" s="361"/>
      <c r="V96" s="361"/>
    </row>
    <row r="97" spans="1:22" ht="24.95" customHeight="1" x14ac:dyDescent="0.25">
      <c r="A97" s="359"/>
      <c r="C97" s="360"/>
      <c r="D97" s="360"/>
      <c r="E97" s="360"/>
      <c r="F97" s="360"/>
      <c r="M97" s="290"/>
      <c r="R97" s="361"/>
      <c r="S97" s="361"/>
      <c r="T97" s="361"/>
      <c r="U97" s="361"/>
      <c r="V97" s="361"/>
    </row>
    <row r="98" spans="1:22" ht="24.95" customHeight="1" x14ac:dyDescent="0.25">
      <c r="A98" s="359"/>
      <c r="C98" s="360"/>
      <c r="D98" s="360"/>
      <c r="E98" s="360"/>
      <c r="F98" s="360"/>
      <c r="M98" s="290"/>
      <c r="R98" s="361"/>
      <c r="S98" s="361"/>
      <c r="T98" s="361"/>
      <c r="U98" s="361"/>
      <c r="V98" s="361"/>
    </row>
    <row r="99" spans="1:22" ht="24.95" customHeight="1" x14ac:dyDescent="0.25">
      <c r="A99" s="359"/>
      <c r="C99" s="360"/>
      <c r="D99" s="360"/>
      <c r="E99" s="360"/>
      <c r="F99" s="360"/>
      <c r="R99" s="361"/>
      <c r="S99" s="361"/>
      <c r="T99" s="361"/>
      <c r="U99" s="361"/>
      <c r="V99" s="361"/>
    </row>
    <row r="100" spans="1:22" ht="24.95" customHeight="1" x14ac:dyDescent="0.25">
      <c r="A100" s="359"/>
      <c r="C100" s="360"/>
      <c r="D100" s="360"/>
      <c r="E100" s="360"/>
      <c r="F100" s="360"/>
      <c r="R100" s="361"/>
      <c r="S100" s="361"/>
      <c r="T100" s="361"/>
      <c r="U100" s="361"/>
      <c r="V100" s="361"/>
    </row>
    <row r="101" spans="1:22" ht="24.95" customHeight="1" x14ac:dyDescent="0.25">
      <c r="A101" s="359"/>
      <c r="C101" s="360"/>
      <c r="D101" s="360"/>
      <c r="E101" s="360"/>
      <c r="F101" s="360"/>
      <c r="R101" s="361"/>
      <c r="S101" s="361"/>
      <c r="T101" s="361"/>
      <c r="U101" s="361"/>
      <c r="V101" s="361"/>
    </row>
    <row r="102" spans="1:22" ht="24.95" customHeight="1" x14ac:dyDescent="0.25">
      <c r="A102" s="359"/>
      <c r="C102" s="360"/>
      <c r="D102" s="360"/>
      <c r="E102" s="360"/>
      <c r="F102" s="360"/>
      <c r="R102" s="361"/>
      <c r="S102" s="361"/>
      <c r="T102" s="361"/>
      <c r="U102" s="361"/>
      <c r="V102" s="361"/>
    </row>
    <row r="103" spans="1:22" ht="24.95" customHeight="1" x14ac:dyDescent="0.25">
      <c r="A103" s="359"/>
      <c r="C103" s="360"/>
      <c r="D103" s="360"/>
      <c r="E103" s="360"/>
      <c r="F103" s="360"/>
      <c r="K103" s="371" t="str">
        <f>'IDENTIFICACIÓN DE RIESGOS.'!H48</f>
        <v>Riesgo 5</v>
      </c>
      <c r="L103" s="371"/>
      <c r="M103" s="371"/>
      <c r="R103" s="361"/>
      <c r="S103" s="361"/>
      <c r="T103" s="361"/>
      <c r="U103" s="361"/>
      <c r="V103" s="361"/>
    </row>
    <row r="104" spans="1:22" ht="24.95" customHeight="1" x14ac:dyDescent="0.25">
      <c r="A104" s="359"/>
      <c r="C104" s="360"/>
      <c r="D104" s="360"/>
      <c r="E104" s="360"/>
      <c r="F104" s="360"/>
      <c r="K104" s="371"/>
      <c r="L104" s="371"/>
      <c r="M104" s="371"/>
      <c r="R104" s="361"/>
      <c r="S104" s="361"/>
      <c r="T104" s="361"/>
      <c r="U104" s="361"/>
      <c r="V104" s="361"/>
    </row>
    <row r="105" spans="1:22" ht="24.95" customHeight="1" x14ac:dyDescent="0.25">
      <c r="A105" s="359"/>
      <c r="C105" s="360"/>
      <c r="D105" s="360"/>
      <c r="E105" s="360"/>
      <c r="F105" s="360"/>
      <c r="K105" s="371"/>
      <c r="L105" s="371"/>
      <c r="M105" s="371"/>
      <c r="R105" s="361"/>
      <c r="S105" s="361"/>
      <c r="T105" s="361"/>
      <c r="U105" s="361"/>
      <c r="V105" s="361"/>
    </row>
    <row r="106" spans="1:22" ht="24.95" customHeight="1" x14ac:dyDescent="0.25">
      <c r="A106" s="359"/>
      <c r="C106" s="360"/>
      <c r="D106" s="360"/>
      <c r="E106" s="360"/>
      <c r="F106" s="360"/>
      <c r="K106" s="371"/>
      <c r="L106" s="371"/>
      <c r="M106" s="371"/>
      <c r="R106" s="361"/>
      <c r="S106" s="361"/>
      <c r="T106" s="361"/>
      <c r="U106" s="361"/>
      <c r="V106" s="361"/>
    </row>
    <row r="107" spans="1:22" ht="24.95" customHeight="1" x14ac:dyDescent="0.25">
      <c r="A107" s="359"/>
      <c r="C107" s="360"/>
      <c r="D107" s="360"/>
      <c r="E107" s="360"/>
      <c r="F107" s="360"/>
      <c r="K107" s="292"/>
      <c r="L107" s="292"/>
      <c r="M107" s="292"/>
      <c r="R107" s="361"/>
      <c r="S107" s="361"/>
      <c r="T107" s="361"/>
      <c r="U107" s="361"/>
      <c r="V107" s="361"/>
    </row>
    <row r="108" spans="1:22" ht="24.95" customHeight="1" x14ac:dyDescent="0.25">
      <c r="A108" s="359"/>
      <c r="C108" s="360"/>
      <c r="D108" s="360"/>
      <c r="E108" s="360"/>
      <c r="F108" s="360"/>
      <c r="K108" s="292"/>
      <c r="L108" s="292"/>
      <c r="M108" s="292"/>
      <c r="R108" s="361"/>
      <c r="S108" s="361"/>
      <c r="T108" s="361"/>
      <c r="U108" s="361"/>
      <c r="V108" s="361"/>
    </row>
    <row r="109" spans="1:22" ht="24.95" customHeight="1" x14ac:dyDescent="0.25">
      <c r="A109" s="359"/>
      <c r="C109" s="360"/>
      <c r="D109" s="360"/>
      <c r="E109" s="360"/>
      <c r="F109" s="360"/>
      <c r="R109" s="361"/>
      <c r="S109" s="361"/>
      <c r="T109" s="361"/>
      <c r="U109" s="361"/>
      <c r="V109" s="361"/>
    </row>
    <row r="110" spans="1:22" ht="24.95" customHeight="1" x14ac:dyDescent="0.25">
      <c r="A110" s="359"/>
      <c r="C110" s="360"/>
      <c r="D110" s="360"/>
      <c r="E110" s="360"/>
      <c r="F110" s="360"/>
      <c r="R110" s="361"/>
      <c r="S110" s="361"/>
      <c r="T110" s="361"/>
      <c r="U110" s="361"/>
      <c r="V110" s="361"/>
    </row>
    <row r="111" spans="1:22" ht="24.95" customHeight="1" x14ac:dyDescent="0.25">
      <c r="A111" s="359"/>
      <c r="C111" s="360"/>
      <c r="D111" s="360"/>
      <c r="E111" s="360"/>
      <c r="F111" s="360"/>
      <c r="R111" s="361"/>
      <c r="S111" s="361"/>
      <c r="T111" s="361"/>
      <c r="U111" s="361"/>
      <c r="V111" s="361"/>
    </row>
    <row r="112" spans="1:22" ht="24.95" customHeight="1" x14ac:dyDescent="0.25">
      <c r="A112" s="359"/>
      <c r="C112" s="360"/>
      <c r="D112" s="360"/>
      <c r="E112" s="360"/>
      <c r="F112" s="360"/>
      <c r="R112" s="361"/>
      <c r="S112" s="361"/>
      <c r="T112" s="361"/>
      <c r="U112" s="361"/>
      <c r="V112" s="361"/>
    </row>
    <row r="113" spans="1:22" ht="24.95" customHeight="1" x14ac:dyDescent="0.25">
      <c r="A113" s="359"/>
      <c r="C113" s="360"/>
      <c r="D113" s="360"/>
      <c r="E113" s="360"/>
      <c r="F113" s="360"/>
      <c r="R113" s="361"/>
      <c r="S113" s="361"/>
      <c r="T113" s="361"/>
      <c r="U113" s="361"/>
      <c r="V113" s="361"/>
    </row>
    <row r="114" spans="1:22" ht="24.95" customHeight="1" x14ac:dyDescent="0.25">
      <c r="A114" s="359"/>
      <c r="C114" s="360"/>
      <c r="D114" s="360"/>
      <c r="E114" s="360"/>
      <c r="F114" s="360"/>
      <c r="R114" s="291"/>
      <c r="S114" s="291"/>
      <c r="T114" s="291"/>
      <c r="U114" s="291"/>
      <c r="V114" s="291"/>
    </row>
    <row r="115" spans="1:22" ht="24.95" customHeight="1" x14ac:dyDescent="0.25">
      <c r="A115" s="293"/>
      <c r="R115" s="291"/>
      <c r="S115" s="291"/>
      <c r="T115" s="291"/>
      <c r="U115" s="291"/>
      <c r="V115" s="291"/>
    </row>
    <row r="116" spans="1:22" ht="24.95" customHeight="1" x14ac:dyDescent="0.25">
      <c r="A116" s="359" t="s">
        <v>160</v>
      </c>
      <c r="R116" s="291"/>
      <c r="S116" s="291"/>
      <c r="T116" s="291"/>
      <c r="U116" s="291"/>
      <c r="V116" s="291"/>
    </row>
    <row r="117" spans="1:22" ht="24.95" customHeight="1" x14ac:dyDescent="0.25">
      <c r="A117" s="359"/>
      <c r="C117" s="372" t="s">
        <v>233</v>
      </c>
      <c r="D117" s="372"/>
      <c r="E117" s="372"/>
      <c r="F117" s="372"/>
      <c r="G117" s="289"/>
      <c r="R117" s="372" t="s">
        <v>234</v>
      </c>
      <c r="S117" s="372"/>
      <c r="T117" s="372"/>
      <c r="U117" s="372"/>
      <c r="V117" s="372"/>
    </row>
    <row r="118" spans="1:22" ht="24.95" customHeight="1" x14ac:dyDescent="0.25">
      <c r="A118" s="359"/>
      <c r="D118" s="374"/>
      <c r="E118" s="374"/>
      <c r="F118" s="374"/>
      <c r="G118" s="374"/>
      <c r="H118" s="374"/>
      <c r="I118" s="374"/>
      <c r="M118" s="290"/>
      <c r="R118" s="373"/>
      <c r="S118" s="373"/>
      <c r="T118" s="373"/>
      <c r="U118" s="373"/>
      <c r="V118" s="373"/>
    </row>
    <row r="119" spans="1:22" ht="24.95" customHeight="1" x14ac:dyDescent="0.25">
      <c r="A119" s="359"/>
      <c r="C119" s="360">
        <f>'IDENTIFICACIÓN DE RIESGOS.'!I58</f>
        <v>0</v>
      </c>
      <c r="D119" s="360"/>
      <c r="E119" s="360"/>
      <c r="F119" s="360"/>
      <c r="M119" s="290"/>
      <c r="R119" s="361">
        <f>'IDENTIFICACIÓN DE RIESGOS.'!K58</f>
        <v>0</v>
      </c>
      <c r="S119" s="361"/>
      <c r="T119" s="361"/>
      <c r="U119" s="361"/>
      <c r="V119" s="361"/>
    </row>
    <row r="120" spans="1:22" ht="24.95" customHeight="1" x14ac:dyDescent="0.25">
      <c r="A120" s="359"/>
      <c r="C120" s="360"/>
      <c r="D120" s="360"/>
      <c r="E120" s="360"/>
      <c r="F120" s="360"/>
      <c r="M120" s="290"/>
      <c r="R120" s="361"/>
      <c r="S120" s="361"/>
      <c r="T120" s="361"/>
      <c r="U120" s="361"/>
      <c r="V120" s="361"/>
    </row>
    <row r="121" spans="1:22" ht="24.95" customHeight="1" x14ac:dyDescent="0.25">
      <c r="A121" s="359"/>
      <c r="C121" s="360"/>
      <c r="D121" s="360"/>
      <c r="E121" s="360"/>
      <c r="F121" s="360"/>
      <c r="M121" s="290"/>
      <c r="R121" s="361"/>
      <c r="S121" s="361"/>
      <c r="T121" s="361"/>
      <c r="U121" s="361"/>
      <c r="V121" s="361"/>
    </row>
    <row r="122" spans="1:22" ht="24.95" customHeight="1" x14ac:dyDescent="0.25">
      <c r="A122" s="359"/>
      <c r="C122" s="360"/>
      <c r="D122" s="360"/>
      <c r="E122" s="360"/>
      <c r="F122" s="360"/>
      <c r="M122" s="290"/>
      <c r="R122" s="361"/>
      <c r="S122" s="361"/>
      <c r="T122" s="361"/>
      <c r="U122" s="361"/>
      <c r="V122" s="361"/>
    </row>
    <row r="123" spans="1:22" ht="24.95" customHeight="1" x14ac:dyDescent="0.25">
      <c r="A123" s="359"/>
      <c r="C123" s="360"/>
      <c r="D123" s="360"/>
      <c r="E123" s="360"/>
      <c r="F123" s="360"/>
      <c r="M123" s="290"/>
      <c r="R123" s="361"/>
      <c r="S123" s="361"/>
      <c r="T123" s="361"/>
      <c r="U123" s="361"/>
      <c r="V123" s="361"/>
    </row>
    <row r="124" spans="1:22" ht="24.95" customHeight="1" x14ac:dyDescent="0.25">
      <c r="A124" s="359"/>
      <c r="C124" s="360"/>
      <c r="D124" s="360"/>
      <c r="E124" s="360"/>
      <c r="F124" s="360"/>
      <c r="M124" s="290"/>
      <c r="N124" s="294"/>
      <c r="O124" s="294"/>
      <c r="P124" s="294"/>
      <c r="R124" s="361"/>
      <c r="S124" s="361"/>
      <c r="T124" s="361"/>
      <c r="U124" s="361"/>
      <c r="V124" s="361"/>
    </row>
    <row r="125" spans="1:22" ht="24.95" customHeight="1" x14ac:dyDescent="0.25">
      <c r="A125" s="359"/>
      <c r="C125" s="360"/>
      <c r="D125" s="360"/>
      <c r="E125" s="360"/>
      <c r="F125" s="360"/>
      <c r="M125" s="290"/>
      <c r="N125" s="294"/>
      <c r="O125" s="294"/>
      <c r="P125" s="294"/>
      <c r="R125" s="361"/>
      <c r="S125" s="361"/>
      <c r="T125" s="361"/>
      <c r="U125" s="361"/>
      <c r="V125" s="361"/>
    </row>
    <row r="126" spans="1:22" ht="24.95" customHeight="1" x14ac:dyDescent="0.25">
      <c r="A126" s="359"/>
      <c r="C126" s="360"/>
      <c r="D126" s="360"/>
      <c r="E126" s="360"/>
      <c r="F126" s="360"/>
      <c r="K126" s="371" t="str">
        <f>'IDENTIFICACIÓN DE RIESGOS.'!H58</f>
        <v>Riesgo 6</v>
      </c>
      <c r="L126" s="371"/>
      <c r="M126" s="371"/>
      <c r="R126" s="361"/>
      <c r="S126" s="361"/>
      <c r="T126" s="361"/>
      <c r="U126" s="361"/>
      <c r="V126" s="361"/>
    </row>
    <row r="127" spans="1:22" ht="24.95" customHeight="1" x14ac:dyDescent="0.25">
      <c r="A127" s="359"/>
      <c r="C127" s="360"/>
      <c r="D127" s="360"/>
      <c r="E127" s="360"/>
      <c r="F127" s="360"/>
      <c r="K127" s="371"/>
      <c r="L127" s="371"/>
      <c r="M127" s="371"/>
      <c r="R127" s="361"/>
      <c r="S127" s="361"/>
      <c r="T127" s="361"/>
      <c r="U127" s="361"/>
      <c r="V127" s="361"/>
    </row>
    <row r="128" spans="1:22" ht="24.95" customHeight="1" x14ac:dyDescent="0.25">
      <c r="A128" s="359"/>
      <c r="C128" s="360"/>
      <c r="D128" s="360"/>
      <c r="E128" s="360"/>
      <c r="F128" s="360"/>
      <c r="K128" s="371"/>
      <c r="L128" s="371"/>
      <c r="M128" s="371"/>
      <c r="R128" s="361"/>
      <c r="S128" s="361"/>
      <c r="T128" s="361"/>
      <c r="U128" s="361"/>
      <c r="V128" s="361"/>
    </row>
    <row r="129" spans="1:22" ht="24.95" customHeight="1" x14ac:dyDescent="0.25">
      <c r="A129" s="359"/>
      <c r="C129" s="360"/>
      <c r="D129" s="360"/>
      <c r="E129" s="360"/>
      <c r="F129" s="360"/>
      <c r="K129" s="371"/>
      <c r="L129" s="371"/>
      <c r="M129" s="371"/>
      <c r="R129" s="361"/>
      <c r="S129" s="361"/>
      <c r="T129" s="361"/>
      <c r="U129" s="361"/>
      <c r="V129" s="361"/>
    </row>
    <row r="130" spans="1:22" ht="24.95" customHeight="1" x14ac:dyDescent="0.25">
      <c r="A130" s="359"/>
      <c r="C130" s="360"/>
      <c r="D130" s="360"/>
      <c r="E130" s="360"/>
      <c r="F130" s="360"/>
      <c r="R130" s="361"/>
      <c r="S130" s="361"/>
      <c r="T130" s="361"/>
      <c r="U130" s="361"/>
      <c r="V130" s="361"/>
    </row>
    <row r="131" spans="1:22" ht="24.95" customHeight="1" x14ac:dyDescent="0.25">
      <c r="A131" s="359"/>
      <c r="C131" s="360"/>
      <c r="D131" s="360"/>
      <c r="E131" s="360"/>
      <c r="F131" s="360"/>
      <c r="R131" s="361"/>
      <c r="S131" s="361"/>
      <c r="T131" s="361"/>
      <c r="U131" s="361"/>
      <c r="V131" s="361"/>
    </row>
    <row r="132" spans="1:22" ht="24.95" customHeight="1" x14ac:dyDescent="0.25">
      <c r="A132" s="359"/>
      <c r="C132" s="360"/>
      <c r="D132" s="360"/>
      <c r="E132" s="360"/>
      <c r="F132" s="360"/>
      <c r="R132" s="361"/>
      <c r="S132" s="361"/>
      <c r="T132" s="361"/>
      <c r="U132" s="361"/>
      <c r="V132" s="361"/>
    </row>
    <row r="133" spans="1:22" ht="24.95" customHeight="1" x14ac:dyDescent="0.25">
      <c r="A133" s="359"/>
      <c r="C133" s="360"/>
      <c r="D133" s="360"/>
      <c r="E133" s="360"/>
      <c r="F133" s="360"/>
      <c r="R133" s="361"/>
      <c r="S133" s="361"/>
      <c r="T133" s="361"/>
      <c r="U133" s="361"/>
      <c r="V133" s="361"/>
    </row>
    <row r="134" spans="1:22" ht="24.95" customHeight="1" x14ac:dyDescent="0.25">
      <c r="A134" s="359"/>
      <c r="C134" s="360"/>
      <c r="D134" s="360"/>
      <c r="E134" s="360"/>
      <c r="F134" s="360"/>
      <c r="R134" s="361"/>
      <c r="S134" s="361"/>
      <c r="T134" s="361"/>
      <c r="U134" s="361"/>
      <c r="V134" s="361"/>
    </row>
    <row r="135" spans="1:22" ht="24.95" customHeight="1" x14ac:dyDescent="0.25">
      <c r="A135" s="359"/>
      <c r="C135" s="360"/>
      <c r="D135" s="360"/>
      <c r="E135" s="360"/>
      <c r="F135" s="360"/>
      <c r="R135" s="361"/>
      <c r="S135" s="361"/>
      <c r="T135" s="361"/>
      <c r="U135" s="361"/>
      <c r="V135" s="361"/>
    </row>
    <row r="136" spans="1:22" ht="24.95" customHeight="1" x14ac:dyDescent="0.25">
      <c r="A136" s="359"/>
      <c r="C136" s="360"/>
      <c r="D136" s="360"/>
      <c r="E136" s="360"/>
      <c r="F136" s="360"/>
      <c r="R136" s="361"/>
      <c r="S136" s="361"/>
      <c r="T136" s="361"/>
      <c r="U136" s="361"/>
      <c r="V136" s="361"/>
    </row>
    <row r="137" spans="1:22" ht="24.95" customHeight="1" x14ac:dyDescent="0.25">
      <c r="A137" s="359"/>
      <c r="C137" s="360"/>
      <c r="D137" s="360"/>
      <c r="E137" s="360"/>
      <c r="F137" s="360"/>
      <c r="R137" s="361"/>
      <c r="S137" s="361"/>
      <c r="T137" s="361"/>
      <c r="U137" s="361"/>
      <c r="V137" s="361"/>
    </row>
    <row r="138" spans="1:22" ht="24.95" customHeight="1" x14ac:dyDescent="0.25">
      <c r="A138" s="293"/>
      <c r="R138" s="291"/>
      <c r="S138" s="291"/>
      <c r="T138" s="291"/>
      <c r="U138" s="291"/>
      <c r="V138" s="291"/>
    </row>
    <row r="139" spans="1:22" ht="24.95" customHeight="1" x14ac:dyDescent="0.25">
      <c r="A139" s="359" t="s">
        <v>161</v>
      </c>
    </row>
    <row r="140" spans="1:22" ht="24.95" customHeight="1" x14ac:dyDescent="0.25">
      <c r="A140" s="359"/>
      <c r="C140" s="372" t="s">
        <v>233</v>
      </c>
      <c r="D140" s="372"/>
      <c r="E140" s="372"/>
      <c r="F140" s="372"/>
      <c r="G140" s="289"/>
      <c r="R140" s="372" t="s">
        <v>234</v>
      </c>
      <c r="S140" s="372"/>
      <c r="T140" s="372"/>
      <c r="U140" s="372"/>
      <c r="V140" s="372"/>
    </row>
    <row r="141" spans="1:22" ht="24.95" customHeight="1" x14ac:dyDescent="0.25">
      <c r="A141" s="359"/>
      <c r="G141" s="374"/>
      <c r="H141" s="374"/>
      <c r="I141" s="374"/>
      <c r="M141" s="290"/>
      <c r="R141" s="291"/>
      <c r="S141" s="291"/>
      <c r="T141" s="291"/>
      <c r="U141" s="291"/>
      <c r="V141" s="291"/>
    </row>
    <row r="142" spans="1:22" ht="24.95" customHeight="1" x14ac:dyDescent="0.25">
      <c r="A142" s="359"/>
      <c r="C142" s="360">
        <f>'IDENTIFICACIÓN DE RIESGOS.'!I68</f>
        <v>0</v>
      </c>
      <c r="D142" s="360"/>
      <c r="E142" s="360"/>
      <c r="F142" s="360"/>
      <c r="M142" s="290"/>
      <c r="R142" s="361">
        <f>'IDENTIFICACIÓN DE RIESGOS.'!K68</f>
        <v>0</v>
      </c>
      <c r="S142" s="361"/>
      <c r="T142" s="361"/>
      <c r="U142" s="361"/>
      <c r="V142" s="361"/>
    </row>
    <row r="143" spans="1:22" ht="24.95" customHeight="1" x14ac:dyDescent="0.25">
      <c r="A143" s="359"/>
      <c r="C143" s="360"/>
      <c r="D143" s="360"/>
      <c r="E143" s="360"/>
      <c r="F143" s="360"/>
      <c r="M143" s="290"/>
      <c r="R143" s="361"/>
      <c r="S143" s="361"/>
      <c r="T143" s="361"/>
      <c r="U143" s="361"/>
      <c r="V143" s="361"/>
    </row>
    <row r="144" spans="1:22" ht="24.95" customHeight="1" x14ac:dyDescent="0.25">
      <c r="A144" s="359"/>
      <c r="C144" s="360"/>
      <c r="D144" s="360"/>
      <c r="E144" s="360"/>
      <c r="F144" s="360"/>
      <c r="M144" s="290"/>
      <c r="R144" s="361"/>
      <c r="S144" s="361"/>
      <c r="T144" s="361"/>
      <c r="U144" s="361"/>
      <c r="V144" s="361"/>
    </row>
    <row r="145" spans="1:22" ht="24.95" customHeight="1" x14ac:dyDescent="0.25">
      <c r="A145" s="359"/>
      <c r="C145" s="360"/>
      <c r="D145" s="360"/>
      <c r="E145" s="360"/>
      <c r="F145" s="360"/>
      <c r="R145" s="361"/>
      <c r="S145" s="361"/>
      <c r="T145" s="361"/>
      <c r="U145" s="361"/>
      <c r="V145" s="361"/>
    </row>
    <row r="146" spans="1:22" ht="24.95" customHeight="1" x14ac:dyDescent="0.25">
      <c r="A146" s="359"/>
      <c r="C146" s="360"/>
      <c r="D146" s="360"/>
      <c r="E146" s="360"/>
      <c r="F146" s="360"/>
      <c r="R146" s="361"/>
      <c r="S146" s="361"/>
      <c r="T146" s="361"/>
      <c r="U146" s="361"/>
      <c r="V146" s="361"/>
    </row>
    <row r="147" spans="1:22" ht="24.95" customHeight="1" x14ac:dyDescent="0.25">
      <c r="A147" s="359"/>
      <c r="C147" s="360"/>
      <c r="D147" s="360"/>
      <c r="E147" s="360"/>
      <c r="F147" s="360"/>
      <c r="R147" s="361"/>
      <c r="S147" s="361"/>
      <c r="T147" s="361"/>
      <c r="U147" s="361"/>
      <c r="V147" s="361"/>
    </row>
    <row r="148" spans="1:22" ht="24.95" customHeight="1" x14ac:dyDescent="0.25">
      <c r="A148" s="359"/>
      <c r="C148" s="360"/>
      <c r="D148" s="360"/>
      <c r="E148" s="360"/>
      <c r="F148" s="360"/>
      <c r="R148" s="361"/>
      <c r="S148" s="361"/>
      <c r="T148" s="361"/>
      <c r="U148" s="361"/>
      <c r="V148" s="361"/>
    </row>
    <row r="149" spans="1:22" ht="24.95" customHeight="1" x14ac:dyDescent="0.25">
      <c r="A149" s="359"/>
      <c r="C149" s="360"/>
      <c r="D149" s="360"/>
      <c r="E149" s="360"/>
      <c r="F149" s="360"/>
      <c r="K149" s="371" t="str">
        <f>'IDENTIFICACIÓN DE RIESGOS.'!H68</f>
        <v>Riesgo 7</v>
      </c>
      <c r="L149" s="371"/>
      <c r="M149" s="371"/>
      <c r="R149" s="361"/>
      <c r="S149" s="361"/>
      <c r="T149" s="361"/>
      <c r="U149" s="361"/>
      <c r="V149" s="361"/>
    </row>
    <row r="150" spans="1:22" ht="24.95" customHeight="1" x14ac:dyDescent="0.25">
      <c r="A150" s="359"/>
      <c r="C150" s="360"/>
      <c r="D150" s="360"/>
      <c r="E150" s="360"/>
      <c r="F150" s="360"/>
      <c r="K150" s="371"/>
      <c r="L150" s="371"/>
      <c r="M150" s="371"/>
      <c r="R150" s="361"/>
      <c r="S150" s="361"/>
      <c r="T150" s="361"/>
      <c r="U150" s="361"/>
      <c r="V150" s="361"/>
    </row>
    <row r="151" spans="1:22" ht="24.95" customHeight="1" x14ac:dyDescent="0.25">
      <c r="A151" s="359"/>
      <c r="C151" s="360"/>
      <c r="D151" s="360"/>
      <c r="E151" s="360"/>
      <c r="F151" s="360"/>
      <c r="K151" s="371"/>
      <c r="L151" s="371"/>
      <c r="M151" s="371"/>
      <c r="R151" s="361"/>
      <c r="S151" s="361"/>
      <c r="T151" s="361"/>
      <c r="U151" s="361"/>
      <c r="V151" s="361"/>
    </row>
    <row r="152" spans="1:22" ht="24.95" customHeight="1" x14ac:dyDescent="0.25">
      <c r="A152" s="359"/>
      <c r="C152" s="360"/>
      <c r="D152" s="360"/>
      <c r="E152" s="360"/>
      <c r="F152" s="360"/>
      <c r="K152" s="371"/>
      <c r="L152" s="371"/>
      <c r="M152" s="371"/>
      <c r="R152" s="361"/>
      <c r="S152" s="361"/>
      <c r="T152" s="361"/>
      <c r="U152" s="361"/>
      <c r="V152" s="361"/>
    </row>
    <row r="153" spans="1:22" ht="24.95" customHeight="1" x14ac:dyDescent="0.25">
      <c r="A153" s="359"/>
      <c r="C153" s="360"/>
      <c r="D153" s="360"/>
      <c r="E153" s="360"/>
      <c r="F153" s="360"/>
      <c r="K153" s="292"/>
      <c r="L153" s="292"/>
      <c r="M153" s="292"/>
      <c r="R153" s="361"/>
      <c r="S153" s="361"/>
      <c r="T153" s="361"/>
      <c r="U153" s="361"/>
      <c r="V153" s="361"/>
    </row>
    <row r="154" spans="1:22" ht="24.95" customHeight="1" x14ac:dyDescent="0.25">
      <c r="A154" s="359"/>
      <c r="C154" s="360"/>
      <c r="D154" s="360"/>
      <c r="E154" s="360"/>
      <c r="F154" s="360"/>
      <c r="K154" s="292"/>
      <c r="L154" s="292"/>
      <c r="M154" s="292"/>
      <c r="R154" s="361"/>
      <c r="S154" s="361"/>
      <c r="T154" s="361"/>
      <c r="U154" s="361"/>
      <c r="V154" s="361"/>
    </row>
    <row r="155" spans="1:22" ht="24.95" customHeight="1" x14ac:dyDescent="0.25">
      <c r="A155" s="359"/>
      <c r="C155" s="360"/>
      <c r="D155" s="360"/>
      <c r="E155" s="360"/>
      <c r="F155" s="360"/>
      <c r="R155" s="361"/>
      <c r="S155" s="361"/>
      <c r="T155" s="361"/>
      <c r="U155" s="361"/>
      <c r="V155" s="361"/>
    </row>
    <row r="156" spans="1:22" ht="24.95" customHeight="1" x14ac:dyDescent="0.25">
      <c r="A156" s="359"/>
      <c r="C156" s="360"/>
      <c r="D156" s="360"/>
      <c r="E156" s="360"/>
      <c r="F156" s="360"/>
      <c r="R156" s="361"/>
      <c r="S156" s="361"/>
      <c r="T156" s="361"/>
      <c r="U156" s="361"/>
      <c r="V156" s="361"/>
    </row>
    <row r="157" spans="1:22" ht="24.95" customHeight="1" x14ac:dyDescent="0.25">
      <c r="A157" s="359"/>
      <c r="C157" s="360"/>
      <c r="D157" s="360"/>
      <c r="E157" s="360"/>
      <c r="F157" s="360"/>
      <c r="R157" s="361"/>
      <c r="S157" s="361"/>
      <c r="T157" s="361"/>
      <c r="U157" s="361"/>
      <c r="V157" s="361"/>
    </row>
    <row r="158" spans="1:22" ht="24.95" customHeight="1" x14ac:dyDescent="0.25">
      <c r="A158" s="359"/>
      <c r="C158" s="360"/>
      <c r="D158" s="360"/>
      <c r="E158" s="360"/>
      <c r="F158" s="360"/>
      <c r="R158" s="361"/>
      <c r="S158" s="361"/>
      <c r="T158" s="361"/>
      <c r="U158" s="361"/>
      <c r="V158" s="361"/>
    </row>
    <row r="159" spans="1:22" ht="24.95" customHeight="1" x14ac:dyDescent="0.25">
      <c r="A159" s="359"/>
      <c r="C159" s="360"/>
      <c r="D159" s="360"/>
      <c r="E159" s="360"/>
      <c r="F159" s="360"/>
      <c r="R159" s="361"/>
      <c r="S159" s="361"/>
      <c r="T159" s="361"/>
      <c r="U159" s="361"/>
      <c r="V159" s="361"/>
    </row>
    <row r="160" spans="1:22" ht="24.95" customHeight="1" x14ac:dyDescent="0.25">
      <c r="A160" s="359"/>
      <c r="C160" s="360"/>
      <c r="D160" s="360"/>
      <c r="E160" s="360"/>
      <c r="F160" s="360"/>
      <c r="R160" s="291"/>
      <c r="S160" s="291"/>
      <c r="T160" s="291"/>
      <c r="U160" s="291"/>
      <c r="V160" s="291"/>
    </row>
    <row r="161" spans="1:22" ht="24.95" customHeight="1" x14ac:dyDescent="0.25">
      <c r="A161" s="293"/>
      <c r="R161" s="291"/>
      <c r="S161" s="291"/>
      <c r="T161" s="291"/>
      <c r="U161" s="291"/>
      <c r="V161" s="291"/>
    </row>
    <row r="162" spans="1:22" ht="24.95" customHeight="1" x14ac:dyDescent="0.25">
      <c r="A162" s="359" t="s">
        <v>162</v>
      </c>
      <c r="R162" s="291"/>
      <c r="S162" s="291"/>
      <c r="T162" s="291"/>
      <c r="U162" s="291"/>
      <c r="V162" s="291"/>
    </row>
    <row r="163" spans="1:22" ht="24.95" customHeight="1" x14ac:dyDescent="0.25">
      <c r="A163" s="359"/>
      <c r="C163" s="372" t="s">
        <v>233</v>
      </c>
      <c r="D163" s="372"/>
      <c r="E163" s="372"/>
      <c r="F163" s="372"/>
      <c r="G163" s="289"/>
      <c r="R163" s="372" t="s">
        <v>234</v>
      </c>
      <c r="S163" s="372"/>
      <c r="T163" s="372"/>
      <c r="U163" s="372"/>
      <c r="V163" s="372"/>
    </row>
    <row r="164" spans="1:22" ht="24.95" customHeight="1" x14ac:dyDescent="0.25">
      <c r="A164" s="359"/>
      <c r="D164" s="374"/>
      <c r="E164" s="374"/>
      <c r="F164" s="374"/>
      <c r="G164" s="374"/>
      <c r="H164" s="374"/>
      <c r="I164" s="374"/>
      <c r="M164" s="290"/>
      <c r="R164" s="373"/>
      <c r="S164" s="373"/>
      <c r="T164" s="373"/>
      <c r="U164" s="373"/>
      <c r="V164" s="373"/>
    </row>
    <row r="165" spans="1:22" ht="24.95" customHeight="1" x14ac:dyDescent="0.25">
      <c r="A165" s="359"/>
      <c r="C165" s="360">
        <f>'IDENTIFICACIÓN DE RIESGOS.'!I78</f>
        <v>0</v>
      </c>
      <c r="D165" s="360"/>
      <c r="E165" s="360"/>
      <c r="F165" s="360"/>
      <c r="M165" s="290"/>
      <c r="R165" s="361">
        <f>'IDENTIFICACIÓN DE RIESGOS.'!K78</f>
        <v>0</v>
      </c>
      <c r="S165" s="361"/>
      <c r="T165" s="361"/>
      <c r="U165" s="361"/>
      <c r="V165" s="361"/>
    </row>
    <row r="166" spans="1:22" ht="24.95" customHeight="1" x14ac:dyDescent="0.25">
      <c r="A166" s="359"/>
      <c r="C166" s="360"/>
      <c r="D166" s="360"/>
      <c r="E166" s="360"/>
      <c r="F166" s="360"/>
      <c r="M166" s="290"/>
      <c r="R166" s="361"/>
      <c r="S166" s="361"/>
      <c r="T166" s="361"/>
      <c r="U166" s="361"/>
      <c r="V166" s="361"/>
    </row>
    <row r="167" spans="1:22" ht="24.95" customHeight="1" x14ac:dyDescent="0.25">
      <c r="A167" s="359"/>
      <c r="C167" s="360"/>
      <c r="D167" s="360"/>
      <c r="E167" s="360"/>
      <c r="F167" s="360"/>
      <c r="M167" s="290"/>
      <c r="R167" s="361"/>
      <c r="S167" s="361"/>
      <c r="T167" s="361"/>
      <c r="U167" s="361"/>
      <c r="V167" s="361"/>
    </row>
    <row r="168" spans="1:22" ht="24.95" customHeight="1" x14ac:dyDescent="0.25">
      <c r="A168" s="359"/>
      <c r="C168" s="360"/>
      <c r="D168" s="360"/>
      <c r="E168" s="360"/>
      <c r="F168" s="360"/>
      <c r="M168" s="290"/>
      <c r="R168" s="361"/>
      <c r="S168" s="361"/>
      <c r="T168" s="361"/>
      <c r="U168" s="361"/>
      <c r="V168" s="361"/>
    </row>
    <row r="169" spans="1:22" ht="24.95" customHeight="1" x14ac:dyDescent="0.25">
      <c r="A169" s="359"/>
      <c r="C169" s="360"/>
      <c r="D169" s="360"/>
      <c r="E169" s="360"/>
      <c r="F169" s="360"/>
      <c r="M169" s="290"/>
      <c r="R169" s="361"/>
      <c r="S169" s="361"/>
      <c r="T169" s="361"/>
      <c r="U169" s="361"/>
      <c r="V169" s="361"/>
    </row>
    <row r="170" spans="1:22" ht="24.95" customHeight="1" x14ac:dyDescent="0.25">
      <c r="A170" s="359"/>
      <c r="C170" s="360"/>
      <c r="D170" s="360"/>
      <c r="E170" s="360"/>
      <c r="F170" s="360"/>
      <c r="M170" s="290"/>
      <c r="N170" s="294"/>
      <c r="O170" s="294"/>
      <c r="P170" s="294"/>
      <c r="R170" s="361"/>
      <c r="S170" s="361"/>
      <c r="T170" s="361"/>
      <c r="U170" s="361"/>
      <c r="V170" s="361"/>
    </row>
    <row r="171" spans="1:22" ht="24.95" customHeight="1" x14ac:dyDescent="0.25">
      <c r="A171" s="359"/>
      <c r="C171" s="360"/>
      <c r="D171" s="360"/>
      <c r="E171" s="360"/>
      <c r="F171" s="360"/>
      <c r="M171" s="290"/>
      <c r="N171" s="294"/>
      <c r="O171" s="294"/>
      <c r="P171" s="294"/>
      <c r="R171" s="361"/>
      <c r="S171" s="361"/>
      <c r="T171" s="361"/>
      <c r="U171" s="361"/>
      <c r="V171" s="361"/>
    </row>
    <row r="172" spans="1:22" ht="24.95" customHeight="1" x14ac:dyDescent="0.25">
      <c r="A172" s="359"/>
      <c r="C172" s="360"/>
      <c r="D172" s="360"/>
      <c r="E172" s="360"/>
      <c r="F172" s="360"/>
      <c r="K172" s="371" t="str">
        <f>'IDENTIFICACIÓN DE RIESGOS.'!H78</f>
        <v>Riesgo 8</v>
      </c>
      <c r="L172" s="371"/>
      <c r="M172" s="371"/>
      <c r="R172" s="361"/>
      <c r="S172" s="361"/>
      <c r="T172" s="361"/>
      <c r="U172" s="361"/>
      <c r="V172" s="361"/>
    </row>
    <row r="173" spans="1:22" ht="24.95" customHeight="1" x14ac:dyDescent="0.25">
      <c r="A173" s="359"/>
      <c r="C173" s="360"/>
      <c r="D173" s="360"/>
      <c r="E173" s="360"/>
      <c r="F173" s="360"/>
      <c r="K173" s="371"/>
      <c r="L173" s="371"/>
      <c r="M173" s="371"/>
      <c r="R173" s="361"/>
      <c r="S173" s="361"/>
      <c r="T173" s="361"/>
      <c r="U173" s="361"/>
      <c r="V173" s="361"/>
    </row>
    <row r="174" spans="1:22" ht="24.95" customHeight="1" x14ac:dyDescent="0.25">
      <c r="A174" s="359"/>
      <c r="C174" s="360"/>
      <c r="D174" s="360"/>
      <c r="E174" s="360"/>
      <c r="F174" s="360"/>
      <c r="K174" s="371"/>
      <c r="L174" s="371"/>
      <c r="M174" s="371"/>
      <c r="R174" s="361"/>
      <c r="S174" s="361"/>
      <c r="T174" s="361"/>
      <c r="U174" s="361"/>
      <c r="V174" s="361"/>
    </row>
    <row r="175" spans="1:22" ht="24.95" customHeight="1" x14ac:dyDescent="0.25">
      <c r="A175" s="359"/>
      <c r="C175" s="360"/>
      <c r="D175" s="360"/>
      <c r="E175" s="360"/>
      <c r="F175" s="360"/>
      <c r="K175" s="371"/>
      <c r="L175" s="371"/>
      <c r="M175" s="371"/>
      <c r="R175" s="361"/>
      <c r="S175" s="361"/>
      <c r="T175" s="361"/>
      <c r="U175" s="361"/>
      <c r="V175" s="361"/>
    </row>
    <row r="176" spans="1:22" ht="24.95" customHeight="1" x14ac:dyDescent="0.25">
      <c r="A176" s="359"/>
      <c r="C176" s="360"/>
      <c r="D176" s="360"/>
      <c r="E176" s="360"/>
      <c r="F176" s="360"/>
      <c r="R176" s="361"/>
      <c r="S176" s="361"/>
      <c r="T176" s="361"/>
      <c r="U176" s="361"/>
      <c r="V176" s="361"/>
    </row>
    <row r="177" spans="1:22" ht="24.95" customHeight="1" x14ac:dyDescent="0.25">
      <c r="A177" s="359"/>
      <c r="C177" s="360"/>
      <c r="D177" s="360"/>
      <c r="E177" s="360"/>
      <c r="F177" s="360"/>
      <c r="R177" s="361"/>
      <c r="S177" s="361"/>
      <c r="T177" s="361"/>
      <c r="U177" s="361"/>
      <c r="V177" s="361"/>
    </row>
    <row r="178" spans="1:22" ht="24.95" customHeight="1" x14ac:dyDescent="0.25">
      <c r="A178" s="359"/>
      <c r="C178" s="360"/>
      <c r="D178" s="360"/>
      <c r="E178" s="360"/>
      <c r="F178" s="360"/>
      <c r="R178" s="361"/>
      <c r="S178" s="361"/>
      <c r="T178" s="361"/>
      <c r="U178" s="361"/>
      <c r="V178" s="361"/>
    </row>
    <row r="179" spans="1:22" ht="24.95" customHeight="1" x14ac:dyDescent="0.25">
      <c r="A179" s="359"/>
      <c r="C179" s="360"/>
      <c r="D179" s="360"/>
      <c r="E179" s="360"/>
      <c r="F179" s="360"/>
      <c r="R179" s="361"/>
      <c r="S179" s="361"/>
      <c r="T179" s="361"/>
      <c r="U179" s="361"/>
      <c r="V179" s="361"/>
    </row>
    <row r="180" spans="1:22" ht="24.95" customHeight="1" x14ac:dyDescent="0.25">
      <c r="A180" s="359"/>
      <c r="C180" s="360"/>
      <c r="D180" s="360"/>
      <c r="E180" s="360"/>
      <c r="F180" s="360"/>
      <c r="R180" s="361"/>
      <c r="S180" s="361"/>
      <c r="T180" s="361"/>
      <c r="U180" s="361"/>
      <c r="V180" s="361"/>
    </row>
    <row r="181" spans="1:22" ht="24.95" customHeight="1" x14ac:dyDescent="0.25">
      <c r="A181" s="359"/>
      <c r="C181" s="360"/>
      <c r="D181" s="360"/>
      <c r="E181" s="360"/>
      <c r="F181" s="360"/>
      <c r="R181" s="361"/>
      <c r="S181" s="361"/>
      <c r="T181" s="361"/>
      <c r="U181" s="361"/>
      <c r="V181" s="361"/>
    </row>
    <row r="182" spans="1:22" ht="24.95" customHeight="1" x14ac:dyDescent="0.25">
      <c r="A182" s="359"/>
      <c r="C182" s="360"/>
      <c r="D182" s="360"/>
      <c r="E182" s="360"/>
      <c r="F182" s="360"/>
      <c r="R182" s="361"/>
      <c r="S182" s="361"/>
      <c r="T182" s="361"/>
      <c r="U182" s="361"/>
      <c r="V182" s="361"/>
    </row>
    <row r="183" spans="1:22" ht="24.95" customHeight="1" x14ac:dyDescent="0.25">
      <c r="A183" s="359"/>
      <c r="C183" s="360"/>
      <c r="D183" s="360"/>
      <c r="E183" s="360"/>
      <c r="F183" s="360"/>
      <c r="R183" s="361"/>
      <c r="S183" s="361"/>
      <c r="T183" s="361"/>
      <c r="U183" s="361"/>
      <c r="V183" s="361"/>
    </row>
    <row r="184" spans="1:22" ht="24.95" customHeight="1" x14ac:dyDescent="0.25">
      <c r="A184" s="293"/>
      <c r="R184" s="291"/>
      <c r="S184" s="291"/>
      <c r="T184" s="291"/>
      <c r="U184" s="291"/>
      <c r="V184" s="291"/>
    </row>
    <row r="185" spans="1:22" ht="24.95" customHeight="1" x14ac:dyDescent="0.25">
      <c r="A185" s="359" t="s">
        <v>163</v>
      </c>
    </row>
    <row r="186" spans="1:22" ht="24.95" customHeight="1" x14ac:dyDescent="0.25">
      <c r="A186" s="359"/>
      <c r="C186" s="372" t="s">
        <v>233</v>
      </c>
      <c r="D186" s="372"/>
      <c r="E186" s="372"/>
      <c r="F186" s="372"/>
      <c r="G186" s="289"/>
      <c r="R186" s="372" t="s">
        <v>234</v>
      </c>
      <c r="S186" s="372"/>
      <c r="T186" s="372"/>
      <c r="U186" s="372"/>
      <c r="V186" s="372"/>
    </row>
    <row r="187" spans="1:22" ht="24.95" customHeight="1" x14ac:dyDescent="0.25">
      <c r="A187" s="359"/>
      <c r="G187" s="374"/>
      <c r="H187" s="374"/>
      <c r="I187" s="374"/>
      <c r="M187" s="290"/>
      <c r="R187" s="291"/>
      <c r="S187" s="291"/>
      <c r="T187" s="291"/>
      <c r="U187" s="291"/>
      <c r="V187" s="291"/>
    </row>
    <row r="188" spans="1:22" ht="24.95" customHeight="1" x14ac:dyDescent="0.25">
      <c r="A188" s="359"/>
      <c r="C188" s="360">
        <f>'IDENTIFICACIÓN DE RIESGOS.'!I88</f>
        <v>0</v>
      </c>
      <c r="D188" s="360"/>
      <c r="E188" s="360"/>
      <c r="F188" s="360"/>
      <c r="M188" s="290"/>
      <c r="R188" s="361">
        <f>'IDENTIFICACIÓN DE RIESGOS.'!K88</f>
        <v>0</v>
      </c>
      <c r="S188" s="361"/>
      <c r="T188" s="361"/>
      <c r="U188" s="361"/>
      <c r="V188" s="361"/>
    </row>
    <row r="189" spans="1:22" ht="24.95" customHeight="1" x14ac:dyDescent="0.25">
      <c r="A189" s="359"/>
      <c r="C189" s="360"/>
      <c r="D189" s="360"/>
      <c r="E189" s="360"/>
      <c r="F189" s="360"/>
      <c r="M189" s="290"/>
      <c r="R189" s="361"/>
      <c r="S189" s="361"/>
      <c r="T189" s="361"/>
      <c r="U189" s="361"/>
      <c r="V189" s="361"/>
    </row>
    <row r="190" spans="1:22" ht="24.95" customHeight="1" x14ac:dyDescent="0.25">
      <c r="A190" s="359"/>
      <c r="C190" s="360"/>
      <c r="D190" s="360"/>
      <c r="E190" s="360"/>
      <c r="F190" s="360"/>
      <c r="M190" s="290"/>
      <c r="R190" s="361"/>
      <c r="S190" s="361"/>
      <c r="T190" s="361"/>
      <c r="U190" s="361"/>
      <c r="V190" s="361"/>
    </row>
    <row r="191" spans="1:22" ht="24.95" customHeight="1" x14ac:dyDescent="0.25">
      <c r="A191" s="359"/>
      <c r="C191" s="360"/>
      <c r="D191" s="360"/>
      <c r="E191" s="360"/>
      <c r="F191" s="360"/>
      <c r="R191" s="361"/>
      <c r="S191" s="361"/>
      <c r="T191" s="361"/>
      <c r="U191" s="361"/>
      <c r="V191" s="361"/>
    </row>
    <row r="192" spans="1:22" ht="24.95" customHeight="1" x14ac:dyDescent="0.25">
      <c r="A192" s="359"/>
      <c r="C192" s="360"/>
      <c r="D192" s="360"/>
      <c r="E192" s="360"/>
      <c r="F192" s="360"/>
      <c r="R192" s="361"/>
      <c r="S192" s="361"/>
      <c r="T192" s="361"/>
      <c r="U192" s="361"/>
      <c r="V192" s="361"/>
    </row>
    <row r="193" spans="1:22" ht="24.95" customHeight="1" x14ac:dyDescent="0.25">
      <c r="A193" s="359"/>
      <c r="C193" s="360"/>
      <c r="D193" s="360"/>
      <c r="E193" s="360"/>
      <c r="F193" s="360"/>
      <c r="R193" s="361"/>
      <c r="S193" s="361"/>
      <c r="T193" s="361"/>
      <c r="U193" s="361"/>
      <c r="V193" s="361"/>
    </row>
    <row r="194" spans="1:22" ht="24.95" customHeight="1" x14ac:dyDescent="0.25">
      <c r="A194" s="359"/>
      <c r="C194" s="360"/>
      <c r="D194" s="360"/>
      <c r="E194" s="360"/>
      <c r="F194" s="360"/>
      <c r="R194" s="361"/>
      <c r="S194" s="361"/>
      <c r="T194" s="361"/>
      <c r="U194" s="361"/>
      <c r="V194" s="361"/>
    </row>
    <row r="195" spans="1:22" ht="24.95" customHeight="1" x14ac:dyDescent="0.25">
      <c r="A195" s="359"/>
      <c r="C195" s="360"/>
      <c r="D195" s="360"/>
      <c r="E195" s="360"/>
      <c r="F195" s="360"/>
      <c r="K195" s="371" t="str">
        <f>'IDENTIFICACIÓN DE RIESGOS.'!H88</f>
        <v>Riesgo 9</v>
      </c>
      <c r="L195" s="371"/>
      <c r="M195" s="371"/>
      <c r="R195" s="361"/>
      <c r="S195" s="361"/>
      <c r="T195" s="361"/>
      <c r="U195" s="361"/>
      <c r="V195" s="361"/>
    </row>
    <row r="196" spans="1:22" ht="24.95" customHeight="1" x14ac:dyDescent="0.25">
      <c r="A196" s="359"/>
      <c r="C196" s="360"/>
      <c r="D196" s="360"/>
      <c r="E196" s="360"/>
      <c r="F196" s="360"/>
      <c r="K196" s="371"/>
      <c r="L196" s="371"/>
      <c r="M196" s="371"/>
      <c r="R196" s="361"/>
      <c r="S196" s="361"/>
      <c r="T196" s="361"/>
      <c r="U196" s="361"/>
      <c r="V196" s="361"/>
    </row>
    <row r="197" spans="1:22" ht="24.95" customHeight="1" x14ac:dyDescent="0.25">
      <c r="A197" s="359"/>
      <c r="C197" s="360"/>
      <c r="D197" s="360"/>
      <c r="E197" s="360"/>
      <c r="F197" s="360"/>
      <c r="K197" s="371"/>
      <c r="L197" s="371"/>
      <c r="M197" s="371"/>
      <c r="R197" s="361"/>
      <c r="S197" s="361"/>
      <c r="T197" s="361"/>
      <c r="U197" s="361"/>
      <c r="V197" s="361"/>
    </row>
    <row r="198" spans="1:22" ht="24.95" customHeight="1" x14ac:dyDescent="0.25">
      <c r="A198" s="359"/>
      <c r="C198" s="360"/>
      <c r="D198" s="360"/>
      <c r="E198" s="360"/>
      <c r="F198" s="360"/>
      <c r="K198" s="371"/>
      <c r="L198" s="371"/>
      <c r="M198" s="371"/>
      <c r="R198" s="361"/>
      <c r="S198" s="361"/>
      <c r="T198" s="361"/>
      <c r="U198" s="361"/>
      <c r="V198" s="361"/>
    </row>
    <row r="199" spans="1:22" ht="24.95" customHeight="1" x14ac:dyDescent="0.25">
      <c r="A199" s="359"/>
      <c r="C199" s="360"/>
      <c r="D199" s="360"/>
      <c r="E199" s="360"/>
      <c r="F199" s="360"/>
      <c r="K199" s="292"/>
      <c r="L199" s="292"/>
      <c r="M199" s="292"/>
      <c r="R199" s="361"/>
      <c r="S199" s="361"/>
      <c r="T199" s="361"/>
      <c r="U199" s="361"/>
      <c r="V199" s="361"/>
    </row>
    <row r="200" spans="1:22" ht="24.95" customHeight="1" x14ac:dyDescent="0.25">
      <c r="A200" s="359"/>
      <c r="C200" s="360"/>
      <c r="D200" s="360"/>
      <c r="E200" s="360"/>
      <c r="F200" s="360"/>
      <c r="K200" s="292"/>
      <c r="L200" s="292"/>
      <c r="M200" s="292"/>
      <c r="R200" s="361"/>
      <c r="S200" s="361"/>
      <c r="T200" s="361"/>
      <c r="U200" s="361"/>
      <c r="V200" s="361"/>
    </row>
    <row r="201" spans="1:22" ht="24.95" customHeight="1" x14ac:dyDescent="0.25">
      <c r="A201" s="359"/>
      <c r="C201" s="360"/>
      <c r="D201" s="360"/>
      <c r="E201" s="360"/>
      <c r="F201" s="360"/>
      <c r="R201" s="361"/>
      <c r="S201" s="361"/>
      <c r="T201" s="361"/>
      <c r="U201" s="361"/>
      <c r="V201" s="361"/>
    </row>
    <row r="202" spans="1:22" ht="24.95" customHeight="1" x14ac:dyDescent="0.25">
      <c r="A202" s="359"/>
      <c r="C202" s="360"/>
      <c r="D202" s="360"/>
      <c r="E202" s="360"/>
      <c r="F202" s="360"/>
      <c r="R202" s="361"/>
      <c r="S202" s="361"/>
      <c r="T202" s="361"/>
      <c r="U202" s="361"/>
      <c r="V202" s="361"/>
    </row>
    <row r="203" spans="1:22" ht="24.95" customHeight="1" x14ac:dyDescent="0.25">
      <c r="A203" s="359"/>
      <c r="C203" s="360"/>
      <c r="D203" s="360"/>
      <c r="E203" s="360"/>
      <c r="F203" s="360"/>
      <c r="R203" s="361"/>
      <c r="S203" s="361"/>
      <c r="T203" s="361"/>
      <c r="U203" s="361"/>
      <c r="V203" s="361"/>
    </row>
    <row r="204" spans="1:22" ht="24.95" customHeight="1" x14ac:dyDescent="0.25">
      <c r="A204" s="359"/>
      <c r="C204" s="360"/>
      <c r="D204" s="360"/>
      <c r="E204" s="360"/>
      <c r="F204" s="360"/>
      <c r="R204" s="361"/>
      <c r="S204" s="361"/>
      <c r="T204" s="361"/>
      <c r="U204" s="361"/>
      <c r="V204" s="361"/>
    </row>
    <row r="205" spans="1:22" ht="24.95" customHeight="1" x14ac:dyDescent="0.25">
      <c r="A205" s="359"/>
      <c r="C205" s="360"/>
      <c r="D205" s="360"/>
      <c r="E205" s="360"/>
      <c r="F205" s="360"/>
      <c r="R205" s="361"/>
      <c r="S205" s="361"/>
      <c r="T205" s="361"/>
      <c r="U205" s="361"/>
      <c r="V205" s="361"/>
    </row>
    <row r="206" spans="1:22" ht="24.95" customHeight="1" x14ac:dyDescent="0.25">
      <c r="A206" s="359"/>
      <c r="C206" s="360"/>
      <c r="D206" s="360"/>
      <c r="E206" s="360"/>
      <c r="F206" s="360"/>
      <c r="R206" s="291"/>
      <c r="S206" s="291"/>
      <c r="T206" s="291"/>
      <c r="U206" s="291"/>
      <c r="V206" s="291"/>
    </row>
    <row r="207" spans="1:22" ht="24.95" customHeight="1" x14ac:dyDescent="0.25">
      <c r="A207" s="293"/>
      <c r="R207" s="291"/>
      <c r="S207" s="291"/>
      <c r="T207" s="291"/>
      <c r="U207" s="291"/>
      <c r="V207" s="291"/>
    </row>
    <row r="208" spans="1:22" ht="24.95" customHeight="1" x14ac:dyDescent="0.25">
      <c r="A208" s="359" t="s">
        <v>164</v>
      </c>
      <c r="R208" s="291"/>
      <c r="S208" s="291"/>
      <c r="T208" s="291"/>
      <c r="U208" s="291"/>
      <c r="V208" s="291"/>
    </row>
    <row r="209" spans="1:22" ht="24.95" customHeight="1" x14ac:dyDescent="0.25">
      <c r="A209" s="359"/>
      <c r="C209" s="372" t="s">
        <v>233</v>
      </c>
      <c r="D209" s="372"/>
      <c r="E209" s="372"/>
      <c r="F209" s="372"/>
      <c r="G209" s="289"/>
      <c r="R209" s="372" t="s">
        <v>234</v>
      </c>
      <c r="S209" s="372"/>
      <c r="T209" s="372"/>
      <c r="U209" s="372"/>
      <c r="V209" s="372"/>
    </row>
    <row r="210" spans="1:22" ht="24.95" customHeight="1" x14ac:dyDescent="0.25">
      <c r="A210" s="359"/>
      <c r="D210" s="374"/>
      <c r="E210" s="374"/>
      <c r="F210" s="374"/>
      <c r="G210" s="374"/>
      <c r="H210" s="374"/>
      <c r="I210" s="374"/>
      <c r="M210" s="290"/>
      <c r="R210" s="373"/>
      <c r="S210" s="373"/>
      <c r="T210" s="373"/>
      <c r="U210" s="373"/>
      <c r="V210" s="373"/>
    </row>
    <row r="211" spans="1:22" ht="24.95" customHeight="1" x14ac:dyDescent="0.25">
      <c r="A211" s="359"/>
      <c r="C211" s="360">
        <f>'IDENTIFICACIÓN DE RIESGOS.'!I98</f>
        <v>0</v>
      </c>
      <c r="D211" s="360"/>
      <c r="E211" s="360"/>
      <c r="F211" s="360"/>
      <c r="M211" s="290"/>
      <c r="R211" s="361">
        <f>'IDENTIFICACIÓN DE RIESGOS.'!K98</f>
        <v>0</v>
      </c>
      <c r="S211" s="361"/>
      <c r="T211" s="361"/>
      <c r="U211" s="361"/>
      <c r="V211" s="361"/>
    </row>
    <row r="212" spans="1:22" ht="24.95" customHeight="1" x14ac:dyDescent="0.25">
      <c r="A212" s="359"/>
      <c r="C212" s="360"/>
      <c r="D212" s="360"/>
      <c r="E212" s="360"/>
      <c r="F212" s="360"/>
      <c r="M212" s="290"/>
      <c r="R212" s="361"/>
      <c r="S212" s="361"/>
      <c r="T212" s="361"/>
      <c r="U212" s="361"/>
      <c r="V212" s="361"/>
    </row>
    <row r="213" spans="1:22" ht="24.95" customHeight="1" x14ac:dyDescent="0.25">
      <c r="A213" s="359"/>
      <c r="C213" s="360"/>
      <c r="D213" s="360"/>
      <c r="E213" s="360"/>
      <c r="F213" s="360"/>
      <c r="M213" s="290"/>
      <c r="R213" s="361"/>
      <c r="S213" s="361"/>
      <c r="T213" s="361"/>
      <c r="U213" s="361"/>
      <c r="V213" s="361"/>
    </row>
    <row r="214" spans="1:22" ht="24.95" customHeight="1" x14ac:dyDescent="0.25">
      <c r="A214" s="359"/>
      <c r="C214" s="360"/>
      <c r="D214" s="360"/>
      <c r="E214" s="360"/>
      <c r="F214" s="360"/>
      <c r="M214" s="290"/>
      <c r="R214" s="361"/>
      <c r="S214" s="361"/>
      <c r="T214" s="361"/>
      <c r="U214" s="361"/>
      <c r="V214" s="361"/>
    </row>
    <row r="215" spans="1:22" ht="24.95" customHeight="1" x14ac:dyDescent="0.25">
      <c r="A215" s="359"/>
      <c r="C215" s="360"/>
      <c r="D215" s="360"/>
      <c r="E215" s="360"/>
      <c r="F215" s="360"/>
      <c r="M215" s="290"/>
      <c r="R215" s="361"/>
      <c r="S215" s="361"/>
      <c r="T215" s="361"/>
      <c r="U215" s="361"/>
      <c r="V215" s="361"/>
    </row>
    <row r="216" spans="1:22" ht="24.95" customHeight="1" x14ac:dyDescent="0.25">
      <c r="A216" s="359"/>
      <c r="C216" s="360"/>
      <c r="D216" s="360"/>
      <c r="E216" s="360"/>
      <c r="F216" s="360"/>
      <c r="M216" s="290"/>
      <c r="N216" s="294"/>
      <c r="O216" s="294"/>
      <c r="P216" s="294"/>
      <c r="R216" s="361"/>
      <c r="S216" s="361"/>
      <c r="T216" s="361"/>
      <c r="U216" s="361"/>
      <c r="V216" s="361"/>
    </row>
    <row r="217" spans="1:22" ht="24.95" customHeight="1" x14ac:dyDescent="0.25">
      <c r="A217" s="359"/>
      <c r="C217" s="360"/>
      <c r="D217" s="360"/>
      <c r="E217" s="360"/>
      <c r="F217" s="360"/>
      <c r="M217" s="290"/>
      <c r="N217" s="294"/>
      <c r="O217" s="294"/>
      <c r="P217" s="294"/>
      <c r="R217" s="361"/>
      <c r="S217" s="361"/>
      <c r="T217" s="361"/>
      <c r="U217" s="361"/>
      <c r="V217" s="361"/>
    </row>
    <row r="218" spans="1:22" ht="24.95" customHeight="1" x14ac:dyDescent="0.25">
      <c r="A218" s="359"/>
      <c r="C218" s="360"/>
      <c r="D218" s="360"/>
      <c r="E218" s="360"/>
      <c r="F218" s="360"/>
      <c r="K218" s="371" t="str">
        <f>'IDENTIFICACIÓN DE RIESGOS.'!H98</f>
        <v>Riesgo 10</v>
      </c>
      <c r="L218" s="371"/>
      <c r="M218" s="371"/>
      <c r="R218" s="361"/>
      <c r="S218" s="361"/>
      <c r="T218" s="361"/>
      <c r="U218" s="361"/>
      <c r="V218" s="361"/>
    </row>
    <row r="219" spans="1:22" ht="24.95" customHeight="1" x14ac:dyDescent="0.25">
      <c r="A219" s="359"/>
      <c r="C219" s="360"/>
      <c r="D219" s="360"/>
      <c r="E219" s="360"/>
      <c r="F219" s="360"/>
      <c r="K219" s="371"/>
      <c r="L219" s="371"/>
      <c r="M219" s="371"/>
      <c r="R219" s="361"/>
      <c r="S219" s="361"/>
      <c r="T219" s="361"/>
      <c r="U219" s="361"/>
      <c r="V219" s="361"/>
    </row>
    <row r="220" spans="1:22" ht="24.95" customHeight="1" x14ac:dyDescent="0.25">
      <c r="A220" s="359"/>
      <c r="C220" s="360"/>
      <c r="D220" s="360"/>
      <c r="E220" s="360"/>
      <c r="F220" s="360"/>
      <c r="K220" s="371"/>
      <c r="L220" s="371"/>
      <c r="M220" s="371"/>
      <c r="R220" s="361"/>
      <c r="S220" s="361"/>
      <c r="T220" s="361"/>
      <c r="U220" s="361"/>
      <c r="V220" s="361"/>
    </row>
    <row r="221" spans="1:22" ht="24.95" customHeight="1" x14ac:dyDescent="0.25">
      <c r="A221" s="359"/>
      <c r="C221" s="360"/>
      <c r="D221" s="360"/>
      <c r="E221" s="360"/>
      <c r="F221" s="360"/>
      <c r="K221" s="371"/>
      <c r="L221" s="371"/>
      <c r="M221" s="371"/>
      <c r="R221" s="361"/>
      <c r="S221" s="361"/>
      <c r="T221" s="361"/>
      <c r="U221" s="361"/>
      <c r="V221" s="361"/>
    </row>
    <row r="222" spans="1:22" ht="24.95" customHeight="1" x14ac:dyDescent="0.25">
      <c r="A222" s="359"/>
      <c r="C222" s="360"/>
      <c r="D222" s="360"/>
      <c r="E222" s="360"/>
      <c r="F222" s="360"/>
      <c r="R222" s="361"/>
      <c r="S222" s="361"/>
      <c r="T222" s="361"/>
      <c r="U222" s="361"/>
      <c r="V222" s="361"/>
    </row>
    <row r="223" spans="1:22" ht="24.95" customHeight="1" x14ac:dyDescent="0.25">
      <c r="A223" s="359"/>
      <c r="C223" s="360"/>
      <c r="D223" s="360"/>
      <c r="E223" s="360"/>
      <c r="F223" s="360"/>
      <c r="R223" s="361"/>
      <c r="S223" s="361"/>
      <c r="T223" s="361"/>
      <c r="U223" s="361"/>
      <c r="V223" s="361"/>
    </row>
    <row r="224" spans="1:22" ht="24.95" customHeight="1" x14ac:dyDescent="0.25">
      <c r="A224" s="359"/>
      <c r="C224" s="360"/>
      <c r="D224" s="360"/>
      <c r="E224" s="360"/>
      <c r="F224" s="360"/>
      <c r="R224" s="361"/>
      <c r="S224" s="361"/>
      <c r="T224" s="361"/>
      <c r="U224" s="361"/>
      <c r="V224" s="361"/>
    </row>
    <row r="225" spans="1:22" ht="24.95" customHeight="1" x14ac:dyDescent="0.25">
      <c r="A225" s="359"/>
      <c r="C225" s="360"/>
      <c r="D225" s="360"/>
      <c r="E225" s="360"/>
      <c r="F225" s="360"/>
      <c r="R225" s="361"/>
      <c r="S225" s="361"/>
      <c r="T225" s="361"/>
      <c r="U225" s="361"/>
      <c r="V225" s="361"/>
    </row>
    <row r="226" spans="1:22" ht="24.95" customHeight="1" x14ac:dyDescent="0.25">
      <c r="A226" s="359"/>
      <c r="C226" s="360"/>
      <c r="D226" s="360"/>
      <c r="E226" s="360"/>
      <c r="F226" s="360"/>
      <c r="R226" s="361"/>
      <c r="S226" s="361"/>
      <c r="T226" s="361"/>
      <c r="U226" s="361"/>
      <c r="V226" s="361"/>
    </row>
    <row r="227" spans="1:22" ht="24.95" customHeight="1" x14ac:dyDescent="0.25">
      <c r="A227" s="359"/>
      <c r="C227" s="360"/>
      <c r="D227" s="360"/>
      <c r="E227" s="360"/>
      <c r="F227" s="360"/>
      <c r="R227" s="361"/>
      <c r="S227" s="361"/>
      <c r="T227" s="361"/>
      <c r="U227" s="361"/>
      <c r="V227" s="361"/>
    </row>
    <row r="228" spans="1:22" ht="24.95" customHeight="1" x14ac:dyDescent="0.25">
      <c r="A228" s="359"/>
      <c r="C228" s="360"/>
      <c r="D228" s="360"/>
      <c r="E228" s="360"/>
      <c r="F228" s="360"/>
      <c r="R228" s="361"/>
      <c r="S228" s="361"/>
      <c r="T228" s="361"/>
      <c r="U228" s="361"/>
      <c r="V228" s="361"/>
    </row>
    <row r="229" spans="1:22" ht="24.95" customHeight="1" x14ac:dyDescent="0.25">
      <c r="A229" s="359"/>
      <c r="C229" s="360"/>
      <c r="D229" s="360"/>
      <c r="E229" s="360"/>
      <c r="F229" s="360"/>
      <c r="R229" s="361"/>
      <c r="S229" s="361"/>
      <c r="T229" s="361"/>
      <c r="U229" s="361"/>
      <c r="V229" s="361"/>
    </row>
    <row r="230" spans="1:22" ht="24.95" customHeight="1" x14ac:dyDescent="0.25">
      <c r="A230" s="293"/>
      <c r="R230" s="291"/>
      <c r="S230" s="291"/>
      <c r="T230" s="291"/>
      <c r="U230" s="291"/>
      <c r="V230" s="291"/>
    </row>
  </sheetData>
  <mergeCells count="80">
    <mergeCell ref="A208:A229"/>
    <mergeCell ref="C209:F209"/>
    <mergeCell ref="R209:V209"/>
    <mergeCell ref="D210:F210"/>
    <mergeCell ref="G210:I210"/>
    <mergeCell ref="R210:V210"/>
    <mergeCell ref="C211:F229"/>
    <mergeCell ref="R211:V229"/>
    <mergeCell ref="K218:M221"/>
    <mergeCell ref="A185:A206"/>
    <mergeCell ref="C186:F186"/>
    <mergeCell ref="R186:V186"/>
    <mergeCell ref="G187:I187"/>
    <mergeCell ref="C188:F206"/>
    <mergeCell ref="R188:V205"/>
    <mergeCell ref="K195:M198"/>
    <mergeCell ref="A162:A183"/>
    <mergeCell ref="C163:F163"/>
    <mergeCell ref="R163:V163"/>
    <mergeCell ref="D164:F164"/>
    <mergeCell ref="G164:I164"/>
    <mergeCell ref="R164:V164"/>
    <mergeCell ref="C165:F183"/>
    <mergeCell ref="R165:V183"/>
    <mergeCell ref="K172:M175"/>
    <mergeCell ref="A139:A160"/>
    <mergeCell ref="C140:F140"/>
    <mergeCell ref="R140:V140"/>
    <mergeCell ref="G141:I141"/>
    <mergeCell ref="C142:F160"/>
    <mergeCell ref="R142:V159"/>
    <mergeCell ref="K149:M152"/>
    <mergeCell ref="A116:A137"/>
    <mergeCell ref="C117:F117"/>
    <mergeCell ref="R117:V117"/>
    <mergeCell ref="D118:F118"/>
    <mergeCell ref="G118:I118"/>
    <mergeCell ref="R118:V118"/>
    <mergeCell ref="C119:F137"/>
    <mergeCell ref="R119:V137"/>
    <mergeCell ref="K126:M129"/>
    <mergeCell ref="A93:A114"/>
    <mergeCell ref="C94:F94"/>
    <mergeCell ref="R94:V94"/>
    <mergeCell ref="G95:I95"/>
    <mergeCell ref="C96:F114"/>
    <mergeCell ref="R96:V113"/>
    <mergeCell ref="K103:M106"/>
    <mergeCell ref="A70:A91"/>
    <mergeCell ref="C71:F71"/>
    <mergeCell ref="R71:V71"/>
    <mergeCell ref="D72:F72"/>
    <mergeCell ref="G72:I72"/>
    <mergeCell ref="R72:V72"/>
    <mergeCell ref="C73:F91"/>
    <mergeCell ref="R73:V91"/>
    <mergeCell ref="K80:M83"/>
    <mergeCell ref="A47:A68"/>
    <mergeCell ref="C48:F48"/>
    <mergeCell ref="R48:V48"/>
    <mergeCell ref="G49:I49"/>
    <mergeCell ref="C50:F68"/>
    <mergeCell ref="R50:V67"/>
    <mergeCell ref="K57:M60"/>
    <mergeCell ref="A1:A22"/>
    <mergeCell ref="A24:A45"/>
    <mergeCell ref="C27:F45"/>
    <mergeCell ref="R27:V45"/>
    <mergeCell ref="R4:V21"/>
    <mergeCell ref="K34:M37"/>
    <mergeCell ref="K11:M14"/>
    <mergeCell ref="C2:F2"/>
    <mergeCell ref="C25:F25"/>
    <mergeCell ref="R25:V25"/>
    <mergeCell ref="C4:F22"/>
    <mergeCell ref="R26:V26"/>
    <mergeCell ref="G3:I3"/>
    <mergeCell ref="D26:F26"/>
    <mergeCell ref="G26:I26"/>
    <mergeCell ref="R2:V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dimension ref="A1:BT138"/>
  <sheetViews>
    <sheetView showGridLines="0" tabSelected="1" zoomScale="40" zoomScaleNormal="40" workbookViewId="0">
      <pane xSplit="3" ySplit="8" topLeftCell="L47" activePane="bottomRight" state="frozen"/>
      <selection pane="topRight" activeCell="D1" sqref="D1"/>
      <selection pane="bottomLeft" activeCell="A9" sqref="A9"/>
      <selection pane="bottomRight" activeCell="Y48" sqref="Y48:Y57"/>
    </sheetView>
  </sheetViews>
  <sheetFormatPr baseColWidth="10" defaultColWidth="11.42578125" defaultRowHeight="39.950000000000003" customHeight="1" x14ac:dyDescent="0.25"/>
  <cols>
    <col min="1" max="1" width="4.5703125" style="198" customWidth="1"/>
    <col min="2" max="2" width="31.140625" style="199" customWidth="1"/>
    <col min="3" max="3" width="28.5703125" style="199" customWidth="1"/>
    <col min="4" max="4" width="78" style="301" customWidth="1"/>
    <col min="5" max="5" width="53.5703125" style="199" customWidth="1"/>
    <col min="6" max="6" width="51.5703125" style="199" customWidth="1"/>
    <col min="7" max="8" width="49.5703125" style="199" customWidth="1"/>
    <col min="9" max="9" width="35" style="301" customWidth="1"/>
    <col min="10" max="11" width="49.5703125" style="199" customWidth="1"/>
    <col min="12" max="12" width="37.140625" style="199" customWidth="1"/>
    <col min="13" max="13" width="34.5703125" style="199" customWidth="1"/>
    <col min="14" max="14" width="35.140625" style="199" customWidth="1"/>
    <col min="15" max="15" width="6.7109375" style="199" hidden="1" customWidth="1"/>
    <col min="16" max="16" width="13.28515625" style="199" hidden="1" customWidth="1"/>
    <col min="17" max="17" width="29.5703125" style="199" customWidth="1"/>
    <col min="18" max="18" width="33.42578125" style="199" bestFit="1" customWidth="1"/>
    <col min="19" max="19" width="48.7109375" style="199" customWidth="1"/>
    <col min="20" max="20" width="55.140625" style="199" bestFit="1" customWidth="1"/>
    <col min="21" max="21" width="45.42578125" style="199" bestFit="1" customWidth="1"/>
    <col min="22" max="22" width="27.5703125" style="199" customWidth="1"/>
    <col min="23" max="23" width="28.7109375" style="199" customWidth="1"/>
    <col min="24" max="24" width="31.85546875" style="199" customWidth="1"/>
    <col min="25" max="25" width="24.7109375" style="199" customWidth="1"/>
    <col min="26" max="26" width="25.42578125" style="199" customWidth="1"/>
    <col min="27" max="27" width="19.5703125" style="199" customWidth="1"/>
    <col min="28" max="29" width="24.7109375" style="199" customWidth="1"/>
    <col min="30" max="30" width="49.7109375" style="199" customWidth="1"/>
    <col min="31" max="31" width="26.5703125" style="199" customWidth="1"/>
    <col min="32" max="32" width="39.42578125" style="199" customWidth="1"/>
    <col min="33" max="33" width="26.140625" style="199" customWidth="1"/>
    <col min="34" max="34" width="35.42578125" style="199" bestFit="1" customWidth="1"/>
    <col min="35" max="35" width="34.85546875" style="199" bestFit="1" customWidth="1"/>
    <col min="36" max="36" width="28.7109375" style="199" customWidth="1"/>
    <col min="37" max="49" width="40.7109375" style="199" customWidth="1"/>
    <col min="50" max="59" width="30.7109375" style="199" customWidth="1"/>
    <col min="60" max="60" width="40.140625" style="200" customWidth="1"/>
    <col min="61" max="61" width="72.28515625" style="199" customWidth="1"/>
    <col min="62" max="62" width="26.140625" style="199" customWidth="1"/>
    <col min="63" max="63" width="25.42578125" style="199" customWidth="1"/>
    <col min="64" max="64" width="23" style="199" customWidth="1"/>
    <col min="65" max="70" width="19.7109375" style="199" customWidth="1"/>
    <col min="71" max="71" width="22.28515625" style="199" customWidth="1"/>
    <col min="72" max="72" width="11.42578125" style="199"/>
    <col min="73" max="73" width="91" style="199" bestFit="1" customWidth="1"/>
    <col min="74" max="74" width="21.7109375" style="199" customWidth="1"/>
    <col min="75" max="75" width="91" style="199" bestFit="1" customWidth="1"/>
    <col min="76" max="76" width="23.5703125" style="199" customWidth="1"/>
    <col min="77" max="77" width="91" style="199" bestFit="1" customWidth="1"/>
    <col min="78" max="78" width="22.28515625" style="199" customWidth="1"/>
    <col min="79" max="79" width="91" style="199" bestFit="1" customWidth="1"/>
    <col min="80" max="80" width="21.42578125" style="199" customWidth="1"/>
    <col min="81" max="81" width="77.5703125" style="199" bestFit="1" customWidth="1"/>
    <col min="82" max="82" width="19.7109375" style="199" customWidth="1"/>
    <col min="83" max="83" width="77.5703125" style="199" bestFit="1" customWidth="1"/>
    <col min="84" max="84" width="22.85546875" style="199" customWidth="1"/>
    <col min="85" max="85" width="77.5703125" style="199" bestFit="1" customWidth="1"/>
    <col min="86" max="86" width="22.28515625" style="199" customWidth="1"/>
    <col min="87" max="16384" width="11.42578125" style="199"/>
  </cols>
  <sheetData>
    <row r="1" spans="1:71" ht="39.75" customHeight="1" x14ac:dyDescent="0.25">
      <c r="B1" s="441"/>
      <c r="C1" s="441"/>
      <c r="D1" s="441"/>
      <c r="E1" s="441" t="s">
        <v>418</v>
      </c>
      <c r="F1" s="441"/>
      <c r="G1" s="441"/>
      <c r="H1" s="442"/>
      <c r="I1" s="441"/>
      <c r="J1" s="441"/>
      <c r="K1" s="442"/>
      <c r="L1" s="441"/>
      <c r="M1" s="442"/>
      <c r="N1" s="442"/>
      <c r="O1" s="442"/>
      <c r="P1" s="442"/>
      <c r="Q1" s="441"/>
      <c r="R1" s="441"/>
      <c r="S1" s="441"/>
      <c r="T1" s="441"/>
      <c r="U1" s="441"/>
      <c r="V1" s="441"/>
      <c r="W1" s="441"/>
      <c r="X1" s="441"/>
      <c r="Y1" s="441"/>
      <c r="Z1" s="441"/>
      <c r="AA1" s="443" t="s">
        <v>259</v>
      </c>
      <c r="AB1" s="443"/>
    </row>
    <row r="2" spans="1:71" ht="21" customHeight="1" x14ac:dyDescent="0.25">
      <c r="B2" s="441"/>
      <c r="C2" s="441"/>
      <c r="D2" s="441"/>
      <c r="E2" s="441"/>
      <c r="F2" s="441"/>
      <c r="G2" s="441"/>
      <c r="H2" s="442"/>
      <c r="I2" s="441"/>
      <c r="J2" s="441"/>
      <c r="K2" s="442"/>
      <c r="L2" s="441"/>
      <c r="M2" s="442"/>
      <c r="N2" s="442"/>
      <c r="O2" s="442"/>
      <c r="P2" s="442"/>
      <c r="Q2" s="441"/>
      <c r="R2" s="441"/>
      <c r="S2" s="441"/>
      <c r="T2" s="441"/>
      <c r="U2" s="441"/>
      <c r="V2" s="441"/>
      <c r="W2" s="441"/>
      <c r="X2" s="441"/>
      <c r="Y2" s="441"/>
      <c r="Z2" s="441"/>
      <c r="AA2" s="443" t="s">
        <v>451</v>
      </c>
      <c r="AB2" s="443"/>
    </row>
    <row r="3" spans="1:71" ht="39.950000000000003" customHeight="1" x14ac:dyDescent="0.25">
      <c r="B3" s="441"/>
      <c r="C3" s="441"/>
      <c r="D3" s="441"/>
      <c r="E3" s="441"/>
      <c r="F3" s="441"/>
      <c r="G3" s="441"/>
      <c r="H3" s="442"/>
      <c r="I3" s="441"/>
      <c r="J3" s="441"/>
      <c r="K3" s="442"/>
      <c r="L3" s="441"/>
      <c r="M3" s="442"/>
      <c r="N3" s="442"/>
      <c r="O3" s="442"/>
      <c r="P3" s="442"/>
      <c r="Q3" s="441"/>
      <c r="R3" s="441"/>
      <c r="S3" s="441"/>
      <c r="T3" s="441"/>
      <c r="U3" s="441"/>
      <c r="V3" s="441"/>
      <c r="W3" s="441"/>
      <c r="X3" s="441"/>
      <c r="Y3" s="441"/>
      <c r="Z3" s="441"/>
      <c r="AA3" s="443"/>
      <c r="AB3" s="443"/>
    </row>
    <row r="4" spans="1:71" ht="15" customHeight="1" x14ac:dyDescent="0.25">
      <c r="B4" s="441"/>
      <c r="C4" s="441"/>
      <c r="D4" s="441"/>
      <c r="E4" s="441"/>
      <c r="F4" s="441"/>
      <c r="G4" s="441"/>
      <c r="H4" s="442"/>
      <c r="I4" s="441"/>
      <c r="J4" s="441"/>
      <c r="K4" s="442"/>
      <c r="L4" s="441"/>
      <c r="M4" s="442"/>
      <c r="N4" s="442"/>
      <c r="O4" s="442"/>
      <c r="P4" s="442"/>
      <c r="Q4" s="441"/>
      <c r="R4" s="441"/>
      <c r="S4" s="441"/>
      <c r="T4" s="441"/>
      <c r="U4" s="441"/>
      <c r="V4" s="441"/>
      <c r="W4" s="441"/>
      <c r="X4" s="441"/>
      <c r="Y4" s="441"/>
      <c r="Z4" s="441"/>
      <c r="AA4" s="443" t="s">
        <v>260</v>
      </c>
      <c r="AB4" s="443"/>
    </row>
    <row r="5" spans="1:71" ht="39.950000000000003" customHeight="1" x14ac:dyDescent="0.25">
      <c r="B5" s="441"/>
      <c r="C5" s="441"/>
      <c r="D5" s="441"/>
      <c r="E5" s="441"/>
      <c r="F5" s="441"/>
      <c r="G5" s="441"/>
      <c r="H5" s="442"/>
      <c r="I5" s="441"/>
      <c r="J5" s="441"/>
      <c r="K5" s="442"/>
      <c r="L5" s="441"/>
      <c r="M5" s="442"/>
      <c r="N5" s="442"/>
      <c r="O5" s="442"/>
      <c r="P5" s="442"/>
      <c r="Q5" s="441"/>
      <c r="R5" s="441"/>
      <c r="S5" s="441"/>
      <c r="T5" s="441"/>
      <c r="U5" s="441"/>
      <c r="V5" s="441"/>
      <c r="W5" s="441"/>
      <c r="X5" s="441"/>
      <c r="Y5" s="441"/>
      <c r="Z5" s="441"/>
      <c r="AA5" s="443"/>
      <c r="AB5" s="443"/>
    </row>
    <row r="6" spans="1:71" ht="18.75" customHeight="1" x14ac:dyDescent="0.25">
      <c r="A6" s="201"/>
      <c r="B6" s="444" t="s">
        <v>261</v>
      </c>
      <c r="C6" s="445" t="s">
        <v>262</v>
      </c>
      <c r="D6" s="446"/>
      <c r="E6" s="446"/>
      <c r="F6" s="446"/>
      <c r="G6" s="446"/>
      <c r="H6" s="447"/>
      <c r="I6" s="448"/>
      <c r="J6" s="448"/>
      <c r="K6" s="447"/>
      <c r="L6" s="446"/>
      <c r="M6" s="447"/>
      <c r="N6" s="447"/>
      <c r="O6" s="447"/>
      <c r="P6" s="447"/>
      <c r="Q6" s="449"/>
      <c r="R6" s="421" t="s">
        <v>263</v>
      </c>
      <c r="S6" s="422"/>
      <c r="T6" s="422"/>
      <c r="U6" s="422"/>
      <c r="V6" s="422"/>
      <c r="W6" s="422"/>
      <c r="X6" s="422"/>
      <c r="Y6" s="423"/>
      <c r="Z6" s="421" t="s">
        <v>264</v>
      </c>
      <c r="AA6" s="419"/>
      <c r="AB6" s="419"/>
      <c r="AC6" s="420"/>
      <c r="AD6" s="418" t="s">
        <v>265</v>
      </c>
      <c r="AE6" s="419"/>
      <c r="AF6" s="419"/>
      <c r="AG6" s="420"/>
      <c r="AH6" s="424" t="s">
        <v>266</v>
      </c>
      <c r="AI6" s="424" t="s">
        <v>267</v>
      </c>
      <c r="AJ6" s="418" t="s">
        <v>224</v>
      </c>
      <c r="AK6" s="419"/>
      <c r="AL6" s="419"/>
      <c r="AM6" s="418" t="s">
        <v>268</v>
      </c>
      <c r="AN6" s="419"/>
      <c r="AO6" s="419"/>
      <c r="AP6" s="419"/>
      <c r="AQ6" s="419"/>
      <c r="AR6" s="419"/>
      <c r="AS6" s="419"/>
      <c r="AT6" s="419"/>
      <c r="AU6" s="419"/>
      <c r="AV6" s="419"/>
      <c r="AW6" s="419"/>
      <c r="AX6" s="420"/>
      <c r="AY6" s="202"/>
      <c r="AZ6" s="202"/>
      <c r="BA6" s="202"/>
      <c r="BB6" s="202"/>
      <c r="BC6" s="202"/>
      <c r="BD6" s="202"/>
      <c r="BE6" s="202"/>
      <c r="BF6" s="202"/>
      <c r="BG6" s="202"/>
      <c r="BH6" s="430" t="s">
        <v>301</v>
      </c>
      <c r="BI6" s="431"/>
      <c r="BJ6" s="431"/>
      <c r="BK6" s="431"/>
      <c r="BL6" s="431"/>
      <c r="BM6" s="431"/>
      <c r="BN6" s="431"/>
      <c r="BO6" s="431"/>
      <c r="BP6" s="431"/>
      <c r="BQ6" s="431"/>
      <c r="BR6" s="431"/>
      <c r="BS6" s="432"/>
    </row>
    <row r="7" spans="1:71" ht="27.75" customHeight="1" x14ac:dyDescent="0.25">
      <c r="A7" s="201"/>
      <c r="B7" s="444"/>
      <c r="C7" s="450"/>
      <c r="D7" s="451"/>
      <c r="E7" s="451"/>
      <c r="F7" s="451"/>
      <c r="G7" s="451"/>
      <c r="H7" s="451"/>
      <c r="I7" s="451"/>
      <c r="J7" s="451"/>
      <c r="K7" s="451"/>
      <c r="L7" s="451"/>
      <c r="M7" s="451"/>
      <c r="N7" s="451"/>
      <c r="O7" s="451"/>
      <c r="P7" s="451"/>
      <c r="Q7" s="452"/>
      <c r="R7" s="453"/>
      <c r="S7" s="454"/>
      <c r="T7" s="454"/>
      <c r="U7" s="454"/>
      <c r="V7" s="454"/>
      <c r="W7" s="454"/>
      <c r="X7" s="454"/>
      <c r="Y7" s="455"/>
      <c r="Z7" s="453"/>
      <c r="AA7" s="454"/>
      <c r="AB7" s="454"/>
      <c r="AC7" s="455"/>
      <c r="AD7" s="421"/>
      <c r="AE7" s="422"/>
      <c r="AF7" s="422"/>
      <c r="AG7" s="423"/>
      <c r="AH7" s="425"/>
      <c r="AI7" s="425"/>
      <c r="AJ7" s="453"/>
      <c r="AK7" s="454"/>
      <c r="AL7" s="454"/>
      <c r="AM7" s="453"/>
      <c r="AN7" s="454"/>
      <c r="AO7" s="454"/>
      <c r="AP7" s="454"/>
      <c r="AQ7" s="454"/>
      <c r="AR7" s="454"/>
      <c r="AS7" s="454"/>
      <c r="AT7" s="454"/>
      <c r="AU7" s="454"/>
      <c r="AV7" s="454"/>
      <c r="AW7" s="454"/>
      <c r="AX7" s="455"/>
      <c r="AY7" s="202"/>
      <c r="AZ7" s="202"/>
      <c r="BA7" s="202"/>
      <c r="BB7" s="202"/>
      <c r="BC7" s="202"/>
      <c r="BD7" s="202"/>
      <c r="BE7" s="202"/>
      <c r="BF7" s="202"/>
      <c r="BG7" s="202"/>
      <c r="BH7" s="433" t="s">
        <v>304</v>
      </c>
      <c r="BI7" s="433" t="s">
        <v>305</v>
      </c>
      <c r="BJ7" s="433" t="s">
        <v>306</v>
      </c>
      <c r="BK7" s="433" t="s">
        <v>201</v>
      </c>
      <c r="BL7" s="433" t="s">
        <v>202</v>
      </c>
      <c r="BM7" s="433" t="s">
        <v>203</v>
      </c>
      <c r="BN7" s="433" t="s">
        <v>204</v>
      </c>
      <c r="BO7" s="433" t="s">
        <v>205</v>
      </c>
      <c r="BP7" s="433" t="s">
        <v>206</v>
      </c>
      <c r="BQ7" s="433" t="s">
        <v>207</v>
      </c>
      <c r="BR7" s="433" t="s">
        <v>208</v>
      </c>
      <c r="BS7" s="433" t="s">
        <v>209</v>
      </c>
    </row>
    <row r="8" spans="1:71" ht="72" customHeight="1" x14ac:dyDescent="0.25">
      <c r="A8" s="201"/>
      <c r="B8" s="444"/>
      <c r="C8" s="203" t="s">
        <v>417</v>
      </c>
      <c r="D8" s="256" t="s">
        <v>269</v>
      </c>
      <c r="E8" s="205" t="s">
        <v>271</v>
      </c>
      <c r="F8" s="204" t="s">
        <v>273</v>
      </c>
      <c r="G8" s="204" t="s">
        <v>336</v>
      </c>
      <c r="H8" s="204" t="s">
        <v>274</v>
      </c>
      <c r="I8" s="256" t="s">
        <v>270</v>
      </c>
      <c r="J8" s="204" t="s">
        <v>272</v>
      </c>
      <c r="K8" s="206" t="s">
        <v>464</v>
      </c>
      <c r="L8" s="204" t="s">
        <v>337</v>
      </c>
      <c r="M8" s="204" t="s">
        <v>151</v>
      </c>
      <c r="N8" s="204" t="s">
        <v>303</v>
      </c>
      <c r="O8" s="206" t="s">
        <v>338</v>
      </c>
      <c r="P8" s="206" t="s">
        <v>339</v>
      </c>
      <c r="Q8" s="206" t="s">
        <v>275</v>
      </c>
      <c r="R8" s="456" t="s">
        <v>449</v>
      </c>
      <c r="S8" s="457"/>
      <c r="T8" s="207" t="s">
        <v>276</v>
      </c>
      <c r="U8" s="207" t="s">
        <v>277</v>
      </c>
      <c r="V8" s="207" t="s">
        <v>182</v>
      </c>
      <c r="W8" s="207" t="s">
        <v>175</v>
      </c>
      <c r="X8" s="207" t="s">
        <v>278</v>
      </c>
      <c r="Y8" s="207" t="s">
        <v>279</v>
      </c>
      <c r="Z8" s="207" t="s">
        <v>174</v>
      </c>
      <c r="AA8" s="207" t="s">
        <v>280</v>
      </c>
      <c r="AB8" s="207" t="s">
        <v>281</v>
      </c>
      <c r="AC8" s="207" t="s">
        <v>282</v>
      </c>
      <c r="AD8" s="207" t="s">
        <v>283</v>
      </c>
      <c r="AE8" s="207" t="s">
        <v>284</v>
      </c>
      <c r="AF8" s="207" t="s">
        <v>285</v>
      </c>
      <c r="AG8" s="207" t="s">
        <v>286</v>
      </c>
      <c r="AH8" s="426"/>
      <c r="AI8" s="426"/>
      <c r="AJ8" s="207" t="s">
        <v>182</v>
      </c>
      <c r="AK8" s="207" t="s">
        <v>287</v>
      </c>
      <c r="AL8" s="207" t="s">
        <v>175</v>
      </c>
      <c r="AM8" s="207" t="s">
        <v>288</v>
      </c>
      <c r="AN8" s="207" t="s">
        <v>289</v>
      </c>
      <c r="AO8" s="207" t="s">
        <v>290</v>
      </c>
      <c r="AP8" s="207" t="s">
        <v>291</v>
      </c>
      <c r="AQ8" s="207" t="s">
        <v>292</v>
      </c>
      <c r="AR8" s="207" t="s">
        <v>293</v>
      </c>
      <c r="AS8" s="207" t="s">
        <v>294</v>
      </c>
      <c r="AT8" s="207" t="s">
        <v>295</v>
      </c>
      <c r="AU8" s="207" t="s">
        <v>296</v>
      </c>
      <c r="AV8" s="207" t="s">
        <v>297</v>
      </c>
      <c r="AW8" s="207" t="s">
        <v>298</v>
      </c>
      <c r="AX8" s="207" t="s">
        <v>299</v>
      </c>
      <c r="AY8" s="202"/>
      <c r="AZ8" s="202"/>
      <c r="BA8" s="202"/>
      <c r="BB8" s="202"/>
      <c r="BC8" s="202"/>
      <c r="BD8" s="202"/>
      <c r="BE8" s="202"/>
      <c r="BF8" s="202"/>
      <c r="BG8" s="202"/>
      <c r="BH8" s="433"/>
      <c r="BI8" s="433"/>
      <c r="BJ8" s="433"/>
      <c r="BK8" s="433"/>
      <c r="BL8" s="433"/>
      <c r="BM8" s="433"/>
      <c r="BN8" s="433"/>
      <c r="BO8" s="433"/>
      <c r="BP8" s="433"/>
      <c r="BQ8" s="433"/>
      <c r="BR8" s="433"/>
      <c r="BS8" s="433"/>
    </row>
    <row r="9" spans="1:71" ht="218.25" customHeight="1" x14ac:dyDescent="0.25">
      <c r="A9" s="201"/>
      <c r="B9" s="384" t="str">
        <f>'IDENTIFICACIÓN DE RIESGOS.'!$B$7</f>
        <v>CONCEPTOS JURÍDICOS</v>
      </c>
      <c r="C9" s="384">
        <v>1</v>
      </c>
      <c r="D9" s="389" t="str">
        <f>'IDENTIFICACIÓN DE RIESGOS.'!H8</f>
        <v>Emitir conceptos jurídicos y/o reclamaciones sin la observancia de la normatividad aplicable y vigente para favorecer a terceros</v>
      </c>
      <c r="E9" s="391" t="str">
        <f>CONCATENATE("La ", 'IDENTIFICACIÓN DE RIESGOS.'!$I$8, , "    puede generar ", D9, " ocasionando ", 'IDENTIFICACIÓN DE RIESGOS.'!$K$8)</f>
        <v xml:space="preserve">La Que el funcionario asignado emite concepto direccionado por presiones externas o para beneficio privado.
Desactualización de normatividad, extralimitación de funciones e interpretación inadecuada de la norma por parte del responsable de la OAJ
    puede generar Emitir conceptos jurídicos y/o reclamaciones sin la observancia de la normatividad aplicable y vigente para favorecer a terceros ocasionando Deterioro de la imagen del Ministerio
Tutelas
Sanciones disciplinarias
</v>
      </c>
      <c r="F9" s="393" t="s">
        <v>458</v>
      </c>
      <c r="G9" s="378" t="str">
        <f>'IDENTIFICACIÓN DE RIESGOS.'!I8</f>
        <v xml:space="preserve">Que el funcionario asignado emite concepto direccionado por presiones externas o para beneficio privado.
Desactualización de normatividad, extralimitación de funciones e interpretación inadecuada de la norma por parte del responsable de la OAJ
</v>
      </c>
      <c r="H9" s="378" t="str">
        <f>'IDENTIFICACIÓN DE RIESGOS.'!K8</f>
        <v xml:space="preserve">Deterioro de la imagen del Ministerio
Tutelas
Sanciones disciplinarias
</v>
      </c>
      <c r="I9" s="384"/>
      <c r="J9" s="395" t="s">
        <v>459</v>
      </c>
      <c r="K9" s="395"/>
      <c r="L9" s="395"/>
      <c r="M9" s="395" t="s">
        <v>135</v>
      </c>
      <c r="N9" s="395" t="s">
        <v>130</v>
      </c>
      <c r="O9" s="384">
        <f>VLOOKUP(M9,Tabla1[],2,0)</f>
        <v>5</v>
      </c>
      <c r="P9" s="384">
        <f>VLOOKUP(N9,Tabla2[],2,0)</f>
        <v>1</v>
      </c>
      <c r="Q9" s="386" t="s">
        <v>168</v>
      </c>
      <c r="R9" s="406" t="s">
        <v>481</v>
      </c>
      <c r="S9" s="407"/>
      <c r="T9" s="311" t="s">
        <v>485</v>
      </c>
      <c r="U9" s="311" t="s">
        <v>486</v>
      </c>
      <c r="V9" s="208" t="s">
        <v>33</v>
      </c>
      <c r="W9" s="208" t="s">
        <v>460</v>
      </c>
      <c r="X9" s="311" t="s">
        <v>487</v>
      </c>
      <c r="Y9" s="408" t="str">
        <f>DATOS!L180</f>
        <v>Débil</v>
      </c>
      <c r="Z9" s="398" t="str">
        <f>DATOS!C300</f>
        <v>Rara Vez</v>
      </c>
      <c r="AA9" s="401" t="str">
        <f>DATOS!C296</f>
        <v>Catastrófico</v>
      </c>
      <c r="AB9" s="427" t="str">
        <f>DATOS!C331</f>
        <v>Extrema</v>
      </c>
      <c r="AC9" s="436" t="str">
        <f>IF(F9="Corrupción",DATOS!$B$336,IF(AB9=DATOS!$B$144,DATOS!$B$336,IF(AB9=DATOS!$B$143,DATOS!$B$337,IF(AB9=DATOS!$B$142,DATOS!$B$337,IF(AB9=DATOS!$B$141,DATOS!$B$338,"No Aplica")))))</f>
        <v>Evitar / Transferir</v>
      </c>
      <c r="AD9" s="375" t="str">
        <f>IF(AC9="No Aplica","No Aplica",IF(AC9="Asumir","No requiere acciones adicionales","Definir acciones complementarias"))</f>
        <v>Definir acciones complementarias</v>
      </c>
      <c r="AE9" s="376"/>
      <c r="AF9" s="376"/>
      <c r="AG9" s="377"/>
      <c r="AH9" s="416" t="s">
        <v>461</v>
      </c>
      <c r="AI9" s="417" t="s">
        <v>490</v>
      </c>
      <c r="AJ9" s="434" t="s">
        <v>225</v>
      </c>
      <c r="AK9" s="435" t="s">
        <v>300</v>
      </c>
      <c r="AL9" s="435" t="str">
        <f>'IDENTIFICACIÓN DE RIESGOS.'!$F$17</f>
        <v xml:space="preserve"> Jefe Oficina Asesora Jurídica</v>
      </c>
      <c r="AM9" s="210"/>
      <c r="AN9" s="210"/>
      <c r="AO9" s="210"/>
      <c r="AP9" s="210"/>
      <c r="AQ9" s="210"/>
      <c r="AR9" s="210"/>
      <c r="AS9" s="210"/>
      <c r="AT9" s="210"/>
      <c r="AU9" s="210"/>
      <c r="AV9" s="210"/>
      <c r="AW9" s="210"/>
      <c r="AX9" s="210"/>
      <c r="AY9" s="211"/>
      <c r="AZ9" s="211"/>
      <c r="BA9" s="211"/>
      <c r="BB9" s="211"/>
      <c r="BC9" s="211"/>
      <c r="BD9" s="211"/>
      <c r="BE9" s="211"/>
      <c r="BF9" s="211"/>
      <c r="BG9" s="211"/>
      <c r="BH9" s="212" t="s">
        <v>175</v>
      </c>
      <c r="BI9" s="213" t="s">
        <v>310</v>
      </c>
      <c r="BJ9" s="210" t="s">
        <v>176</v>
      </c>
      <c r="BK9" s="210" t="s">
        <v>176</v>
      </c>
      <c r="BL9" s="210"/>
      <c r="BM9" s="210"/>
      <c r="BN9" s="210"/>
      <c r="BO9" s="210"/>
      <c r="BP9" s="210"/>
      <c r="BQ9" s="210"/>
      <c r="BR9" s="210"/>
      <c r="BS9" s="210"/>
    </row>
    <row r="10" spans="1:71" ht="122.25" customHeight="1" x14ac:dyDescent="0.25">
      <c r="A10" s="201"/>
      <c r="B10" s="385"/>
      <c r="C10" s="385"/>
      <c r="D10" s="390"/>
      <c r="E10" s="392"/>
      <c r="F10" s="394"/>
      <c r="G10" s="379"/>
      <c r="H10" s="379"/>
      <c r="I10" s="385"/>
      <c r="J10" s="396"/>
      <c r="K10" s="396"/>
      <c r="L10" s="396"/>
      <c r="M10" s="396"/>
      <c r="N10" s="396"/>
      <c r="O10" s="385"/>
      <c r="P10" s="385"/>
      <c r="Q10" s="387"/>
      <c r="R10" s="413" t="s">
        <v>469</v>
      </c>
      <c r="S10" s="414"/>
      <c r="T10" s="313" t="s">
        <v>488</v>
      </c>
      <c r="U10" s="313" t="s">
        <v>470</v>
      </c>
      <c r="V10" s="315" t="s">
        <v>33</v>
      </c>
      <c r="W10" s="315" t="s">
        <v>229</v>
      </c>
      <c r="X10" s="313" t="s">
        <v>489</v>
      </c>
      <c r="Y10" s="409"/>
      <c r="Z10" s="399"/>
      <c r="AA10" s="399"/>
      <c r="AB10" s="428"/>
      <c r="AC10" s="437"/>
      <c r="AD10" s="302" t="s">
        <v>471</v>
      </c>
      <c r="AE10" s="302" t="s">
        <v>472</v>
      </c>
      <c r="AF10" s="302" t="s">
        <v>473</v>
      </c>
      <c r="AG10" s="302"/>
      <c r="AH10" s="416"/>
      <c r="AI10" s="417"/>
      <c r="AJ10" s="399"/>
      <c r="AK10" s="435"/>
      <c r="AL10" s="435"/>
      <c r="AM10" s="210"/>
      <c r="AN10" s="210"/>
      <c r="AO10" s="210"/>
      <c r="AP10" s="210"/>
      <c r="AQ10" s="210"/>
      <c r="AR10" s="210"/>
      <c r="AS10" s="210"/>
      <c r="AT10" s="210"/>
      <c r="AU10" s="210"/>
      <c r="AV10" s="210"/>
      <c r="AW10" s="210"/>
      <c r="AX10" s="210"/>
      <c r="AY10" s="211"/>
      <c r="AZ10" s="211"/>
      <c r="BA10" s="211"/>
      <c r="BB10" s="211"/>
      <c r="BC10" s="211"/>
      <c r="BD10" s="211"/>
      <c r="BE10" s="211"/>
      <c r="BF10" s="211"/>
      <c r="BG10" s="211"/>
      <c r="BH10" s="214" t="s">
        <v>311</v>
      </c>
      <c r="BI10" s="213" t="s">
        <v>312</v>
      </c>
      <c r="BJ10" s="210" t="s">
        <v>179</v>
      </c>
      <c r="BK10" s="210" t="s">
        <v>179</v>
      </c>
      <c r="BL10" s="210"/>
      <c r="BM10" s="210"/>
      <c r="BN10" s="210"/>
      <c r="BO10" s="210"/>
      <c r="BP10" s="210"/>
      <c r="BQ10" s="210"/>
      <c r="BR10" s="210"/>
      <c r="BS10" s="210"/>
    </row>
    <row r="11" spans="1:71" ht="119.25" customHeight="1" x14ac:dyDescent="0.25">
      <c r="A11" s="201"/>
      <c r="B11" s="385"/>
      <c r="C11" s="385"/>
      <c r="D11" s="390"/>
      <c r="E11" s="392"/>
      <c r="F11" s="394"/>
      <c r="G11" s="379"/>
      <c r="H11" s="379"/>
      <c r="I11" s="385"/>
      <c r="J11" s="396"/>
      <c r="K11" s="396"/>
      <c r="L11" s="396"/>
      <c r="M11" s="396"/>
      <c r="N11" s="396"/>
      <c r="O11" s="385"/>
      <c r="P11" s="385"/>
      <c r="Q11" s="387"/>
      <c r="R11" s="413"/>
      <c r="S11" s="414"/>
      <c r="T11" s="307"/>
      <c r="U11" s="307"/>
      <c r="V11" s="305"/>
      <c r="W11" s="254"/>
      <c r="X11" s="307"/>
      <c r="Y11" s="409"/>
      <c r="Z11" s="399"/>
      <c r="AA11" s="399"/>
      <c r="AB11" s="428"/>
      <c r="AC11" s="437"/>
      <c r="AD11" s="314" t="s">
        <v>474</v>
      </c>
      <c r="AE11" s="317">
        <v>44196</v>
      </c>
      <c r="AF11" s="302" t="s">
        <v>475</v>
      </c>
      <c r="AG11" s="302"/>
      <c r="AH11" s="416"/>
      <c r="AI11" s="417"/>
      <c r="AJ11" s="399"/>
      <c r="AK11" s="435"/>
      <c r="AL11" s="435"/>
      <c r="AM11" s="210"/>
      <c r="AN11" s="210"/>
      <c r="AO11" s="210"/>
      <c r="AP11" s="210"/>
      <c r="AQ11" s="210"/>
      <c r="AR11" s="210"/>
      <c r="AS11" s="210"/>
      <c r="AT11" s="210"/>
      <c r="AU11" s="210"/>
      <c r="AV11" s="210"/>
      <c r="AW11" s="210" t="s">
        <v>450</v>
      </c>
      <c r="AX11" s="210"/>
      <c r="AY11" s="211"/>
      <c r="AZ11" s="211"/>
      <c r="BA11" s="211"/>
      <c r="BB11" s="211"/>
      <c r="BC11" s="211"/>
      <c r="BD11" s="211"/>
      <c r="BE11" s="211"/>
      <c r="BF11" s="211"/>
      <c r="BG11" s="211"/>
      <c r="BH11" s="214" t="s">
        <v>182</v>
      </c>
      <c r="BI11" s="213" t="s">
        <v>315</v>
      </c>
      <c r="BJ11" s="210" t="s">
        <v>183</v>
      </c>
      <c r="BK11" s="210" t="s">
        <v>183</v>
      </c>
      <c r="BL11" s="210"/>
      <c r="BM11" s="210"/>
      <c r="BN11" s="210"/>
      <c r="BO11" s="210"/>
      <c r="BP11" s="210"/>
      <c r="BQ11" s="210"/>
      <c r="BR11" s="210"/>
      <c r="BS11" s="210"/>
    </row>
    <row r="12" spans="1:71" ht="39.950000000000003" customHeight="1" x14ac:dyDescent="0.25">
      <c r="A12" s="201"/>
      <c r="B12" s="385"/>
      <c r="C12" s="385"/>
      <c r="D12" s="390"/>
      <c r="E12" s="392"/>
      <c r="F12" s="394"/>
      <c r="G12" s="379"/>
      <c r="H12" s="379"/>
      <c r="I12" s="385"/>
      <c r="J12" s="396"/>
      <c r="K12" s="396"/>
      <c r="L12" s="396"/>
      <c r="M12" s="396"/>
      <c r="N12" s="396"/>
      <c r="O12" s="385"/>
      <c r="P12" s="385"/>
      <c r="Q12" s="387"/>
      <c r="R12" s="411"/>
      <c r="S12" s="412"/>
      <c r="T12" s="208"/>
      <c r="U12" s="208"/>
      <c r="V12" s="247"/>
      <c r="W12" s="254"/>
      <c r="X12" s="208"/>
      <c r="Y12" s="409"/>
      <c r="Z12" s="399"/>
      <c r="AA12" s="399"/>
      <c r="AB12" s="428"/>
      <c r="AC12" s="437"/>
      <c r="AD12" s="302"/>
      <c r="AE12" s="302"/>
      <c r="AF12" s="302"/>
      <c r="AG12" s="302"/>
      <c r="AH12" s="416"/>
      <c r="AI12" s="417"/>
      <c r="AJ12" s="399"/>
      <c r="AK12" s="435"/>
      <c r="AL12" s="435"/>
      <c r="AM12" s="210"/>
      <c r="AN12" s="210"/>
      <c r="AO12" s="210"/>
      <c r="AP12" s="210"/>
      <c r="AQ12" s="210"/>
      <c r="AR12" s="210"/>
      <c r="AS12" s="210"/>
      <c r="AT12" s="210"/>
      <c r="AU12" s="210"/>
      <c r="AV12" s="210"/>
      <c r="AW12" s="210"/>
      <c r="AX12" s="210"/>
      <c r="AY12" s="211"/>
      <c r="AZ12" s="211"/>
      <c r="BA12" s="211"/>
      <c r="BB12" s="211"/>
      <c r="BC12" s="211"/>
      <c r="BD12" s="211"/>
      <c r="BE12" s="211"/>
      <c r="BF12" s="211"/>
      <c r="BG12" s="211"/>
      <c r="BH12" s="215" t="s">
        <v>185</v>
      </c>
      <c r="BI12" s="213" t="s">
        <v>316</v>
      </c>
      <c r="BJ12" s="210" t="s">
        <v>186</v>
      </c>
      <c r="BK12" s="210" t="s">
        <v>186</v>
      </c>
      <c r="BL12" s="210"/>
      <c r="BM12" s="210"/>
      <c r="BN12" s="210"/>
      <c r="BO12" s="210"/>
      <c r="BP12" s="210"/>
      <c r="BQ12" s="210"/>
      <c r="BR12" s="210"/>
      <c r="BS12" s="210"/>
    </row>
    <row r="13" spans="1:71" ht="39.950000000000003" customHeight="1" x14ac:dyDescent="0.25">
      <c r="A13" s="201"/>
      <c r="B13" s="385"/>
      <c r="C13" s="385"/>
      <c r="D13" s="390"/>
      <c r="E13" s="392"/>
      <c r="F13" s="394"/>
      <c r="G13" s="379"/>
      <c r="H13" s="379"/>
      <c r="I13" s="385"/>
      <c r="J13" s="396"/>
      <c r="K13" s="396"/>
      <c r="L13" s="396"/>
      <c r="M13" s="396"/>
      <c r="N13" s="396"/>
      <c r="O13" s="385"/>
      <c r="P13" s="385"/>
      <c r="Q13" s="387"/>
      <c r="R13" s="411"/>
      <c r="S13" s="412"/>
      <c r="T13" s="208"/>
      <c r="U13" s="208"/>
      <c r="V13" s="247"/>
      <c r="W13" s="254"/>
      <c r="X13" s="208"/>
      <c r="Y13" s="409"/>
      <c r="Z13" s="399"/>
      <c r="AA13" s="399"/>
      <c r="AB13" s="428"/>
      <c r="AC13" s="437"/>
      <c r="AD13" s="302"/>
      <c r="AE13" s="302"/>
      <c r="AF13" s="302"/>
      <c r="AG13" s="302"/>
      <c r="AH13" s="416"/>
      <c r="AI13" s="417"/>
      <c r="AJ13" s="399"/>
      <c r="AK13" s="435"/>
      <c r="AL13" s="435"/>
      <c r="AM13" s="210"/>
      <c r="AN13" s="210"/>
      <c r="AO13" s="210"/>
      <c r="AP13" s="210"/>
      <c r="AQ13" s="210"/>
      <c r="AR13" s="210"/>
      <c r="AS13" s="210" t="s">
        <v>450</v>
      </c>
      <c r="AT13" s="210"/>
      <c r="AU13" s="210"/>
      <c r="AV13" s="210" t="s">
        <v>450</v>
      </c>
      <c r="AW13" s="210"/>
      <c r="AX13" s="210"/>
      <c r="AY13" s="211"/>
      <c r="AZ13" s="211"/>
      <c r="BA13" s="211"/>
      <c r="BB13" s="211"/>
      <c r="BC13" s="211"/>
      <c r="BD13" s="211"/>
      <c r="BE13" s="211"/>
      <c r="BF13" s="211"/>
      <c r="BG13" s="211"/>
      <c r="BH13" s="212" t="s">
        <v>189</v>
      </c>
      <c r="BI13" s="216" t="s">
        <v>317</v>
      </c>
      <c r="BJ13" s="210" t="s">
        <v>190</v>
      </c>
      <c r="BK13" s="210" t="s">
        <v>190</v>
      </c>
      <c r="BL13" s="210"/>
      <c r="BM13" s="210"/>
      <c r="BN13" s="210"/>
      <c r="BO13" s="210"/>
      <c r="BP13" s="210"/>
      <c r="BQ13" s="210"/>
      <c r="BR13" s="210"/>
      <c r="BS13" s="210"/>
    </row>
    <row r="14" spans="1:71" ht="39.950000000000003" customHeight="1" x14ac:dyDescent="0.25">
      <c r="A14" s="201"/>
      <c r="B14" s="385"/>
      <c r="C14" s="385"/>
      <c r="D14" s="390"/>
      <c r="E14" s="392"/>
      <c r="F14" s="394"/>
      <c r="G14" s="379"/>
      <c r="H14" s="379"/>
      <c r="I14" s="385"/>
      <c r="J14" s="396"/>
      <c r="K14" s="396"/>
      <c r="L14" s="396"/>
      <c r="M14" s="396"/>
      <c r="N14" s="396"/>
      <c r="O14" s="385"/>
      <c r="P14" s="385"/>
      <c r="Q14" s="387"/>
      <c r="R14" s="411"/>
      <c r="S14" s="412"/>
      <c r="T14" s="208"/>
      <c r="U14" s="208"/>
      <c r="V14" s="247"/>
      <c r="W14" s="254"/>
      <c r="X14" s="208"/>
      <c r="Y14" s="409"/>
      <c r="Z14" s="399"/>
      <c r="AA14" s="399"/>
      <c r="AB14" s="428"/>
      <c r="AC14" s="437"/>
      <c r="AD14" s="302"/>
      <c r="AE14" s="302"/>
      <c r="AF14" s="302"/>
      <c r="AG14" s="302"/>
      <c r="AH14" s="416"/>
      <c r="AI14" s="417"/>
      <c r="AJ14" s="399"/>
      <c r="AK14" s="435"/>
      <c r="AL14" s="435"/>
      <c r="AM14" s="210"/>
      <c r="AN14" s="210"/>
      <c r="AO14" s="210"/>
      <c r="AP14" s="210"/>
      <c r="AQ14" s="210"/>
      <c r="AR14" s="210"/>
      <c r="AS14" s="210"/>
      <c r="AT14" s="210"/>
      <c r="AU14" s="210"/>
      <c r="AV14" s="210"/>
      <c r="AW14" s="210"/>
      <c r="AX14" s="210"/>
      <c r="AY14" s="211"/>
      <c r="AZ14" s="211"/>
      <c r="BA14" s="211"/>
      <c r="BB14" s="211"/>
      <c r="BC14" s="211"/>
      <c r="BD14" s="211"/>
      <c r="BE14" s="211"/>
      <c r="BF14" s="211"/>
      <c r="BG14" s="211"/>
      <c r="BH14" s="215" t="s">
        <v>191</v>
      </c>
      <c r="BI14" s="217" t="s">
        <v>319</v>
      </c>
      <c r="BJ14" s="210" t="s">
        <v>192</v>
      </c>
      <c r="BK14" s="210" t="s">
        <v>192</v>
      </c>
      <c r="BL14" s="210"/>
      <c r="BM14" s="210"/>
      <c r="BN14" s="210"/>
      <c r="BO14" s="210"/>
      <c r="BP14" s="210"/>
      <c r="BQ14" s="210"/>
      <c r="BR14" s="210"/>
      <c r="BS14" s="210"/>
    </row>
    <row r="15" spans="1:71" ht="39.950000000000003" customHeight="1" x14ac:dyDescent="0.25">
      <c r="A15" s="201"/>
      <c r="B15" s="385"/>
      <c r="C15" s="385"/>
      <c r="D15" s="390"/>
      <c r="E15" s="392"/>
      <c r="F15" s="394"/>
      <c r="G15" s="379"/>
      <c r="H15" s="379"/>
      <c r="I15" s="385"/>
      <c r="J15" s="396"/>
      <c r="K15" s="396"/>
      <c r="L15" s="396"/>
      <c r="M15" s="396"/>
      <c r="N15" s="396"/>
      <c r="O15" s="385"/>
      <c r="P15" s="385"/>
      <c r="Q15" s="387"/>
      <c r="R15" s="411"/>
      <c r="S15" s="412"/>
      <c r="T15" s="208"/>
      <c r="U15" s="208"/>
      <c r="V15" s="247"/>
      <c r="W15" s="254"/>
      <c r="X15" s="208"/>
      <c r="Y15" s="409"/>
      <c r="Z15" s="399"/>
      <c r="AA15" s="399"/>
      <c r="AB15" s="428"/>
      <c r="AC15" s="437"/>
      <c r="AD15" s="302"/>
      <c r="AE15" s="302"/>
      <c r="AF15" s="302"/>
      <c r="AG15" s="302"/>
      <c r="AH15" s="416"/>
      <c r="AI15" s="417"/>
      <c r="AJ15" s="399"/>
      <c r="AK15" s="435"/>
      <c r="AL15" s="435"/>
      <c r="AM15" s="210"/>
      <c r="AN15" s="210"/>
      <c r="AO15" s="210"/>
      <c r="AP15" s="210"/>
      <c r="AQ15" s="210"/>
      <c r="AR15" s="210"/>
      <c r="AS15" s="210"/>
      <c r="AT15" s="210"/>
      <c r="AU15" s="210"/>
      <c r="AV15" s="210"/>
      <c r="AW15" s="210"/>
      <c r="AX15" s="210"/>
      <c r="AY15" s="211"/>
      <c r="AZ15" s="211"/>
      <c r="BA15" s="211"/>
      <c r="BB15" s="211"/>
      <c r="BC15" s="211"/>
      <c r="BD15" s="211"/>
      <c r="BE15" s="211"/>
      <c r="BF15" s="211"/>
      <c r="BG15" s="211"/>
      <c r="BH15" s="215" t="s">
        <v>196</v>
      </c>
      <c r="BI15" s="217" t="s">
        <v>320</v>
      </c>
      <c r="BJ15" s="210" t="s">
        <v>197</v>
      </c>
      <c r="BK15" s="210" t="s">
        <v>197</v>
      </c>
      <c r="BL15" s="210"/>
      <c r="BM15" s="210"/>
      <c r="BN15" s="210"/>
      <c r="BO15" s="210"/>
      <c r="BP15" s="210"/>
      <c r="BQ15" s="210"/>
      <c r="BR15" s="210"/>
      <c r="BS15" s="210"/>
    </row>
    <row r="16" spans="1:71" ht="39.950000000000003" customHeight="1" x14ac:dyDescent="0.25">
      <c r="A16" s="201"/>
      <c r="B16" s="385"/>
      <c r="C16" s="385"/>
      <c r="D16" s="390"/>
      <c r="E16" s="392"/>
      <c r="F16" s="394"/>
      <c r="G16" s="379"/>
      <c r="H16" s="379"/>
      <c r="I16" s="385"/>
      <c r="J16" s="396"/>
      <c r="K16" s="396"/>
      <c r="L16" s="396"/>
      <c r="M16" s="396"/>
      <c r="N16" s="396"/>
      <c r="O16" s="385"/>
      <c r="P16" s="385"/>
      <c r="Q16" s="387"/>
      <c r="R16" s="411"/>
      <c r="S16" s="412"/>
      <c r="T16" s="208"/>
      <c r="U16" s="208"/>
      <c r="V16" s="247"/>
      <c r="W16" s="254"/>
      <c r="X16" s="208"/>
      <c r="Y16" s="409"/>
      <c r="Z16" s="399"/>
      <c r="AA16" s="399"/>
      <c r="AB16" s="428"/>
      <c r="AC16" s="437"/>
      <c r="AD16" s="302"/>
      <c r="AE16" s="302"/>
      <c r="AF16" s="302"/>
      <c r="AG16" s="302"/>
      <c r="AH16" s="416"/>
      <c r="AI16" s="417"/>
      <c r="AJ16" s="399"/>
      <c r="AK16" s="435"/>
      <c r="AL16" s="435"/>
      <c r="AM16" s="210"/>
      <c r="AN16" s="210"/>
      <c r="AO16" s="210"/>
      <c r="AP16" s="210"/>
      <c r="AQ16" s="210"/>
      <c r="AR16" s="210"/>
      <c r="AS16" s="210"/>
      <c r="AT16" s="210"/>
      <c r="AU16" s="210"/>
      <c r="AV16" s="210"/>
      <c r="AW16" s="210"/>
      <c r="AX16" s="210"/>
      <c r="AY16" s="211"/>
      <c r="AZ16" s="211"/>
      <c r="BA16" s="211"/>
      <c r="BB16" s="211"/>
      <c r="BC16" s="211"/>
      <c r="BD16" s="211"/>
      <c r="BE16" s="211"/>
      <c r="BF16" s="211"/>
      <c r="BG16" s="211"/>
      <c r="BH16" s="439" t="s">
        <v>302</v>
      </c>
      <c r="BI16" s="440"/>
      <c r="BJ16" s="218" t="str">
        <f>DATOS!B180</f>
        <v>Fuerte</v>
      </c>
      <c r="BK16" s="218" t="str">
        <f>DATOS!C180</f>
        <v>Fuerte</v>
      </c>
      <c r="BL16" s="218" t="str">
        <f>DATOS!D180</f>
        <v>N/A</v>
      </c>
      <c r="BM16" s="218" t="str">
        <f>DATOS!E180</f>
        <v>N/A</v>
      </c>
      <c r="BN16" s="218" t="str">
        <f>DATOS!F180</f>
        <v>N/A</v>
      </c>
      <c r="BO16" s="218" t="str">
        <f>DATOS!G180</f>
        <v>N/A</v>
      </c>
      <c r="BP16" s="218" t="str">
        <f>DATOS!H180</f>
        <v>N/A</v>
      </c>
      <c r="BQ16" s="218" t="str">
        <f>DATOS!I180</f>
        <v>N/A</v>
      </c>
      <c r="BR16" s="218" t="str">
        <f>DATOS!J180</f>
        <v>N/A</v>
      </c>
      <c r="BS16" s="218" t="str">
        <f>DATOS!K180</f>
        <v>N/A</v>
      </c>
    </row>
    <row r="17" spans="1:72" ht="39.950000000000003" customHeight="1" x14ac:dyDescent="0.25">
      <c r="A17" s="201"/>
      <c r="B17" s="385"/>
      <c r="C17" s="385"/>
      <c r="D17" s="390"/>
      <c r="E17" s="392"/>
      <c r="F17" s="394"/>
      <c r="G17" s="379"/>
      <c r="H17" s="379"/>
      <c r="I17" s="385"/>
      <c r="J17" s="396"/>
      <c r="K17" s="396"/>
      <c r="L17" s="396"/>
      <c r="M17" s="396"/>
      <c r="N17" s="396"/>
      <c r="O17" s="385"/>
      <c r="P17" s="385"/>
      <c r="Q17" s="387"/>
      <c r="R17" s="411"/>
      <c r="S17" s="412"/>
      <c r="T17" s="208"/>
      <c r="U17" s="208"/>
      <c r="V17" s="247"/>
      <c r="W17" s="254"/>
      <c r="X17" s="208"/>
      <c r="Y17" s="409"/>
      <c r="Z17" s="399"/>
      <c r="AA17" s="399"/>
      <c r="AB17" s="428"/>
      <c r="AC17" s="437"/>
      <c r="AD17" s="302"/>
      <c r="AE17" s="302"/>
      <c r="AF17" s="302"/>
      <c r="AG17" s="302"/>
      <c r="AH17" s="416"/>
      <c r="AI17" s="417"/>
      <c r="AJ17" s="399"/>
      <c r="AK17" s="435"/>
      <c r="AL17" s="435"/>
      <c r="AM17" s="210"/>
      <c r="AN17" s="210"/>
      <c r="AO17" s="210"/>
      <c r="AP17" s="210"/>
      <c r="AQ17" s="210"/>
      <c r="AR17" s="210"/>
      <c r="AS17" s="210"/>
      <c r="AT17" s="210"/>
      <c r="AU17" s="210"/>
      <c r="AV17" s="210"/>
      <c r="AW17" s="210"/>
      <c r="AX17" s="210"/>
      <c r="AY17" s="211"/>
      <c r="AZ17" s="211"/>
      <c r="BA17" s="211"/>
      <c r="BB17" s="211"/>
      <c r="BC17" s="211"/>
      <c r="BD17" s="211"/>
      <c r="BE17" s="211"/>
      <c r="BF17" s="211"/>
      <c r="BG17" s="211"/>
      <c r="BH17" s="219"/>
      <c r="BI17" s="220"/>
      <c r="BJ17" s="220"/>
      <c r="BK17" s="220"/>
      <c r="BL17" s="220"/>
      <c r="BM17" s="220"/>
      <c r="BN17" s="220"/>
      <c r="BO17" s="220"/>
      <c r="BP17" s="220"/>
      <c r="BQ17" s="220"/>
      <c r="BR17" s="220"/>
      <c r="BS17" s="220"/>
    </row>
    <row r="18" spans="1:72" ht="39.950000000000003" customHeight="1" x14ac:dyDescent="0.25">
      <c r="A18" s="201"/>
      <c r="B18" s="385"/>
      <c r="C18" s="385"/>
      <c r="D18" s="390"/>
      <c r="E18" s="392"/>
      <c r="F18" s="394"/>
      <c r="G18" s="379"/>
      <c r="H18" s="379"/>
      <c r="I18" s="385"/>
      <c r="J18" s="396"/>
      <c r="K18" s="396"/>
      <c r="L18" s="396"/>
      <c r="M18" s="396"/>
      <c r="N18" s="396"/>
      <c r="O18" s="385"/>
      <c r="P18" s="385"/>
      <c r="Q18" s="387"/>
      <c r="R18" s="411"/>
      <c r="S18" s="412"/>
      <c r="T18" s="208"/>
      <c r="U18" s="208"/>
      <c r="V18" s="247"/>
      <c r="W18" s="254"/>
      <c r="X18" s="208"/>
      <c r="Y18" s="410"/>
      <c r="Z18" s="400"/>
      <c r="AA18" s="400"/>
      <c r="AB18" s="429"/>
      <c r="AC18" s="438"/>
      <c r="AD18" s="302"/>
      <c r="AE18" s="302"/>
      <c r="AF18" s="302"/>
      <c r="AG18" s="302"/>
      <c r="AH18" s="416"/>
      <c r="AI18" s="417"/>
      <c r="AJ18" s="400"/>
      <c r="AK18" s="435"/>
      <c r="AL18" s="435"/>
      <c r="AM18" s="210"/>
      <c r="AN18" s="210"/>
      <c r="AO18" s="210"/>
      <c r="AP18" s="210"/>
      <c r="AQ18" s="210"/>
      <c r="AR18" s="210"/>
      <c r="AS18" s="210"/>
      <c r="AT18" s="210"/>
      <c r="AU18" s="210"/>
      <c r="AV18" s="210"/>
      <c r="AW18" s="210"/>
      <c r="AX18" s="210"/>
      <c r="AY18" s="211"/>
      <c r="AZ18" s="211"/>
      <c r="BA18" s="211"/>
      <c r="BB18" s="211"/>
      <c r="BC18" s="211"/>
      <c r="BD18" s="211"/>
      <c r="BE18" s="211"/>
      <c r="BF18" s="211"/>
      <c r="BG18" s="211"/>
      <c r="BH18" s="219"/>
      <c r="BI18" s="221"/>
      <c r="BJ18" s="221"/>
      <c r="BK18" s="221"/>
      <c r="BL18" s="221"/>
      <c r="BM18" s="221"/>
      <c r="BN18" s="221"/>
      <c r="BO18" s="221"/>
      <c r="BP18" s="221"/>
      <c r="BQ18" s="221"/>
      <c r="BR18" s="221"/>
      <c r="BS18" s="221"/>
    </row>
    <row r="19" spans="1:72" ht="39.950000000000003" customHeight="1" x14ac:dyDescent="0.25">
      <c r="A19" s="201"/>
      <c r="B19" s="222"/>
      <c r="C19" s="222"/>
      <c r="D19" s="295"/>
      <c r="E19" s="223"/>
      <c r="F19" s="224"/>
      <c r="G19" s="225"/>
      <c r="H19" s="225"/>
      <c r="I19" s="222"/>
      <c r="J19" s="226"/>
      <c r="K19" s="226"/>
      <c r="L19" s="226"/>
      <c r="M19" s="226"/>
      <c r="N19" s="226"/>
      <c r="O19" s="222"/>
      <c r="P19" s="222"/>
      <c r="Q19" s="227"/>
      <c r="R19" s="228"/>
      <c r="S19" s="228"/>
      <c r="T19" s="228"/>
      <c r="U19" s="228"/>
      <c r="V19" s="228"/>
      <c r="W19" s="228"/>
      <c r="X19" s="228"/>
      <c r="Y19" s="228"/>
      <c r="Z19" s="228"/>
      <c r="AA19" s="228"/>
      <c r="AB19" s="228"/>
      <c r="AC19" s="228"/>
      <c r="AD19" s="228"/>
      <c r="AE19" s="228"/>
      <c r="AF19" s="228"/>
      <c r="AG19" s="228"/>
      <c r="AH19" s="228"/>
      <c r="AI19" s="228"/>
      <c r="AJ19" s="228"/>
      <c r="AK19" s="228"/>
      <c r="AL19" s="228"/>
      <c r="AM19" s="228"/>
      <c r="AN19" s="228"/>
      <c r="AO19" s="228"/>
      <c r="AP19" s="228"/>
      <c r="AQ19" s="228"/>
      <c r="AR19" s="228"/>
      <c r="AS19" s="228"/>
      <c r="AT19" s="228"/>
      <c r="AU19" s="228"/>
      <c r="AV19" s="228"/>
      <c r="AW19" s="228"/>
      <c r="AX19" s="228"/>
      <c r="AY19" s="228"/>
      <c r="AZ19" s="228"/>
      <c r="BA19" s="228"/>
      <c r="BB19" s="228"/>
      <c r="BC19" s="228"/>
      <c r="BD19" s="228"/>
      <c r="BE19" s="228"/>
      <c r="BF19" s="228"/>
      <c r="BG19" s="228"/>
      <c r="BH19" s="219"/>
      <c r="BI19" s="220"/>
      <c r="BJ19" s="397"/>
      <c r="BK19" s="397"/>
      <c r="BL19" s="397"/>
      <c r="BM19" s="397"/>
      <c r="BN19" s="397"/>
      <c r="BO19" s="397"/>
      <c r="BP19" s="397"/>
      <c r="BQ19" s="397"/>
      <c r="BR19" s="397"/>
      <c r="BS19" s="397"/>
      <c r="BT19" s="228"/>
    </row>
    <row r="20" spans="1:72" ht="39.950000000000003" customHeight="1" x14ac:dyDescent="0.25">
      <c r="A20" s="201"/>
      <c r="B20" s="230"/>
      <c r="C20" s="230"/>
      <c r="D20" s="296"/>
      <c r="E20" s="220"/>
      <c r="F20" s="231"/>
      <c r="G20" s="232"/>
      <c r="H20" s="232"/>
      <c r="I20" s="230"/>
      <c r="J20" s="233"/>
      <c r="K20" s="233"/>
      <c r="L20" s="233"/>
      <c r="M20" s="233"/>
      <c r="N20" s="233"/>
      <c r="O20" s="230"/>
      <c r="P20" s="230"/>
      <c r="Q20" s="227"/>
      <c r="R20" s="228"/>
      <c r="S20" s="228"/>
      <c r="T20" s="228"/>
      <c r="U20" s="228"/>
      <c r="V20" s="228"/>
      <c r="W20" s="228"/>
      <c r="X20" s="228"/>
      <c r="Y20" s="228"/>
      <c r="Z20" s="228"/>
      <c r="AA20" s="228"/>
      <c r="AB20" s="228"/>
      <c r="AC20" s="228"/>
      <c r="AD20" s="228"/>
      <c r="AE20" s="228"/>
      <c r="AF20" s="228"/>
      <c r="AG20" s="228"/>
      <c r="AH20" s="228"/>
      <c r="AI20" s="228"/>
      <c r="AJ20" s="228"/>
      <c r="AK20" s="228"/>
      <c r="AL20" s="228"/>
      <c r="AM20" s="228"/>
      <c r="AN20" s="228"/>
      <c r="AO20" s="228"/>
      <c r="AP20" s="228"/>
      <c r="AQ20" s="228"/>
      <c r="AR20" s="228"/>
      <c r="AS20" s="228"/>
      <c r="AT20" s="228"/>
      <c r="AU20" s="228"/>
      <c r="AV20" s="228"/>
      <c r="AW20" s="228"/>
      <c r="AX20" s="228"/>
      <c r="AY20" s="228"/>
      <c r="AZ20" s="228"/>
      <c r="BA20" s="228"/>
      <c r="BB20" s="228"/>
      <c r="BC20" s="228"/>
      <c r="BD20" s="228"/>
      <c r="BE20" s="228"/>
      <c r="BF20" s="228"/>
      <c r="BG20" s="228"/>
      <c r="BH20" s="219"/>
      <c r="BI20" s="220"/>
      <c r="BJ20" s="397"/>
      <c r="BK20" s="397"/>
      <c r="BL20" s="397"/>
      <c r="BM20" s="397"/>
      <c r="BN20" s="397"/>
      <c r="BO20" s="397"/>
      <c r="BP20" s="397"/>
      <c r="BQ20" s="397"/>
      <c r="BR20" s="397"/>
      <c r="BS20" s="397"/>
      <c r="BT20" s="228"/>
    </row>
    <row r="21" spans="1:72" s="198" customFormat="1" ht="39.950000000000003" customHeight="1" x14ac:dyDescent="0.25">
      <c r="A21" s="201"/>
      <c r="B21" s="234"/>
      <c r="C21" s="234"/>
      <c r="D21" s="297"/>
      <c r="E21" s="235"/>
      <c r="F21" s="236"/>
      <c r="G21" s="237"/>
      <c r="H21" s="237"/>
      <c r="I21" s="234"/>
      <c r="J21" s="238"/>
      <c r="K21" s="238"/>
      <c r="L21" s="238"/>
      <c r="M21" s="238"/>
      <c r="N21" s="238"/>
      <c r="O21" s="234"/>
      <c r="P21" s="234"/>
      <c r="Q21" s="227"/>
      <c r="R21" s="239"/>
      <c r="S21" s="239"/>
      <c r="T21" s="239"/>
      <c r="U21" s="239"/>
      <c r="V21" s="239"/>
      <c r="W21" s="239"/>
      <c r="X21" s="239"/>
      <c r="Y21" s="239"/>
      <c r="Z21" s="239"/>
      <c r="AA21" s="239"/>
      <c r="AB21" s="239"/>
      <c r="AC21" s="239"/>
      <c r="AD21" s="239"/>
      <c r="AE21" s="239"/>
      <c r="AF21" s="239"/>
      <c r="AG21" s="239"/>
      <c r="AH21" s="239"/>
      <c r="AI21" s="239"/>
      <c r="AJ21" s="239"/>
      <c r="AK21" s="239"/>
      <c r="AL21" s="239"/>
      <c r="AM21" s="239"/>
      <c r="AN21" s="239"/>
      <c r="AO21" s="239"/>
      <c r="AP21" s="239"/>
      <c r="AQ21" s="239"/>
      <c r="AR21" s="239"/>
      <c r="AS21" s="239"/>
      <c r="AT21" s="239"/>
      <c r="AU21" s="239"/>
      <c r="AV21" s="239"/>
      <c r="AW21" s="239"/>
      <c r="AX21" s="239"/>
      <c r="AY21" s="239"/>
      <c r="AZ21" s="239"/>
      <c r="BA21" s="239"/>
      <c r="BB21" s="239"/>
      <c r="BC21" s="239"/>
      <c r="BD21" s="239"/>
      <c r="BE21" s="239"/>
      <c r="BF21" s="239"/>
      <c r="BG21" s="239"/>
      <c r="BH21" s="240"/>
      <c r="BI21" s="235"/>
      <c r="BJ21" s="241"/>
      <c r="BK21" s="241"/>
      <c r="BL21" s="241"/>
      <c r="BM21" s="241"/>
      <c r="BN21" s="241"/>
      <c r="BO21" s="241"/>
      <c r="BP21" s="241"/>
      <c r="BQ21" s="241"/>
      <c r="BR21" s="241"/>
      <c r="BS21" s="241"/>
      <c r="BT21" s="242"/>
    </row>
    <row r="22" spans="1:72" ht="122.25" customHeight="1" thickBot="1" x14ac:dyDescent="0.3">
      <c r="A22" s="201"/>
      <c r="B22" s="384" t="str">
        <f>'IDENTIFICACIÓN DE RIESGOS.'!$B$7</f>
        <v>CONCEPTOS JURÍDICOS</v>
      </c>
      <c r="C22" s="384">
        <f>C9+1</f>
        <v>2</v>
      </c>
      <c r="D22" s="389" t="str">
        <f>'IDENTIFICACIÓN DE RIESGOS.'!H18</f>
        <v>Emitir conceptos  y/o proyecto de respuesta a las reclamaciones de manera extemporánea</v>
      </c>
      <c r="E22" s="391" t="str">
        <f>CONCATENATE("La ", 'IDENTIFICACIÓN DE RIESGOS.'!$I$18, , "    puede generar ", D22, " ocasionando ", 'IDENTIFICACIÓN DE RIESGOS.'!$K$18)</f>
        <v xml:space="preserve">La Pérdida de la solicitud física 
Omisión de respuesta por parte del funcionario
    puede generar Emitir conceptos  y/o proyecto de respuesta a las reclamaciones de manera extemporánea ocasionando Tutelas
procesos disciplinarios
sanciones
</v>
      </c>
      <c r="F22" s="393" t="s">
        <v>463</v>
      </c>
      <c r="G22" s="378" t="str">
        <f>'IDENTIFICACIÓN DE RIESGOS.'!I18</f>
        <v xml:space="preserve">Pérdida de la solicitud física 
Omisión de respuesta por parte del funcionario
</v>
      </c>
      <c r="H22" s="378" t="str">
        <f>'IDENTIFICACIÓN DE RIESGOS.'!K18</f>
        <v xml:space="preserve">Tutelas
procesos disciplinarios
sanciones
</v>
      </c>
      <c r="I22" s="384"/>
      <c r="J22" s="395" t="s">
        <v>482</v>
      </c>
      <c r="K22" s="395"/>
      <c r="L22" s="395"/>
      <c r="M22" s="384" t="s">
        <v>144</v>
      </c>
      <c r="N22" s="384" t="s">
        <v>130</v>
      </c>
      <c r="O22" s="385">
        <f>VLOOKUP(M22,Tabla1[],2,0)</f>
        <v>2</v>
      </c>
      <c r="P22" s="385">
        <f>VLOOKUP(N22,Tabla2[],2,0)</f>
        <v>1</v>
      </c>
      <c r="Q22" s="386" t="str">
        <f>IF(N22="","",INDEX(TABLA_RIESGOS1,'VALORACIÓN RIESGOS'!P22,'VALORACIÓN RIESGOS'!O22))</f>
        <v>Baja</v>
      </c>
      <c r="R22" s="406" t="s">
        <v>468</v>
      </c>
      <c r="S22" s="407"/>
      <c r="T22" s="311" t="s">
        <v>483</v>
      </c>
      <c r="U22" s="311" t="s">
        <v>484</v>
      </c>
      <c r="V22" s="310" t="s">
        <v>33</v>
      </c>
      <c r="W22" s="310" t="s">
        <v>229</v>
      </c>
      <c r="X22" s="311" t="s">
        <v>491</v>
      </c>
      <c r="Y22" s="408" t="str">
        <f>DATOS!L192</f>
        <v>Fuerte</v>
      </c>
      <c r="Z22" s="398" t="str">
        <f>DATOS!D300</f>
        <v>Rara Vez</v>
      </c>
      <c r="AA22" s="401" t="str">
        <f>DATOS!D296</f>
        <v>Menor</v>
      </c>
      <c r="AB22" s="427" t="str">
        <f>DATOS!D331</f>
        <v>Baja</v>
      </c>
      <c r="AC22" s="398" t="str">
        <f>IF(F22="Corrupción",DATOS!$B$336,IF(AB22=DATOS!$B$144,DATOS!$B$336,IF(AB22=DATOS!$B$143,DATOS!$B$337,IF(AB22=DATOS!$B$142,DATOS!$B$337,IF(AB22=DATOS!$B$141,DATOS!$B$338,"No Aplica")))))</f>
        <v>Asumir</v>
      </c>
      <c r="AD22" s="375" t="str">
        <f>IF(AC22="No Aplica","No Aplica",IF(AC22="Asumir","No requiere acciones adicionales","Definir acciones complementarias"))</f>
        <v>No requiere acciones adicionales</v>
      </c>
      <c r="AE22" s="376"/>
      <c r="AF22" s="376"/>
      <c r="AG22" s="377"/>
      <c r="AH22" s="416" t="s">
        <v>462</v>
      </c>
      <c r="AI22" s="417" t="s">
        <v>476</v>
      </c>
      <c r="AJ22" s="434" t="s">
        <v>419</v>
      </c>
      <c r="AK22" s="435" t="s">
        <v>300</v>
      </c>
      <c r="AL22" s="435" t="str">
        <f>'IDENTIFICACIÓN DE RIESGOS.'!$F$17</f>
        <v xml:space="preserve"> Jefe Oficina Asesora Jurídica</v>
      </c>
      <c r="AM22" s="210"/>
      <c r="AN22" s="210"/>
      <c r="AO22" s="210"/>
      <c r="AP22" s="210"/>
      <c r="AQ22" s="210"/>
      <c r="AR22" s="210"/>
      <c r="AS22" s="210"/>
      <c r="AT22" s="210"/>
      <c r="AU22" s="210"/>
      <c r="AV22" s="210"/>
      <c r="AW22" s="210"/>
      <c r="AX22" s="210"/>
      <c r="AY22" s="211"/>
      <c r="AZ22" s="211"/>
      <c r="BA22" s="211"/>
      <c r="BB22" s="211"/>
      <c r="BC22" s="211"/>
      <c r="BD22" s="211"/>
      <c r="BE22" s="211"/>
      <c r="BF22" s="211"/>
      <c r="BG22" s="211"/>
      <c r="BH22" s="212" t="s">
        <v>175</v>
      </c>
      <c r="BI22" s="213" t="s">
        <v>310</v>
      </c>
      <c r="BJ22" s="210" t="s">
        <v>176</v>
      </c>
      <c r="BK22" s="210"/>
      <c r="BL22" s="210"/>
      <c r="BM22" s="210"/>
      <c r="BN22" s="210"/>
      <c r="BO22" s="210"/>
      <c r="BP22" s="210"/>
      <c r="BQ22" s="210"/>
      <c r="BR22" s="210"/>
      <c r="BS22" s="210"/>
    </row>
    <row r="23" spans="1:72" ht="39.950000000000003" customHeight="1" thickBot="1" x14ac:dyDescent="0.3">
      <c r="A23" s="201"/>
      <c r="B23" s="385"/>
      <c r="C23" s="385"/>
      <c r="D23" s="390"/>
      <c r="E23" s="392"/>
      <c r="F23" s="394"/>
      <c r="G23" s="379"/>
      <c r="H23" s="379"/>
      <c r="I23" s="385"/>
      <c r="J23" s="396"/>
      <c r="K23" s="396"/>
      <c r="L23" s="396"/>
      <c r="M23" s="385"/>
      <c r="N23" s="385"/>
      <c r="O23" s="385"/>
      <c r="P23" s="385"/>
      <c r="Q23" s="387"/>
      <c r="R23" s="402"/>
      <c r="S23" s="403"/>
      <c r="T23" s="306"/>
      <c r="U23" s="306"/>
      <c r="V23" s="309"/>
      <c r="W23" s="309"/>
      <c r="X23" s="306"/>
      <c r="Y23" s="409"/>
      <c r="Z23" s="399"/>
      <c r="AA23" s="399"/>
      <c r="AB23" s="428"/>
      <c r="AC23" s="399"/>
      <c r="AD23" s="302"/>
      <c r="AE23" s="302"/>
      <c r="AF23" s="302"/>
      <c r="AG23" s="302"/>
      <c r="AH23" s="416"/>
      <c r="AI23" s="417"/>
      <c r="AJ23" s="399"/>
      <c r="AK23" s="435"/>
      <c r="AL23" s="435"/>
      <c r="AM23" s="210"/>
      <c r="AN23" s="210"/>
      <c r="AO23" s="210"/>
      <c r="AP23" s="210"/>
      <c r="AQ23" s="210"/>
      <c r="AR23" s="210"/>
      <c r="AS23" s="210"/>
      <c r="AT23" s="210"/>
      <c r="AU23" s="210"/>
      <c r="AV23" s="210"/>
      <c r="AW23" s="210"/>
      <c r="AX23" s="210"/>
      <c r="AY23" s="211"/>
      <c r="AZ23" s="211"/>
      <c r="BA23" s="211"/>
      <c r="BB23" s="211"/>
      <c r="BC23" s="211"/>
      <c r="BD23" s="211"/>
      <c r="BE23" s="211"/>
      <c r="BF23" s="211"/>
      <c r="BG23" s="211"/>
      <c r="BH23" s="214" t="s">
        <v>311</v>
      </c>
      <c r="BI23" s="213" t="s">
        <v>312</v>
      </c>
      <c r="BJ23" s="210" t="s">
        <v>179</v>
      </c>
      <c r="BK23" s="210"/>
      <c r="BL23" s="210"/>
      <c r="BM23" s="210"/>
      <c r="BN23" s="210"/>
      <c r="BO23" s="210"/>
      <c r="BP23" s="210"/>
      <c r="BQ23" s="210"/>
      <c r="BR23" s="210"/>
      <c r="BS23" s="210"/>
    </row>
    <row r="24" spans="1:72" ht="39.950000000000003" customHeight="1" x14ac:dyDescent="0.25">
      <c r="A24" s="201"/>
      <c r="B24" s="385"/>
      <c r="C24" s="385"/>
      <c r="D24" s="390"/>
      <c r="E24" s="392"/>
      <c r="F24" s="394"/>
      <c r="G24" s="379"/>
      <c r="H24" s="379"/>
      <c r="I24" s="385"/>
      <c r="J24" s="396"/>
      <c r="K24" s="396"/>
      <c r="L24" s="396"/>
      <c r="M24" s="385"/>
      <c r="N24" s="385"/>
      <c r="O24" s="385"/>
      <c r="P24" s="385"/>
      <c r="Q24" s="387"/>
      <c r="R24" s="404"/>
      <c r="S24" s="405"/>
      <c r="T24" s="306"/>
      <c r="U24" s="306"/>
      <c r="V24" s="247"/>
      <c r="W24" s="305"/>
      <c r="X24" s="306"/>
      <c r="Y24" s="409"/>
      <c r="Z24" s="399"/>
      <c r="AA24" s="399"/>
      <c r="AB24" s="428"/>
      <c r="AC24" s="399"/>
      <c r="AD24" s="302"/>
      <c r="AE24" s="302"/>
      <c r="AF24" s="302"/>
      <c r="AG24" s="302"/>
      <c r="AH24" s="416"/>
      <c r="AI24" s="417"/>
      <c r="AJ24" s="399"/>
      <c r="AK24" s="435"/>
      <c r="AL24" s="435"/>
      <c r="AM24" s="210"/>
      <c r="AN24" s="210"/>
      <c r="AO24" s="210"/>
      <c r="AP24" s="210"/>
      <c r="AQ24" s="210"/>
      <c r="AR24" s="210"/>
      <c r="AS24" s="210"/>
      <c r="AT24" s="210"/>
      <c r="AU24" s="210"/>
      <c r="AV24" s="210"/>
      <c r="AW24" s="210"/>
      <c r="AX24" s="210"/>
      <c r="AY24" s="211"/>
      <c r="AZ24" s="211"/>
      <c r="BA24" s="211"/>
      <c r="BB24" s="211"/>
      <c r="BC24" s="211"/>
      <c r="BD24" s="211"/>
      <c r="BE24" s="211"/>
      <c r="BF24" s="211"/>
      <c r="BG24" s="211"/>
      <c r="BH24" s="214" t="s">
        <v>182</v>
      </c>
      <c r="BI24" s="213" t="s">
        <v>315</v>
      </c>
      <c r="BJ24" s="210" t="s">
        <v>183</v>
      </c>
      <c r="BK24" s="210"/>
      <c r="BL24" s="210"/>
      <c r="BM24" s="210"/>
      <c r="BN24" s="210"/>
      <c r="BO24" s="210"/>
      <c r="BP24" s="210"/>
      <c r="BQ24" s="210"/>
      <c r="BR24" s="210"/>
      <c r="BS24" s="210"/>
    </row>
    <row r="25" spans="1:72" ht="39.950000000000003" customHeight="1" x14ac:dyDescent="0.25">
      <c r="A25" s="201"/>
      <c r="B25" s="385"/>
      <c r="C25" s="385"/>
      <c r="D25" s="390"/>
      <c r="E25" s="392"/>
      <c r="F25" s="394"/>
      <c r="G25" s="379"/>
      <c r="H25" s="379"/>
      <c r="I25" s="385"/>
      <c r="J25" s="396"/>
      <c r="K25" s="396"/>
      <c r="L25" s="396"/>
      <c r="M25" s="385"/>
      <c r="N25" s="385"/>
      <c r="O25" s="385"/>
      <c r="P25" s="385"/>
      <c r="Q25" s="387"/>
      <c r="R25" s="404"/>
      <c r="S25" s="405"/>
      <c r="T25" s="306"/>
      <c r="U25" s="306"/>
      <c r="V25" s="247"/>
      <c r="W25" s="305"/>
      <c r="X25" s="306"/>
      <c r="Y25" s="409"/>
      <c r="Z25" s="399"/>
      <c r="AA25" s="399"/>
      <c r="AB25" s="428"/>
      <c r="AC25" s="399"/>
      <c r="AD25" s="302"/>
      <c r="AE25" s="302"/>
      <c r="AF25" s="302"/>
      <c r="AG25" s="302"/>
      <c r="AH25" s="416"/>
      <c r="AI25" s="417"/>
      <c r="AJ25" s="399"/>
      <c r="AK25" s="435"/>
      <c r="AL25" s="435"/>
      <c r="AM25" s="210"/>
      <c r="AN25" s="210"/>
      <c r="AO25" s="210"/>
      <c r="AP25" s="210"/>
      <c r="AQ25" s="210"/>
      <c r="AR25" s="210"/>
      <c r="AS25" s="210"/>
      <c r="AT25" s="210"/>
      <c r="AU25" s="210"/>
      <c r="AV25" s="210"/>
      <c r="AW25" s="210"/>
      <c r="AX25" s="210"/>
      <c r="AY25" s="211"/>
      <c r="AZ25" s="211"/>
      <c r="BA25" s="211"/>
      <c r="BB25" s="211"/>
      <c r="BC25" s="211"/>
      <c r="BD25" s="211"/>
      <c r="BE25" s="211"/>
      <c r="BF25" s="211"/>
      <c r="BG25" s="211"/>
      <c r="BH25" s="215" t="s">
        <v>185</v>
      </c>
      <c r="BI25" s="213" t="s">
        <v>316</v>
      </c>
      <c r="BJ25" s="210" t="s">
        <v>186</v>
      </c>
      <c r="BK25" s="210"/>
      <c r="BL25" s="210"/>
      <c r="BM25" s="210"/>
      <c r="BN25" s="210"/>
      <c r="BO25" s="210"/>
      <c r="BP25" s="210"/>
      <c r="BQ25" s="210"/>
      <c r="BR25" s="210"/>
      <c r="BS25" s="210"/>
    </row>
    <row r="26" spans="1:72" ht="39.950000000000003" customHeight="1" x14ac:dyDescent="0.25">
      <c r="A26" s="201"/>
      <c r="B26" s="385"/>
      <c r="C26" s="385"/>
      <c r="D26" s="390"/>
      <c r="E26" s="392"/>
      <c r="F26" s="394"/>
      <c r="G26" s="379"/>
      <c r="H26" s="379"/>
      <c r="I26" s="385"/>
      <c r="J26" s="396"/>
      <c r="K26" s="396"/>
      <c r="L26" s="396"/>
      <c r="M26" s="385"/>
      <c r="N26" s="385"/>
      <c r="O26" s="385"/>
      <c r="P26" s="385"/>
      <c r="Q26" s="387"/>
      <c r="R26" s="404"/>
      <c r="S26" s="405"/>
      <c r="T26" s="306"/>
      <c r="U26" s="306"/>
      <c r="V26" s="247"/>
      <c r="W26" s="305"/>
      <c r="X26" s="306"/>
      <c r="Y26" s="409"/>
      <c r="Z26" s="399"/>
      <c r="AA26" s="399"/>
      <c r="AB26" s="428"/>
      <c r="AC26" s="399"/>
      <c r="AD26" s="302"/>
      <c r="AE26" s="302"/>
      <c r="AF26" s="302"/>
      <c r="AG26" s="302"/>
      <c r="AH26" s="416"/>
      <c r="AI26" s="417"/>
      <c r="AJ26" s="399"/>
      <c r="AK26" s="435"/>
      <c r="AL26" s="435"/>
      <c r="AM26" s="210"/>
      <c r="AN26" s="210"/>
      <c r="AO26" s="210"/>
      <c r="AP26" s="210"/>
      <c r="AQ26" s="210"/>
      <c r="AR26" s="210"/>
      <c r="AS26" s="210"/>
      <c r="AT26" s="210"/>
      <c r="AU26" s="210"/>
      <c r="AV26" s="210"/>
      <c r="AW26" s="210"/>
      <c r="AX26" s="210"/>
      <c r="AY26" s="211"/>
      <c r="AZ26" s="211"/>
      <c r="BA26" s="211"/>
      <c r="BB26" s="211"/>
      <c r="BC26" s="211"/>
      <c r="BD26" s="211"/>
      <c r="BE26" s="211"/>
      <c r="BF26" s="211"/>
      <c r="BG26" s="211"/>
      <c r="BH26" s="212" t="s">
        <v>189</v>
      </c>
      <c r="BI26" s="216" t="s">
        <v>317</v>
      </c>
      <c r="BJ26" s="210" t="s">
        <v>190</v>
      </c>
      <c r="BK26" s="210"/>
      <c r="BL26" s="210"/>
      <c r="BM26" s="210"/>
      <c r="BN26" s="210"/>
      <c r="BO26" s="210"/>
      <c r="BP26" s="210"/>
      <c r="BQ26" s="210"/>
      <c r="BR26" s="210"/>
      <c r="BS26" s="210"/>
    </row>
    <row r="27" spans="1:72" ht="39.950000000000003" customHeight="1" x14ac:dyDescent="0.25">
      <c r="A27" s="201"/>
      <c r="B27" s="385"/>
      <c r="C27" s="385"/>
      <c r="D27" s="390"/>
      <c r="E27" s="392"/>
      <c r="F27" s="394"/>
      <c r="G27" s="379"/>
      <c r="H27" s="379"/>
      <c r="I27" s="385"/>
      <c r="J27" s="396"/>
      <c r="K27" s="396"/>
      <c r="L27" s="396"/>
      <c r="M27" s="385"/>
      <c r="N27" s="385"/>
      <c r="O27" s="385"/>
      <c r="P27" s="385"/>
      <c r="Q27" s="387"/>
      <c r="R27" s="404"/>
      <c r="S27" s="405"/>
      <c r="T27" s="306"/>
      <c r="U27" s="306"/>
      <c r="V27" s="247"/>
      <c r="W27" s="305"/>
      <c r="X27" s="306"/>
      <c r="Y27" s="409"/>
      <c r="Z27" s="399"/>
      <c r="AA27" s="399"/>
      <c r="AB27" s="428"/>
      <c r="AC27" s="399"/>
      <c r="AD27" s="302"/>
      <c r="AE27" s="302"/>
      <c r="AF27" s="302"/>
      <c r="AG27" s="302"/>
      <c r="AH27" s="416"/>
      <c r="AI27" s="417"/>
      <c r="AJ27" s="399"/>
      <c r="AK27" s="435"/>
      <c r="AL27" s="435"/>
      <c r="AM27" s="210"/>
      <c r="AN27" s="210"/>
      <c r="AO27" s="210"/>
      <c r="AP27" s="210"/>
      <c r="AQ27" s="210"/>
      <c r="AR27" s="210"/>
      <c r="AS27" s="210"/>
      <c r="AT27" s="210"/>
      <c r="AU27" s="210"/>
      <c r="AV27" s="210"/>
      <c r="AW27" s="210"/>
      <c r="AX27" s="210"/>
      <c r="AY27" s="211"/>
      <c r="AZ27" s="211"/>
      <c r="BA27" s="211"/>
      <c r="BB27" s="211"/>
      <c r="BC27" s="211"/>
      <c r="BD27" s="211"/>
      <c r="BE27" s="211"/>
      <c r="BF27" s="211"/>
      <c r="BG27" s="211"/>
      <c r="BH27" s="215" t="s">
        <v>191</v>
      </c>
      <c r="BI27" s="217" t="s">
        <v>319</v>
      </c>
      <c r="BJ27" s="210" t="s">
        <v>192</v>
      </c>
      <c r="BK27" s="210"/>
      <c r="BL27" s="210"/>
      <c r="BM27" s="210"/>
      <c r="BN27" s="210"/>
      <c r="BO27" s="210"/>
      <c r="BP27" s="210"/>
      <c r="BQ27" s="210"/>
      <c r="BR27" s="210"/>
      <c r="BS27" s="210"/>
    </row>
    <row r="28" spans="1:72" ht="39.950000000000003" customHeight="1" x14ac:dyDescent="0.25">
      <c r="A28" s="201"/>
      <c r="B28" s="385"/>
      <c r="C28" s="385"/>
      <c r="D28" s="390"/>
      <c r="E28" s="392"/>
      <c r="F28" s="394"/>
      <c r="G28" s="379"/>
      <c r="H28" s="379"/>
      <c r="I28" s="385"/>
      <c r="J28" s="396"/>
      <c r="K28" s="396"/>
      <c r="L28" s="396"/>
      <c r="M28" s="385"/>
      <c r="N28" s="385"/>
      <c r="O28" s="385"/>
      <c r="P28" s="385"/>
      <c r="Q28" s="387"/>
      <c r="R28" s="415"/>
      <c r="S28" s="412"/>
      <c r="T28" s="208"/>
      <c r="U28" s="208"/>
      <c r="V28" s="247"/>
      <c r="W28" s="254"/>
      <c r="X28" s="306"/>
      <c r="Y28" s="409"/>
      <c r="Z28" s="399"/>
      <c r="AA28" s="399"/>
      <c r="AB28" s="428"/>
      <c r="AC28" s="399"/>
      <c r="AD28" s="302"/>
      <c r="AE28" s="302"/>
      <c r="AF28" s="302"/>
      <c r="AG28" s="302"/>
      <c r="AH28" s="416"/>
      <c r="AI28" s="417"/>
      <c r="AJ28" s="399"/>
      <c r="AK28" s="435"/>
      <c r="AL28" s="435"/>
      <c r="AM28" s="210"/>
      <c r="AN28" s="210"/>
      <c r="AO28" s="210"/>
      <c r="AP28" s="210"/>
      <c r="AQ28" s="210"/>
      <c r="AR28" s="210"/>
      <c r="AS28" s="210"/>
      <c r="AT28" s="210"/>
      <c r="AU28" s="210"/>
      <c r="AV28" s="210"/>
      <c r="AW28" s="210"/>
      <c r="AX28" s="210"/>
      <c r="AY28" s="211"/>
      <c r="AZ28" s="211"/>
      <c r="BA28" s="211"/>
      <c r="BB28" s="211"/>
      <c r="BC28" s="211"/>
      <c r="BD28" s="211"/>
      <c r="BE28" s="211"/>
      <c r="BF28" s="211"/>
      <c r="BG28" s="211"/>
      <c r="BH28" s="215" t="s">
        <v>196</v>
      </c>
      <c r="BI28" s="217" t="s">
        <v>320</v>
      </c>
      <c r="BJ28" s="210" t="s">
        <v>197</v>
      </c>
      <c r="BK28" s="210"/>
      <c r="BL28" s="210"/>
      <c r="BM28" s="210"/>
      <c r="BN28" s="210"/>
      <c r="BO28" s="210"/>
      <c r="BP28" s="210"/>
      <c r="BQ28" s="210"/>
      <c r="BR28" s="210"/>
      <c r="BS28" s="210"/>
    </row>
    <row r="29" spans="1:72" ht="39.950000000000003" customHeight="1" x14ac:dyDescent="0.25">
      <c r="A29" s="201"/>
      <c r="B29" s="385"/>
      <c r="C29" s="385"/>
      <c r="D29" s="390"/>
      <c r="E29" s="392"/>
      <c r="F29" s="394"/>
      <c r="G29" s="379"/>
      <c r="H29" s="379"/>
      <c r="I29" s="385"/>
      <c r="J29" s="396"/>
      <c r="K29" s="396"/>
      <c r="L29" s="396"/>
      <c r="M29" s="385"/>
      <c r="N29" s="385"/>
      <c r="O29" s="385"/>
      <c r="P29" s="385"/>
      <c r="Q29" s="387"/>
      <c r="R29" s="415"/>
      <c r="S29" s="412"/>
      <c r="T29" s="208"/>
      <c r="U29" s="208"/>
      <c r="V29" s="247"/>
      <c r="W29" s="254"/>
      <c r="X29" s="306"/>
      <c r="Y29" s="409"/>
      <c r="Z29" s="399"/>
      <c r="AA29" s="399"/>
      <c r="AB29" s="428"/>
      <c r="AC29" s="399"/>
      <c r="AD29" s="302"/>
      <c r="AE29" s="302"/>
      <c r="AF29" s="302"/>
      <c r="AG29" s="302"/>
      <c r="AH29" s="416"/>
      <c r="AI29" s="417"/>
      <c r="AJ29" s="399"/>
      <c r="AK29" s="435"/>
      <c r="AL29" s="435"/>
      <c r="AM29" s="210"/>
      <c r="AN29" s="210"/>
      <c r="AO29" s="210"/>
      <c r="AP29" s="210"/>
      <c r="AQ29" s="210"/>
      <c r="AR29" s="210"/>
      <c r="AS29" s="210"/>
      <c r="AT29" s="210"/>
      <c r="AU29" s="210"/>
      <c r="AV29" s="210"/>
      <c r="AW29" s="210"/>
      <c r="AX29" s="210"/>
      <c r="AY29" s="211"/>
      <c r="AZ29" s="211"/>
      <c r="BA29" s="211"/>
      <c r="BB29" s="211"/>
      <c r="BC29" s="211"/>
      <c r="BD29" s="211"/>
      <c r="BE29" s="211"/>
      <c r="BF29" s="211"/>
      <c r="BG29" s="211"/>
      <c r="BH29" s="439" t="s">
        <v>302</v>
      </c>
      <c r="BI29" s="440"/>
      <c r="BJ29" s="218" t="str">
        <f>DATOS!B192</f>
        <v>Fuerte</v>
      </c>
      <c r="BK29" s="218" t="str">
        <f>DATOS!C192</f>
        <v>N/A</v>
      </c>
      <c r="BL29" s="218" t="str">
        <f>DATOS!D192</f>
        <v>N/A</v>
      </c>
      <c r="BM29" s="218" t="str">
        <f>DATOS!E192</f>
        <v>N/A</v>
      </c>
      <c r="BN29" s="218" t="str">
        <f>DATOS!F192</f>
        <v>N/A</v>
      </c>
      <c r="BO29" s="218" t="str">
        <f>DATOS!G192</f>
        <v>N/A</v>
      </c>
      <c r="BP29" s="218" t="str">
        <f>DATOS!H192</f>
        <v>N/A</v>
      </c>
      <c r="BQ29" s="218" t="str">
        <f>DATOS!I192</f>
        <v>N/A</v>
      </c>
      <c r="BR29" s="218" t="str">
        <f>DATOS!J192</f>
        <v>N/A</v>
      </c>
      <c r="BS29" s="218" t="str">
        <f>DATOS!K192</f>
        <v>N/A</v>
      </c>
    </row>
    <row r="30" spans="1:72" ht="39.950000000000003" customHeight="1" x14ac:dyDescent="0.25">
      <c r="A30" s="201"/>
      <c r="B30" s="385"/>
      <c r="C30" s="385"/>
      <c r="D30" s="390"/>
      <c r="E30" s="392"/>
      <c r="F30" s="394"/>
      <c r="G30" s="379"/>
      <c r="H30" s="379"/>
      <c r="I30" s="385"/>
      <c r="J30" s="396"/>
      <c r="K30" s="396"/>
      <c r="L30" s="396"/>
      <c r="M30" s="385"/>
      <c r="N30" s="385"/>
      <c r="O30" s="385"/>
      <c r="P30" s="385"/>
      <c r="Q30" s="387"/>
      <c r="R30" s="415"/>
      <c r="S30" s="412"/>
      <c r="T30" s="208"/>
      <c r="U30" s="208"/>
      <c r="V30" s="247"/>
      <c r="W30" s="254"/>
      <c r="X30" s="208"/>
      <c r="Y30" s="409"/>
      <c r="Z30" s="399"/>
      <c r="AA30" s="399"/>
      <c r="AB30" s="428"/>
      <c r="AC30" s="399"/>
      <c r="AD30" s="302"/>
      <c r="AE30" s="302"/>
      <c r="AF30" s="302"/>
      <c r="AG30" s="302"/>
      <c r="AH30" s="416"/>
      <c r="AI30" s="417"/>
      <c r="AJ30" s="399"/>
      <c r="AK30" s="435"/>
      <c r="AL30" s="435"/>
      <c r="AM30" s="210"/>
      <c r="AN30" s="210"/>
      <c r="AO30" s="210"/>
      <c r="AP30" s="210"/>
      <c r="AQ30" s="210"/>
      <c r="AR30" s="210"/>
      <c r="AS30" s="210"/>
      <c r="AT30" s="210"/>
      <c r="AU30" s="210"/>
      <c r="AV30" s="210"/>
      <c r="AW30" s="210"/>
      <c r="AX30" s="210"/>
      <c r="AY30" s="211"/>
      <c r="AZ30" s="211"/>
      <c r="BA30" s="211"/>
      <c r="BB30" s="211"/>
      <c r="BC30" s="211"/>
      <c r="BD30" s="211"/>
      <c r="BE30" s="211"/>
      <c r="BF30" s="211"/>
      <c r="BG30" s="211"/>
      <c r="BH30" s="219"/>
      <c r="BI30" s="221"/>
      <c r="BJ30" s="221"/>
      <c r="BK30" s="221"/>
      <c r="BL30" s="221"/>
      <c r="BM30" s="221"/>
      <c r="BN30" s="221"/>
      <c r="BO30" s="221"/>
      <c r="BP30" s="221"/>
      <c r="BQ30" s="221"/>
      <c r="BR30" s="221"/>
      <c r="BS30" s="221"/>
    </row>
    <row r="31" spans="1:72" ht="39.950000000000003" customHeight="1" x14ac:dyDescent="0.25">
      <c r="A31" s="201"/>
      <c r="B31" s="385"/>
      <c r="C31" s="385"/>
      <c r="D31" s="390"/>
      <c r="E31" s="392"/>
      <c r="F31" s="394"/>
      <c r="G31" s="379"/>
      <c r="H31" s="379"/>
      <c r="I31" s="385"/>
      <c r="J31" s="396"/>
      <c r="K31" s="396"/>
      <c r="L31" s="396"/>
      <c r="M31" s="385"/>
      <c r="N31" s="385"/>
      <c r="O31" s="385"/>
      <c r="P31" s="385"/>
      <c r="Q31" s="387"/>
      <c r="R31" s="415"/>
      <c r="S31" s="412"/>
      <c r="T31" s="208"/>
      <c r="U31" s="208"/>
      <c r="V31" s="247"/>
      <c r="W31" s="254"/>
      <c r="X31" s="208"/>
      <c r="Y31" s="410"/>
      <c r="Z31" s="400"/>
      <c r="AA31" s="400"/>
      <c r="AB31" s="429"/>
      <c r="AC31" s="400"/>
      <c r="AD31" s="302"/>
      <c r="AE31" s="302"/>
      <c r="AF31" s="302"/>
      <c r="AG31" s="302"/>
      <c r="AH31" s="416"/>
      <c r="AI31" s="417"/>
      <c r="AJ31" s="400"/>
      <c r="AK31" s="435"/>
      <c r="AL31" s="435"/>
      <c r="AM31" s="210"/>
      <c r="AN31" s="210"/>
      <c r="AO31" s="210"/>
      <c r="AP31" s="210"/>
      <c r="AQ31" s="210"/>
      <c r="AR31" s="210"/>
      <c r="AS31" s="210"/>
      <c r="AT31" s="210"/>
      <c r="AU31" s="210"/>
      <c r="AV31" s="210"/>
      <c r="AW31" s="210"/>
      <c r="AX31" s="210"/>
      <c r="AY31" s="211"/>
      <c r="AZ31" s="211"/>
      <c r="BA31" s="211"/>
      <c r="BB31" s="211"/>
      <c r="BC31" s="211"/>
      <c r="BD31" s="211"/>
      <c r="BE31" s="211"/>
      <c r="BF31" s="211"/>
      <c r="BG31" s="211"/>
      <c r="BH31" s="219"/>
      <c r="BI31" s="220"/>
      <c r="BJ31" s="397"/>
      <c r="BK31" s="397"/>
      <c r="BL31" s="397"/>
      <c r="BM31" s="397"/>
      <c r="BN31" s="397"/>
      <c r="BO31" s="397"/>
      <c r="BP31" s="397"/>
      <c r="BQ31" s="397"/>
      <c r="BR31" s="397"/>
      <c r="BS31" s="397"/>
      <c r="BT31" s="228"/>
    </row>
    <row r="32" spans="1:72" ht="39.950000000000003" customHeight="1" x14ac:dyDescent="0.25">
      <c r="A32" s="201"/>
      <c r="B32" s="222"/>
      <c r="C32" s="222"/>
      <c r="D32" s="295"/>
      <c r="E32" s="243"/>
      <c r="F32" s="224"/>
      <c r="G32" s="225"/>
      <c r="H32" s="225"/>
      <c r="I32" s="222"/>
      <c r="J32" s="225"/>
      <c r="K32" s="225"/>
      <c r="L32" s="225"/>
      <c r="M32" s="222"/>
      <c r="N32" s="222"/>
      <c r="O32" s="222"/>
      <c r="P32" s="222"/>
      <c r="Q32" s="244"/>
      <c r="R32" s="228"/>
      <c r="S32" s="228"/>
      <c r="T32" s="228"/>
      <c r="U32" s="228"/>
      <c r="V32" s="228"/>
      <c r="W32" s="228"/>
      <c r="X32" s="228"/>
      <c r="Y32" s="228"/>
      <c r="Z32" s="228"/>
      <c r="AA32" s="228"/>
      <c r="AB32" s="228"/>
      <c r="AC32" s="228"/>
      <c r="AD32" s="228"/>
      <c r="AE32" s="228"/>
      <c r="AF32" s="228"/>
      <c r="AG32" s="228"/>
      <c r="AH32" s="228"/>
      <c r="AI32" s="228"/>
      <c r="AJ32" s="228"/>
      <c r="AK32" s="228"/>
      <c r="AL32" s="228"/>
      <c r="AM32" s="228"/>
      <c r="AN32" s="228"/>
      <c r="AO32" s="228"/>
      <c r="AP32" s="228"/>
      <c r="AQ32" s="228"/>
      <c r="AR32" s="228"/>
      <c r="AS32" s="228"/>
      <c r="AT32" s="228"/>
      <c r="AU32" s="228"/>
      <c r="AV32" s="228"/>
      <c r="AW32" s="228"/>
      <c r="AX32" s="228"/>
      <c r="AY32" s="228"/>
      <c r="AZ32" s="228"/>
      <c r="BA32" s="228"/>
      <c r="BB32" s="228"/>
      <c r="BC32" s="228"/>
      <c r="BD32" s="228"/>
      <c r="BE32" s="228"/>
      <c r="BF32" s="228"/>
      <c r="BG32" s="228"/>
      <c r="BH32" s="219"/>
      <c r="BI32" s="220"/>
      <c r="BJ32" s="397"/>
      <c r="BK32" s="397"/>
      <c r="BL32" s="397"/>
      <c r="BM32" s="397"/>
      <c r="BN32" s="397"/>
      <c r="BO32" s="397"/>
      <c r="BP32" s="397"/>
      <c r="BQ32" s="397"/>
      <c r="BR32" s="397"/>
      <c r="BS32" s="397"/>
      <c r="BT32" s="228"/>
    </row>
    <row r="33" spans="1:72" ht="39.950000000000003" customHeight="1" x14ac:dyDescent="0.25">
      <c r="A33" s="201"/>
      <c r="B33" s="230"/>
      <c r="C33" s="230"/>
      <c r="D33" s="296"/>
      <c r="E33" s="211"/>
      <c r="F33" s="231"/>
      <c r="G33" s="232"/>
      <c r="H33" s="232"/>
      <c r="I33" s="230"/>
      <c r="J33" s="232"/>
      <c r="K33" s="232"/>
      <c r="L33" s="232"/>
      <c r="M33" s="230"/>
      <c r="N33" s="230"/>
      <c r="O33" s="230"/>
      <c r="P33" s="230"/>
      <c r="Q33" s="227"/>
      <c r="R33" s="228"/>
      <c r="S33" s="228"/>
      <c r="T33" s="228"/>
      <c r="U33" s="228"/>
      <c r="V33" s="228"/>
      <c r="W33" s="228"/>
      <c r="X33" s="228"/>
      <c r="Y33" s="228"/>
      <c r="Z33" s="228"/>
      <c r="AA33" s="228"/>
      <c r="AB33" s="228"/>
      <c r="AC33" s="228"/>
      <c r="AD33" s="228"/>
      <c r="AE33" s="228"/>
      <c r="AF33" s="228"/>
      <c r="AG33" s="228"/>
      <c r="AH33" s="228"/>
      <c r="AI33" s="228"/>
      <c r="AJ33" s="228"/>
      <c r="AK33" s="228"/>
      <c r="AL33" s="228"/>
      <c r="AM33" s="228"/>
      <c r="AN33" s="228"/>
      <c r="AO33" s="228"/>
      <c r="AP33" s="228"/>
      <c r="AQ33" s="228"/>
      <c r="AR33" s="228"/>
      <c r="AS33" s="228"/>
      <c r="AT33" s="228"/>
      <c r="AU33" s="228"/>
      <c r="AV33" s="228"/>
      <c r="AW33" s="228"/>
      <c r="AX33" s="228"/>
      <c r="AY33" s="228"/>
      <c r="AZ33" s="228"/>
      <c r="BA33" s="228"/>
      <c r="BB33" s="228"/>
      <c r="BC33" s="228"/>
      <c r="BD33" s="228"/>
      <c r="BE33" s="228"/>
      <c r="BF33" s="228"/>
      <c r="BG33" s="228"/>
      <c r="BH33" s="219"/>
      <c r="BI33" s="220"/>
      <c r="BJ33" s="229"/>
      <c r="BK33" s="229"/>
      <c r="BL33" s="229"/>
      <c r="BM33" s="229"/>
      <c r="BN33" s="229"/>
      <c r="BO33" s="229"/>
      <c r="BP33" s="229"/>
      <c r="BQ33" s="229"/>
      <c r="BR33" s="229"/>
      <c r="BS33" s="229"/>
      <c r="BT33" s="228"/>
    </row>
    <row r="34" spans="1:72" s="198" customFormat="1" ht="39.950000000000003" customHeight="1" x14ac:dyDescent="0.25">
      <c r="A34" s="201"/>
      <c r="B34" s="234"/>
      <c r="C34" s="234"/>
      <c r="D34" s="297"/>
      <c r="E34" s="245"/>
      <c r="F34" s="236"/>
      <c r="G34" s="237"/>
      <c r="H34" s="237"/>
      <c r="I34" s="234"/>
      <c r="J34" s="237"/>
      <c r="K34" s="237"/>
      <c r="L34" s="237"/>
      <c r="M34" s="234"/>
      <c r="N34" s="234"/>
      <c r="O34" s="234"/>
      <c r="P34" s="234"/>
      <c r="Q34" s="246"/>
      <c r="R34" s="239"/>
      <c r="S34" s="239"/>
      <c r="T34" s="239"/>
      <c r="U34" s="239"/>
      <c r="V34" s="239"/>
      <c r="W34" s="239"/>
      <c r="X34" s="239"/>
      <c r="Y34" s="239"/>
      <c r="Z34" s="239"/>
      <c r="AA34" s="239"/>
      <c r="AB34" s="239"/>
      <c r="AC34" s="239"/>
      <c r="AD34" s="239"/>
      <c r="AE34" s="239"/>
      <c r="AF34" s="239"/>
      <c r="AG34" s="239"/>
      <c r="AH34" s="239"/>
      <c r="AI34" s="239"/>
      <c r="AJ34" s="239"/>
      <c r="AK34" s="239"/>
      <c r="AL34" s="239"/>
      <c r="AM34" s="239"/>
      <c r="AN34" s="239"/>
      <c r="AO34" s="239"/>
      <c r="AP34" s="239"/>
      <c r="AQ34" s="239"/>
      <c r="AR34" s="239"/>
      <c r="AS34" s="239"/>
      <c r="AT34" s="239"/>
      <c r="AU34" s="239"/>
      <c r="AV34" s="239"/>
      <c r="AW34" s="239"/>
      <c r="AX34" s="239"/>
      <c r="AY34" s="239"/>
      <c r="AZ34" s="239"/>
      <c r="BA34" s="239"/>
      <c r="BB34" s="239"/>
      <c r="BC34" s="239"/>
      <c r="BD34" s="239"/>
      <c r="BE34" s="239"/>
      <c r="BF34" s="239"/>
      <c r="BG34" s="239"/>
      <c r="BH34" s="200"/>
      <c r="BI34" s="199"/>
      <c r="BJ34" s="199"/>
      <c r="BK34" s="199"/>
      <c r="BL34" s="199"/>
      <c r="BM34" s="199"/>
      <c r="BN34" s="199"/>
      <c r="BO34" s="199"/>
      <c r="BP34" s="199"/>
      <c r="BQ34" s="199"/>
      <c r="BR34" s="199"/>
      <c r="BS34" s="199"/>
      <c r="BT34" s="242"/>
    </row>
    <row r="35" spans="1:72" ht="150.75" customHeight="1" x14ac:dyDescent="0.25">
      <c r="B35" s="384" t="str">
        <f>'IDENTIFICACIÓN DE RIESGOS.'!$B$7</f>
        <v>CONCEPTOS JURÍDICOS</v>
      </c>
      <c r="C35" s="384">
        <v>3</v>
      </c>
      <c r="D35" s="389" t="str">
        <f>'IDENTIFICACIÓN DE RIESGOS.'!H28</f>
        <v>Pérdida o deterioro de la información contenida en los archivos de gestión del proceso de Conceptos Juridicos</v>
      </c>
      <c r="E35" s="391" t="str">
        <f>CONCATENATE("El ", 'IDENTIFICACIÓN DE RIESGOS.'!$I$28, , "    puede generar ", D9, " ocasionando ", 'IDENTIFICACIÓN DE RIESGOS.'!$K$28)</f>
        <v xml:space="preserve">El Desconocimiento de la normatividad vigente aplicable para la administración de los archivos de gestión del MVCT.
Falta de control en el acceso a la información contenida en los expedientes.
Desorganización de los archivos de gestión.
    puede generar Emitir conceptos jurídicos y/o reclamaciones sin la observancia de la normatividad aplicable y vigente para favorecer a terceros ocasionando Perdida de la Memoria Institucional
Afectación a la continuidad de las actividades del proceso
Incumplimientos normativos
Afectación en la toma de decisiones.
Pérdida de imagen, credibilidad y confianza
Sanciones y/o investigaciones a servidores públicos involucrados
</v>
      </c>
      <c r="F35" s="393" t="s">
        <v>493</v>
      </c>
      <c r="G35" s="378" t="str">
        <f>'IDENTIFICACIÓN DE RIESGOS.'!I28</f>
        <v xml:space="preserve">Desconocimiento de la normatividad vigente aplicable para la administración de los archivos de gestión del MVCT.
Falta de control en el acceso a la información contenida en los expedientes.
Desorganización de los archivos de gestión.
</v>
      </c>
      <c r="H35" s="378" t="str">
        <f>'IDENTIFICACIÓN DE RIESGOS.'!K28</f>
        <v xml:space="preserve">Perdida de la Memoria Institucional
Afectación a la continuidad de las actividades del proceso
Incumplimientos normativos
Afectación en la toma de decisiones.
Pérdida de imagen, credibilidad y confianza
Sanciones y/o investigaciones a servidores públicos involucrados
</v>
      </c>
      <c r="I35" s="460" t="s">
        <v>495</v>
      </c>
      <c r="J35" s="378" t="s">
        <v>496</v>
      </c>
      <c r="K35" s="378" t="s">
        <v>497</v>
      </c>
      <c r="L35" s="378" t="s">
        <v>498</v>
      </c>
      <c r="M35" s="384" t="s">
        <v>144</v>
      </c>
      <c r="N35" s="384" t="s">
        <v>130</v>
      </c>
      <c r="O35" s="381">
        <f>VLOOKUP(M35,Tabla1[],2,0)</f>
        <v>2</v>
      </c>
      <c r="P35" s="383">
        <f>VLOOKUP(N35,Tabla2[],2,0)</f>
        <v>1</v>
      </c>
      <c r="Q35" s="386" t="str">
        <f>IF(N35="","",INDEX(TABLA_RIESGOS1,'VALORACIÓN RIESGOS'!P35,'VALORACIÓN RIESGOS'!O35))</f>
        <v>Baja</v>
      </c>
      <c r="R35" s="458" t="s">
        <v>499</v>
      </c>
      <c r="S35" s="459"/>
      <c r="T35" s="308" t="s">
        <v>502</v>
      </c>
      <c r="U35" s="308" t="s">
        <v>500</v>
      </c>
      <c r="V35" s="312" t="s">
        <v>34</v>
      </c>
      <c r="W35" s="312" t="s">
        <v>511</v>
      </c>
      <c r="X35" s="313" t="s">
        <v>501</v>
      </c>
      <c r="Y35" s="408" t="str">
        <f>DATOS!L204</f>
        <v>Débil</v>
      </c>
      <c r="Z35" s="398" t="str">
        <f>DATOS!E300</f>
        <v>Rara Vez</v>
      </c>
      <c r="AA35" s="401" t="str">
        <f>DATOS!E296</f>
        <v>Menor</v>
      </c>
      <c r="AB35" s="427" t="str">
        <f>DATOS!E331</f>
        <v>Baja</v>
      </c>
      <c r="AC35" s="398" t="str">
        <f>IF(F35="Corrupción",DATOS!$B$336,IF(AB35=DATOS!$B$144,DATOS!$B$336,IF(AB35=DATOS!$B$143,DATOS!$B$337,IF(AB35=DATOS!$B$142,DATOS!$B$337,IF(AB35=DATOS!$B$141,DATOS!$B$338,"No Aplica")))))</f>
        <v>Asumir</v>
      </c>
      <c r="AD35" s="375" t="str">
        <f>IF(AC35="No Aplica","No Aplica",IF(AC35="Asumir","No requiere acciones adicionales","Definir acciones complementarias"))</f>
        <v>No requiere acciones adicionales</v>
      </c>
      <c r="AE35" s="376"/>
      <c r="AF35" s="376"/>
      <c r="AG35" s="377"/>
      <c r="AH35" s="416" t="s">
        <v>515</v>
      </c>
      <c r="AI35" s="416" t="s">
        <v>535</v>
      </c>
      <c r="AJ35" s="434" t="s">
        <v>419</v>
      </c>
      <c r="AK35" s="435" t="s">
        <v>300</v>
      </c>
      <c r="AL35" s="435" t="str">
        <f>'IDENTIFICACIÓN DE RIESGOS.'!$F$17</f>
        <v xml:space="preserve"> Jefe Oficina Asesora Jurídica</v>
      </c>
      <c r="AM35" s="210"/>
      <c r="AN35" s="210"/>
      <c r="AO35" s="210"/>
      <c r="AP35" s="210"/>
      <c r="AQ35" s="210"/>
      <c r="AR35" s="210"/>
      <c r="AS35" s="210"/>
      <c r="AT35" s="210"/>
      <c r="AU35" s="210"/>
      <c r="AV35" s="210"/>
      <c r="AW35" s="210"/>
      <c r="AX35" s="210"/>
      <c r="BH35" s="212" t="s">
        <v>175</v>
      </c>
      <c r="BI35" s="213" t="s">
        <v>310</v>
      </c>
      <c r="BJ35" s="210" t="s">
        <v>176</v>
      </c>
      <c r="BK35" s="210" t="s">
        <v>176</v>
      </c>
      <c r="BL35" s="210" t="s">
        <v>176</v>
      </c>
      <c r="BM35" s="210"/>
      <c r="BN35" s="210"/>
      <c r="BO35" s="210"/>
      <c r="BP35" s="210"/>
      <c r="BQ35" s="210"/>
      <c r="BR35" s="210"/>
      <c r="BS35" s="210"/>
      <c r="BT35" s="228"/>
    </row>
    <row r="36" spans="1:72" ht="228" customHeight="1" x14ac:dyDescent="0.25">
      <c r="B36" s="385"/>
      <c r="C36" s="385"/>
      <c r="D36" s="390"/>
      <c r="E36" s="392"/>
      <c r="F36" s="394"/>
      <c r="G36" s="379"/>
      <c r="H36" s="379"/>
      <c r="I36" s="354"/>
      <c r="J36" s="379"/>
      <c r="K36" s="379"/>
      <c r="L36" s="379"/>
      <c r="M36" s="385"/>
      <c r="N36" s="385"/>
      <c r="O36" s="382"/>
      <c r="P36" s="380"/>
      <c r="Q36" s="387"/>
      <c r="R36" s="404" t="s">
        <v>503</v>
      </c>
      <c r="S36" s="405"/>
      <c r="T36" s="306" t="s">
        <v>504</v>
      </c>
      <c r="U36" s="306" t="s">
        <v>505</v>
      </c>
      <c r="V36" s="247" t="s">
        <v>221</v>
      </c>
      <c r="W36" s="316" t="s">
        <v>511</v>
      </c>
      <c r="X36" s="209" t="s">
        <v>507</v>
      </c>
      <c r="Y36" s="409"/>
      <c r="Z36" s="399"/>
      <c r="AA36" s="399"/>
      <c r="AB36" s="428"/>
      <c r="AC36" s="399"/>
      <c r="AD36" s="302" t="s">
        <v>512</v>
      </c>
      <c r="AE36" s="302" t="s">
        <v>513</v>
      </c>
      <c r="AF36" s="302" t="s">
        <v>514</v>
      </c>
      <c r="AG36" s="302"/>
      <c r="AH36" s="416"/>
      <c r="AI36" s="416"/>
      <c r="AJ36" s="399"/>
      <c r="AK36" s="435"/>
      <c r="AL36" s="435"/>
      <c r="AM36" s="210"/>
      <c r="AN36" s="210"/>
      <c r="AO36" s="210"/>
      <c r="AP36" s="210"/>
      <c r="AQ36" s="210"/>
      <c r="AR36" s="210"/>
      <c r="AS36" s="210"/>
      <c r="AT36" s="210"/>
      <c r="AU36" s="210"/>
      <c r="AV36" s="210"/>
      <c r="AW36" s="210"/>
      <c r="AX36" s="210"/>
      <c r="BH36" s="214" t="s">
        <v>311</v>
      </c>
      <c r="BI36" s="213" t="s">
        <v>312</v>
      </c>
      <c r="BJ36" s="210" t="s">
        <v>179</v>
      </c>
      <c r="BK36" s="210" t="s">
        <v>179</v>
      </c>
      <c r="BL36" s="210" t="s">
        <v>179</v>
      </c>
      <c r="BM36" s="210"/>
      <c r="BN36" s="210"/>
      <c r="BO36" s="210"/>
      <c r="BP36" s="210"/>
      <c r="BQ36" s="210"/>
      <c r="BR36" s="210"/>
      <c r="BS36" s="210"/>
    </row>
    <row r="37" spans="1:72" ht="231.75" customHeight="1" x14ac:dyDescent="0.25">
      <c r="B37" s="385"/>
      <c r="C37" s="385"/>
      <c r="D37" s="390"/>
      <c r="E37" s="392"/>
      <c r="F37" s="394"/>
      <c r="G37" s="379"/>
      <c r="H37" s="379"/>
      <c r="I37" s="354"/>
      <c r="J37" s="379"/>
      <c r="K37" s="379"/>
      <c r="L37" s="379"/>
      <c r="M37" s="385"/>
      <c r="N37" s="385"/>
      <c r="O37" s="382"/>
      <c r="P37" s="380"/>
      <c r="Q37" s="387"/>
      <c r="R37" s="404" t="s">
        <v>508</v>
      </c>
      <c r="S37" s="405"/>
      <c r="T37" s="306" t="s">
        <v>509</v>
      </c>
      <c r="U37" s="306" t="s">
        <v>510</v>
      </c>
      <c r="V37" s="247" t="s">
        <v>33</v>
      </c>
      <c r="W37" s="316" t="s">
        <v>511</v>
      </c>
      <c r="X37" s="209" t="s">
        <v>506</v>
      </c>
      <c r="Y37" s="409"/>
      <c r="Z37" s="399"/>
      <c r="AA37" s="399"/>
      <c r="AB37" s="428"/>
      <c r="AC37" s="399"/>
      <c r="AD37" s="302"/>
      <c r="AE37" s="302"/>
      <c r="AF37" s="302"/>
      <c r="AG37" s="302"/>
      <c r="AH37" s="416"/>
      <c r="AI37" s="416"/>
      <c r="AJ37" s="399"/>
      <c r="AK37" s="435"/>
      <c r="AL37" s="435"/>
      <c r="AM37" s="210"/>
      <c r="AN37" s="210"/>
      <c r="AO37" s="210"/>
      <c r="AP37" s="210"/>
      <c r="AQ37" s="210"/>
      <c r="AR37" s="210"/>
      <c r="AS37" s="210"/>
      <c r="AT37" s="210"/>
      <c r="AU37" s="210"/>
      <c r="AV37" s="210"/>
      <c r="AW37" s="210"/>
      <c r="AX37" s="210"/>
      <c r="BH37" s="214" t="s">
        <v>182</v>
      </c>
      <c r="BI37" s="213" t="s">
        <v>315</v>
      </c>
      <c r="BJ37" s="210" t="s">
        <v>183</v>
      </c>
      <c r="BK37" s="210" t="s">
        <v>183</v>
      </c>
      <c r="BL37" s="210" t="s">
        <v>183</v>
      </c>
      <c r="BM37" s="210"/>
      <c r="BN37" s="210"/>
      <c r="BO37" s="210"/>
      <c r="BP37" s="210"/>
      <c r="BQ37" s="210"/>
      <c r="BR37" s="210"/>
      <c r="BS37" s="210"/>
    </row>
    <row r="38" spans="1:72" ht="69.75" customHeight="1" x14ac:dyDescent="0.25">
      <c r="B38" s="385"/>
      <c r="C38" s="385"/>
      <c r="D38" s="390"/>
      <c r="E38" s="392"/>
      <c r="F38" s="394"/>
      <c r="G38" s="379"/>
      <c r="H38" s="379"/>
      <c r="I38" s="354"/>
      <c r="J38" s="379"/>
      <c r="K38" s="379"/>
      <c r="L38" s="379"/>
      <c r="M38" s="385"/>
      <c r="N38" s="385"/>
      <c r="O38" s="382"/>
      <c r="P38" s="380"/>
      <c r="Q38" s="387"/>
      <c r="R38" s="415"/>
      <c r="S38" s="412"/>
      <c r="T38" s="209"/>
      <c r="U38" s="209"/>
      <c r="V38" s="247"/>
      <c r="W38" s="254"/>
      <c r="X38" s="209"/>
      <c r="Y38" s="409"/>
      <c r="Z38" s="399"/>
      <c r="AA38" s="399"/>
      <c r="AB38" s="428"/>
      <c r="AC38" s="399"/>
      <c r="AD38" s="302"/>
      <c r="AE38" s="302"/>
      <c r="AF38" s="302"/>
      <c r="AG38" s="302"/>
      <c r="AH38" s="416"/>
      <c r="AI38" s="416"/>
      <c r="AJ38" s="399"/>
      <c r="AK38" s="435"/>
      <c r="AL38" s="435"/>
      <c r="AM38" s="210"/>
      <c r="AN38" s="210"/>
      <c r="AO38" s="210"/>
      <c r="AP38" s="210"/>
      <c r="AQ38" s="210"/>
      <c r="AR38" s="210"/>
      <c r="AS38" s="210"/>
      <c r="AT38" s="210"/>
      <c r="AU38" s="210"/>
      <c r="AV38" s="210"/>
      <c r="AW38" s="210"/>
      <c r="AX38" s="210"/>
      <c r="BH38" s="215" t="s">
        <v>185</v>
      </c>
      <c r="BI38" s="213" t="s">
        <v>316</v>
      </c>
      <c r="BJ38" s="210" t="s">
        <v>186</v>
      </c>
      <c r="BK38" s="210" t="s">
        <v>186</v>
      </c>
      <c r="BL38" s="210" t="s">
        <v>186</v>
      </c>
      <c r="BM38" s="210"/>
      <c r="BN38" s="210"/>
      <c r="BO38" s="210"/>
      <c r="BP38" s="210"/>
      <c r="BQ38" s="210"/>
      <c r="BR38" s="210"/>
      <c r="BS38" s="210"/>
    </row>
    <row r="39" spans="1:72" ht="78.75" customHeight="1" x14ac:dyDescent="0.25">
      <c r="B39" s="385"/>
      <c r="C39" s="385"/>
      <c r="D39" s="390"/>
      <c r="E39" s="392"/>
      <c r="F39" s="394"/>
      <c r="G39" s="379"/>
      <c r="H39" s="379"/>
      <c r="I39" s="354"/>
      <c r="J39" s="379"/>
      <c r="K39" s="379"/>
      <c r="L39" s="379"/>
      <c r="M39" s="385"/>
      <c r="N39" s="385"/>
      <c r="O39" s="382"/>
      <c r="P39" s="380"/>
      <c r="Q39" s="387"/>
      <c r="R39" s="415"/>
      <c r="S39" s="412"/>
      <c r="T39" s="209"/>
      <c r="U39" s="209"/>
      <c r="V39" s="247"/>
      <c r="W39" s="254"/>
      <c r="X39" s="209"/>
      <c r="Y39" s="409"/>
      <c r="Z39" s="399"/>
      <c r="AA39" s="399"/>
      <c r="AB39" s="428"/>
      <c r="AC39" s="399"/>
      <c r="AD39" s="302"/>
      <c r="AE39" s="302"/>
      <c r="AF39" s="302"/>
      <c r="AG39" s="302"/>
      <c r="AH39" s="416"/>
      <c r="AI39" s="416"/>
      <c r="AJ39" s="399"/>
      <c r="AK39" s="435"/>
      <c r="AL39" s="435"/>
      <c r="AM39" s="210"/>
      <c r="AN39" s="210"/>
      <c r="AO39" s="210"/>
      <c r="AP39" s="210"/>
      <c r="AQ39" s="210"/>
      <c r="AR39" s="210"/>
      <c r="AS39" s="210"/>
      <c r="AT39" s="210"/>
      <c r="AU39" s="210"/>
      <c r="AV39" s="210"/>
      <c r="AW39" s="210"/>
      <c r="AX39" s="210"/>
      <c r="BH39" s="212" t="s">
        <v>189</v>
      </c>
      <c r="BI39" s="216" t="s">
        <v>317</v>
      </c>
      <c r="BJ39" s="210" t="s">
        <v>190</v>
      </c>
      <c r="BK39" s="210" t="s">
        <v>190</v>
      </c>
      <c r="BL39" s="210" t="s">
        <v>190</v>
      </c>
      <c r="BM39" s="210"/>
      <c r="BN39" s="210"/>
      <c r="BO39" s="210"/>
      <c r="BP39" s="210"/>
      <c r="BQ39" s="210"/>
      <c r="BR39" s="210"/>
      <c r="BS39" s="210"/>
    </row>
    <row r="40" spans="1:72" ht="122.25" customHeight="1" x14ac:dyDescent="0.25">
      <c r="B40" s="385"/>
      <c r="C40" s="385"/>
      <c r="D40" s="390"/>
      <c r="E40" s="392"/>
      <c r="F40" s="394"/>
      <c r="G40" s="379"/>
      <c r="H40" s="379"/>
      <c r="I40" s="354"/>
      <c r="J40" s="379"/>
      <c r="K40" s="379"/>
      <c r="L40" s="379"/>
      <c r="M40" s="385"/>
      <c r="N40" s="385"/>
      <c r="O40" s="382"/>
      <c r="P40" s="380"/>
      <c r="Q40" s="387"/>
      <c r="R40" s="415"/>
      <c r="S40" s="412"/>
      <c r="T40" s="209"/>
      <c r="U40" s="209"/>
      <c r="V40" s="247"/>
      <c r="W40" s="254"/>
      <c r="X40" s="209"/>
      <c r="Y40" s="409"/>
      <c r="Z40" s="399"/>
      <c r="AA40" s="399"/>
      <c r="AB40" s="428"/>
      <c r="AC40" s="399"/>
      <c r="AD40" s="302"/>
      <c r="AE40" s="302"/>
      <c r="AF40" s="302"/>
      <c r="AG40" s="302"/>
      <c r="AH40" s="416"/>
      <c r="AI40" s="416"/>
      <c r="AJ40" s="399"/>
      <c r="AK40" s="435"/>
      <c r="AL40" s="435"/>
      <c r="AM40" s="210"/>
      <c r="AN40" s="210"/>
      <c r="AO40" s="210"/>
      <c r="AP40" s="210"/>
      <c r="AQ40" s="210"/>
      <c r="AR40" s="210"/>
      <c r="AS40" s="210"/>
      <c r="AT40" s="210"/>
      <c r="AU40" s="210"/>
      <c r="AV40" s="210"/>
      <c r="AW40" s="210"/>
      <c r="AX40" s="210"/>
      <c r="BH40" s="215" t="s">
        <v>191</v>
      </c>
      <c r="BI40" s="217" t="s">
        <v>319</v>
      </c>
      <c r="BJ40" s="210" t="s">
        <v>194</v>
      </c>
      <c r="BK40" s="210" t="s">
        <v>194</v>
      </c>
      <c r="BL40" s="210" t="s">
        <v>194</v>
      </c>
      <c r="BM40" s="210"/>
      <c r="BN40" s="210"/>
      <c r="BO40" s="210"/>
      <c r="BP40" s="210"/>
      <c r="BQ40" s="210"/>
      <c r="BR40" s="210"/>
      <c r="BS40" s="210"/>
    </row>
    <row r="41" spans="1:72" ht="90.75" customHeight="1" x14ac:dyDescent="0.25">
      <c r="B41" s="385"/>
      <c r="C41" s="385"/>
      <c r="D41" s="390"/>
      <c r="E41" s="392"/>
      <c r="F41" s="394"/>
      <c r="G41" s="379"/>
      <c r="H41" s="379"/>
      <c r="I41" s="354"/>
      <c r="J41" s="379"/>
      <c r="K41" s="379"/>
      <c r="L41" s="379"/>
      <c r="M41" s="385"/>
      <c r="N41" s="385"/>
      <c r="O41" s="382"/>
      <c r="P41" s="380"/>
      <c r="Q41" s="387"/>
      <c r="R41" s="415"/>
      <c r="S41" s="412"/>
      <c r="T41" s="209"/>
      <c r="U41" s="209"/>
      <c r="V41" s="247"/>
      <c r="W41" s="254"/>
      <c r="X41" s="209"/>
      <c r="Y41" s="409"/>
      <c r="Z41" s="399"/>
      <c r="AA41" s="399"/>
      <c r="AB41" s="428"/>
      <c r="AC41" s="399"/>
      <c r="AD41" s="302"/>
      <c r="AE41" s="302"/>
      <c r="AF41" s="302"/>
      <c r="AG41" s="302"/>
      <c r="AH41" s="416"/>
      <c r="AI41" s="416"/>
      <c r="AJ41" s="399"/>
      <c r="AK41" s="435"/>
      <c r="AL41" s="435"/>
      <c r="AM41" s="210"/>
      <c r="AN41" s="210"/>
      <c r="AO41" s="210"/>
      <c r="AP41" s="210"/>
      <c r="AQ41" s="210"/>
      <c r="AR41" s="210"/>
      <c r="AS41" s="210"/>
      <c r="AT41" s="210"/>
      <c r="AU41" s="210"/>
      <c r="AV41" s="210"/>
      <c r="AW41" s="210"/>
      <c r="AX41" s="210"/>
      <c r="BH41" s="215" t="s">
        <v>196</v>
      </c>
      <c r="BI41" s="217" t="s">
        <v>320</v>
      </c>
      <c r="BJ41" s="210" t="s">
        <v>194</v>
      </c>
      <c r="BK41" s="210" t="s">
        <v>194</v>
      </c>
      <c r="BL41" s="210" t="s">
        <v>194</v>
      </c>
      <c r="BM41" s="210"/>
      <c r="BN41" s="210"/>
      <c r="BO41" s="210"/>
      <c r="BP41" s="210"/>
      <c r="BQ41" s="210"/>
      <c r="BR41" s="210"/>
      <c r="BS41" s="210"/>
    </row>
    <row r="42" spans="1:72" ht="39.950000000000003" customHeight="1" x14ac:dyDescent="0.25">
      <c r="B42" s="385"/>
      <c r="C42" s="385"/>
      <c r="D42" s="390"/>
      <c r="E42" s="392"/>
      <c r="F42" s="394"/>
      <c r="G42" s="379"/>
      <c r="H42" s="379"/>
      <c r="I42" s="354"/>
      <c r="J42" s="379"/>
      <c r="K42" s="379"/>
      <c r="L42" s="379"/>
      <c r="M42" s="385"/>
      <c r="N42" s="385"/>
      <c r="O42" s="382"/>
      <c r="P42" s="380"/>
      <c r="Q42" s="387"/>
      <c r="R42" s="415"/>
      <c r="S42" s="412"/>
      <c r="T42" s="209"/>
      <c r="U42" s="209"/>
      <c r="V42" s="247"/>
      <c r="W42" s="254"/>
      <c r="X42" s="209"/>
      <c r="Y42" s="409"/>
      <c r="Z42" s="399"/>
      <c r="AA42" s="399"/>
      <c r="AB42" s="428"/>
      <c r="AC42" s="399"/>
      <c r="AD42" s="302"/>
      <c r="AE42" s="302"/>
      <c r="AF42" s="302"/>
      <c r="AG42" s="302"/>
      <c r="AH42" s="416"/>
      <c r="AI42" s="416"/>
      <c r="AJ42" s="399"/>
      <c r="AK42" s="435"/>
      <c r="AL42" s="435"/>
      <c r="AM42" s="210"/>
      <c r="AN42" s="210"/>
      <c r="AO42" s="210"/>
      <c r="AP42" s="210"/>
      <c r="AQ42" s="210"/>
      <c r="AR42" s="210"/>
      <c r="AS42" s="210"/>
      <c r="AT42" s="210"/>
      <c r="AU42" s="210"/>
      <c r="AV42" s="210"/>
      <c r="AW42" s="210"/>
      <c r="AX42" s="210"/>
      <c r="BH42" s="439" t="s">
        <v>302</v>
      </c>
      <c r="BI42" s="440"/>
      <c r="BJ42" s="218" t="str">
        <f>DATOS!B204</f>
        <v>Débil</v>
      </c>
      <c r="BK42" s="218" t="str">
        <f>DATOS!C204</f>
        <v>Débil</v>
      </c>
      <c r="BL42" s="218" t="str">
        <f>DATOS!D204</f>
        <v>Débil</v>
      </c>
      <c r="BM42" s="218" t="str">
        <f>DATOS!E204</f>
        <v>N/A</v>
      </c>
      <c r="BN42" s="218" t="str">
        <f>DATOS!F204</f>
        <v>N/A</v>
      </c>
      <c r="BO42" s="218" t="str">
        <f>DATOS!G204</f>
        <v>N/A</v>
      </c>
      <c r="BP42" s="218" t="str">
        <f>DATOS!H204</f>
        <v>N/A</v>
      </c>
      <c r="BQ42" s="218" t="str">
        <f>DATOS!I204</f>
        <v>N/A</v>
      </c>
      <c r="BR42" s="218" t="str">
        <f>DATOS!J204</f>
        <v>N/A</v>
      </c>
      <c r="BS42" s="218" t="str">
        <f>DATOS!K204</f>
        <v>N/A</v>
      </c>
    </row>
    <row r="43" spans="1:72" ht="39.950000000000003" customHeight="1" x14ac:dyDescent="0.25">
      <c r="B43" s="385"/>
      <c r="C43" s="385"/>
      <c r="D43" s="390"/>
      <c r="E43" s="392"/>
      <c r="F43" s="394"/>
      <c r="G43" s="379"/>
      <c r="H43" s="379"/>
      <c r="I43" s="354"/>
      <c r="J43" s="379"/>
      <c r="K43" s="379"/>
      <c r="L43" s="379"/>
      <c r="M43" s="385"/>
      <c r="N43" s="385"/>
      <c r="O43" s="382"/>
      <c r="P43" s="380"/>
      <c r="Q43" s="387"/>
      <c r="R43" s="415"/>
      <c r="S43" s="412"/>
      <c r="T43" s="209"/>
      <c r="U43" s="209"/>
      <c r="V43" s="247"/>
      <c r="W43" s="254"/>
      <c r="X43" s="209"/>
      <c r="Y43" s="409"/>
      <c r="Z43" s="399"/>
      <c r="AA43" s="399"/>
      <c r="AB43" s="428"/>
      <c r="AC43" s="399"/>
      <c r="AD43" s="302"/>
      <c r="AE43" s="302"/>
      <c r="AF43" s="302"/>
      <c r="AG43" s="302"/>
      <c r="AH43" s="416"/>
      <c r="AI43" s="416"/>
      <c r="AJ43" s="399"/>
      <c r="AK43" s="435"/>
      <c r="AL43" s="435"/>
      <c r="AM43" s="210"/>
      <c r="AN43" s="210"/>
      <c r="AO43" s="210"/>
      <c r="AP43" s="210"/>
      <c r="AQ43" s="210"/>
      <c r="AR43" s="210"/>
      <c r="AS43" s="210"/>
      <c r="AT43" s="210"/>
      <c r="AU43" s="210"/>
      <c r="AV43" s="210"/>
      <c r="AW43" s="210"/>
      <c r="AX43" s="210"/>
    </row>
    <row r="44" spans="1:72" ht="77.25" customHeight="1" x14ac:dyDescent="0.25">
      <c r="B44" s="385"/>
      <c r="C44" s="385"/>
      <c r="D44" s="390"/>
      <c r="E44" s="392"/>
      <c r="F44" s="394"/>
      <c r="G44" s="379"/>
      <c r="H44" s="379"/>
      <c r="I44" s="355"/>
      <c r="J44" s="379"/>
      <c r="K44" s="379"/>
      <c r="L44" s="379"/>
      <c r="M44" s="385"/>
      <c r="N44" s="385"/>
      <c r="O44" s="382"/>
      <c r="P44" s="380"/>
      <c r="Q44" s="387"/>
      <c r="R44" s="415"/>
      <c r="S44" s="412"/>
      <c r="T44" s="209"/>
      <c r="U44" s="209"/>
      <c r="V44" s="247"/>
      <c r="W44" s="254"/>
      <c r="X44" s="209"/>
      <c r="Y44" s="410"/>
      <c r="Z44" s="400"/>
      <c r="AA44" s="400"/>
      <c r="AB44" s="429"/>
      <c r="AC44" s="400"/>
      <c r="AD44" s="302"/>
      <c r="AE44" s="302"/>
      <c r="AF44" s="302"/>
      <c r="AG44" s="302"/>
      <c r="AH44" s="416"/>
      <c r="AI44" s="416"/>
      <c r="AJ44" s="400"/>
      <c r="AK44" s="435"/>
      <c r="AL44" s="435"/>
      <c r="AM44" s="210"/>
      <c r="AN44" s="210"/>
      <c r="AO44" s="210"/>
      <c r="AP44" s="210"/>
      <c r="AQ44" s="210"/>
      <c r="AR44" s="210"/>
      <c r="AS44" s="210"/>
      <c r="AT44" s="210"/>
      <c r="AU44" s="210"/>
      <c r="AV44" s="210"/>
      <c r="AW44" s="210"/>
      <c r="AX44" s="210"/>
    </row>
    <row r="45" spans="1:72" ht="39.950000000000003" customHeight="1" x14ac:dyDescent="0.25">
      <c r="B45" s="222"/>
      <c r="C45" s="222"/>
      <c r="D45" s="295"/>
      <c r="E45" s="243"/>
      <c r="F45" s="224"/>
      <c r="G45" s="225"/>
      <c r="H45" s="225"/>
      <c r="I45" s="222"/>
      <c r="J45" s="225"/>
      <c r="K45" s="225"/>
      <c r="L45" s="225"/>
      <c r="M45" s="222"/>
      <c r="N45" s="222"/>
      <c r="O45" s="222"/>
      <c r="P45" s="222"/>
      <c r="Q45" s="244"/>
    </row>
    <row r="46" spans="1:72" ht="39.950000000000003" customHeight="1" x14ac:dyDescent="0.25">
      <c r="B46" s="230"/>
      <c r="C46" s="230"/>
      <c r="D46" s="296"/>
      <c r="E46" s="211"/>
      <c r="F46" s="231"/>
      <c r="G46" s="232"/>
      <c r="H46" s="232"/>
      <c r="I46" s="230"/>
      <c r="J46" s="232"/>
      <c r="K46" s="232"/>
      <c r="L46" s="232"/>
      <c r="M46" s="230"/>
      <c r="N46" s="230"/>
      <c r="O46" s="230"/>
      <c r="P46" s="230"/>
      <c r="Q46" s="227"/>
    </row>
    <row r="47" spans="1:72" ht="39.950000000000003" customHeight="1" x14ac:dyDescent="0.25">
      <c r="B47" s="234"/>
      <c r="C47" s="234"/>
      <c r="D47" s="297"/>
      <c r="E47" s="245"/>
      <c r="F47" s="236"/>
      <c r="G47" s="237"/>
      <c r="H47" s="237"/>
      <c r="I47" s="234"/>
      <c r="J47" s="237"/>
      <c r="K47" s="237"/>
      <c r="L47" s="237"/>
      <c r="M47" s="234"/>
      <c r="N47" s="234"/>
      <c r="O47" s="234"/>
      <c r="P47" s="234"/>
      <c r="Q47" s="246"/>
    </row>
    <row r="48" spans="1:72" ht="152.25" customHeight="1" x14ac:dyDescent="0.25">
      <c r="B48" s="384" t="str">
        <f>'IDENTIFICACIÓN DE RIESGOS.'!$B$7</f>
        <v>CONCEPTOS JURÍDICOS</v>
      </c>
      <c r="C48" s="384">
        <f>C35+1</f>
        <v>4</v>
      </c>
      <c r="D48" s="389" t="s">
        <v>516</v>
      </c>
      <c r="E48" s="391" t="str">
        <f>CONCATENATE("La ", 'IDENTIFICACIÓN DE RIESGOS.'!$I$38, , "    puede generar ", D9, " ocasionando ", 'IDENTIFICACIÓN DE RIESGOS.'!$K$38)</f>
        <v xml:space="preserve">La Incumplimiento a lo contenido en el Manual de Supervisión y en la normatividad legal vigente aplicable    puede generar Emitir conceptos jurídicos y/o reclamaciones sin la observancia de la normatividad aplicable y vigente para favorecer a terceros ocasionando Sanciones o Investigaciones Disciplinarias
Afectacion Operativa y sobrecarga en las actividades de los procesos
</v>
      </c>
      <c r="F48" s="393" t="s">
        <v>519</v>
      </c>
      <c r="G48" s="378" t="str">
        <f>'IDENTIFICACIÓN DE RIESGOS.'!I38</f>
        <v>Incumplimiento a lo contenido en el Manual de Supervisión y en la normatividad legal vigente aplicable</v>
      </c>
      <c r="H48" s="378" t="str">
        <f>'IDENTIFICACIÓN DE RIESGOS.'!K38</f>
        <v xml:space="preserve">Sanciones o Investigaciones Disciplinarias
Afectacion Operativa y sobrecarga en las actividades de los procesos
</v>
      </c>
      <c r="I48" s="460" t="s">
        <v>520</v>
      </c>
      <c r="J48" s="378" t="s">
        <v>520</v>
      </c>
      <c r="K48" s="378" t="s">
        <v>520</v>
      </c>
      <c r="L48" s="378" t="s">
        <v>520</v>
      </c>
      <c r="M48" s="384" t="s">
        <v>146</v>
      </c>
      <c r="N48" s="384" t="s">
        <v>130</v>
      </c>
      <c r="O48" s="381">
        <f>VLOOKUP(M48,Tabla1[],2,0)</f>
        <v>1</v>
      </c>
      <c r="P48" s="383">
        <f>VLOOKUP(N48,Tabla2[],2,0)</f>
        <v>1</v>
      </c>
      <c r="Q48" s="386" t="str">
        <f>IF(N48="","",INDEX(TABLA_RIESGOS1,'VALORACIÓN RIESGOS'!P48,'VALORACIÓN RIESGOS'!O48))</f>
        <v>Baja</v>
      </c>
      <c r="R48" s="458" t="s">
        <v>521</v>
      </c>
      <c r="S48" s="459"/>
      <c r="T48" s="308" t="s">
        <v>523</v>
      </c>
      <c r="U48" s="308" t="s">
        <v>525</v>
      </c>
      <c r="V48" s="247" t="s">
        <v>221</v>
      </c>
      <c r="W48" s="254" t="s">
        <v>527</v>
      </c>
      <c r="X48" s="307" t="s">
        <v>529</v>
      </c>
      <c r="Y48" s="408"/>
      <c r="Z48" s="398"/>
      <c r="AA48" s="401" t="str">
        <f>DATOS!F296</f>
        <v>Insignificante</v>
      </c>
      <c r="AB48" s="427" t="str">
        <f>DATOS!F331</f>
        <v>Baja</v>
      </c>
      <c r="AC48" s="398" t="str">
        <f>IF(F48="Corrupción",DATOS!$B$336,IF(AB48=DATOS!$B$144,DATOS!$B$336,IF(AB48=DATOS!$B$143,DATOS!$B$337,IF(AB48=DATOS!$B$142,DATOS!$B$337,IF(AB48=DATOS!$B$141,DATOS!$B$338,"No Aplica")))))</f>
        <v>Asumir</v>
      </c>
      <c r="AD48" s="375" t="str">
        <f>IF(AC48="No Aplica","No Aplica",IF(AC48="Asumir","No requiere acciones adicionales","Definir acciones complementarias"))</f>
        <v>No requiere acciones adicionales</v>
      </c>
      <c r="AE48" s="376"/>
      <c r="AF48" s="376"/>
      <c r="AG48" s="377"/>
      <c r="AH48" s="416" t="s">
        <v>532</v>
      </c>
      <c r="AI48" s="416" t="s">
        <v>533</v>
      </c>
      <c r="AJ48" s="434" t="s">
        <v>419</v>
      </c>
      <c r="AK48" s="435" t="s">
        <v>300</v>
      </c>
      <c r="AL48" s="435" t="s">
        <v>534</v>
      </c>
      <c r="AM48" s="210"/>
      <c r="AN48" s="210"/>
      <c r="AO48" s="210"/>
      <c r="AP48" s="210"/>
      <c r="AQ48" s="210"/>
      <c r="AR48" s="210"/>
      <c r="AS48" s="210"/>
      <c r="AT48" s="210"/>
      <c r="AU48" s="210"/>
      <c r="AV48" s="210"/>
      <c r="AW48" s="210"/>
      <c r="AX48" s="210"/>
      <c r="BH48" s="212" t="s">
        <v>175</v>
      </c>
      <c r="BI48" s="213" t="s">
        <v>310</v>
      </c>
      <c r="BJ48" s="210" t="s">
        <v>176</v>
      </c>
      <c r="BK48" s="210" t="s">
        <v>176</v>
      </c>
      <c r="BL48" s="210"/>
      <c r="BM48" s="210"/>
      <c r="BN48" s="210"/>
      <c r="BO48" s="210"/>
      <c r="BP48" s="210"/>
      <c r="BQ48" s="210"/>
      <c r="BR48" s="210"/>
      <c r="BS48" s="210"/>
    </row>
    <row r="49" spans="2:71" ht="104.25" customHeight="1" x14ac:dyDescent="0.25">
      <c r="B49" s="385"/>
      <c r="C49" s="385"/>
      <c r="D49" s="390"/>
      <c r="E49" s="392"/>
      <c r="F49" s="394"/>
      <c r="G49" s="379"/>
      <c r="H49" s="379"/>
      <c r="I49" s="354"/>
      <c r="J49" s="379"/>
      <c r="K49" s="379"/>
      <c r="L49" s="379"/>
      <c r="M49" s="385"/>
      <c r="N49" s="385"/>
      <c r="O49" s="382"/>
      <c r="P49" s="380"/>
      <c r="Q49" s="387"/>
      <c r="R49" s="415" t="s">
        <v>522</v>
      </c>
      <c r="S49" s="412"/>
      <c r="T49" s="209" t="s">
        <v>524</v>
      </c>
      <c r="U49" s="209" t="s">
        <v>526</v>
      </c>
      <c r="V49" s="247" t="s">
        <v>221</v>
      </c>
      <c r="W49" s="316" t="s">
        <v>527</v>
      </c>
      <c r="X49" s="209" t="s">
        <v>528</v>
      </c>
      <c r="Y49" s="409"/>
      <c r="Z49" s="399"/>
      <c r="AA49" s="399"/>
      <c r="AB49" s="428"/>
      <c r="AC49" s="399"/>
      <c r="AD49" s="302" t="s">
        <v>530</v>
      </c>
      <c r="AE49" s="317">
        <v>44196</v>
      </c>
      <c r="AF49" s="302" t="s">
        <v>531</v>
      </c>
      <c r="AG49" s="302"/>
      <c r="AH49" s="416"/>
      <c r="AI49" s="416"/>
      <c r="AJ49" s="399"/>
      <c r="AK49" s="435"/>
      <c r="AL49" s="435"/>
      <c r="AM49" s="210"/>
      <c r="AN49" s="210"/>
      <c r="AO49" s="210"/>
      <c r="AP49" s="210"/>
      <c r="AQ49" s="210"/>
      <c r="AR49" s="210"/>
      <c r="AS49" s="210"/>
      <c r="AT49" s="210"/>
      <c r="AU49" s="210"/>
      <c r="AV49" s="210"/>
      <c r="AW49" s="210"/>
      <c r="AX49" s="210"/>
      <c r="BH49" s="214" t="s">
        <v>311</v>
      </c>
      <c r="BI49" s="213" t="s">
        <v>312</v>
      </c>
      <c r="BJ49" s="210" t="s">
        <v>179</v>
      </c>
      <c r="BK49" s="210" t="s">
        <v>179</v>
      </c>
      <c r="BL49" s="210"/>
      <c r="BM49" s="210"/>
      <c r="BN49" s="210"/>
      <c r="BO49" s="210"/>
      <c r="BP49" s="210"/>
      <c r="BQ49" s="210"/>
      <c r="BR49" s="210"/>
      <c r="BS49" s="210"/>
    </row>
    <row r="50" spans="2:71" ht="39.950000000000003" customHeight="1" x14ac:dyDescent="0.25">
      <c r="B50" s="385"/>
      <c r="C50" s="385"/>
      <c r="D50" s="390"/>
      <c r="E50" s="392"/>
      <c r="F50" s="394"/>
      <c r="G50" s="379"/>
      <c r="H50" s="379"/>
      <c r="I50" s="354"/>
      <c r="J50" s="379"/>
      <c r="K50" s="379"/>
      <c r="L50" s="379"/>
      <c r="M50" s="385"/>
      <c r="N50" s="385"/>
      <c r="O50" s="382"/>
      <c r="P50" s="380"/>
      <c r="Q50" s="387"/>
      <c r="R50" s="415"/>
      <c r="S50" s="412"/>
      <c r="T50" s="209"/>
      <c r="U50" s="209"/>
      <c r="V50" s="247"/>
      <c r="W50" s="254"/>
      <c r="X50" s="209"/>
      <c r="Y50" s="409"/>
      <c r="Z50" s="399"/>
      <c r="AA50" s="399"/>
      <c r="AB50" s="428"/>
      <c r="AC50" s="399"/>
      <c r="AD50" s="302"/>
      <c r="AE50" s="302"/>
      <c r="AF50" s="302"/>
      <c r="AG50" s="302"/>
      <c r="AH50" s="416"/>
      <c r="AI50" s="416"/>
      <c r="AJ50" s="399"/>
      <c r="AK50" s="435"/>
      <c r="AL50" s="435"/>
      <c r="AM50" s="210"/>
      <c r="AN50" s="210"/>
      <c r="AO50" s="210"/>
      <c r="AP50" s="210"/>
      <c r="AQ50" s="210"/>
      <c r="AR50" s="210"/>
      <c r="AS50" s="210"/>
      <c r="AT50" s="210"/>
      <c r="AU50" s="210"/>
      <c r="AV50" s="210"/>
      <c r="AW50" s="210"/>
      <c r="AX50" s="210"/>
      <c r="BH50" s="214" t="s">
        <v>182</v>
      </c>
      <c r="BI50" s="213" t="s">
        <v>315</v>
      </c>
      <c r="BJ50" s="210" t="s">
        <v>183</v>
      </c>
      <c r="BK50" s="210" t="s">
        <v>183</v>
      </c>
      <c r="BL50" s="210"/>
      <c r="BM50" s="210"/>
      <c r="BN50" s="210"/>
      <c r="BO50" s="210"/>
      <c r="BP50" s="210"/>
      <c r="BQ50" s="210"/>
      <c r="BR50" s="210"/>
      <c r="BS50" s="210"/>
    </row>
    <row r="51" spans="2:71" ht="39.950000000000003" customHeight="1" x14ac:dyDescent="0.25">
      <c r="B51" s="385"/>
      <c r="C51" s="385"/>
      <c r="D51" s="390"/>
      <c r="E51" s="392"/>
      <c r="F51" s="394"/>
      <c r="G51" s="379"/>
      <c r="H51" s="379"/>
      <c r="I51" s="354"/>
      <c r="J51" s="379"/>
      <c r="K51" s="379"/>
      <c r="L51" s="379"/>
      <c r="M51" s="385"/>
      <c r="N51" s="385"/>
      <c r="O51" s="382"/>
      <c r="P51" s="380"/>
      <c r="Q51" s="387"/>
      <c r="R51" s="415"/>
      <c r="S51" s="412"/>
      <c r="T51" s="209"/>
      <c r="U51" s="209"/>
      <c r="V51" s="247"/>
      <c r="W51" s="254"/>
      <c r="X51" s="209"/>
      <c r="Y51" s="409"/>
      <c r="Z51" s="399"/>
      <c r="AA51" s="399"/>
      <c r="AB51" s="428"/>
      <c r="AC51" s="399"/>
      <c r="AD51" s="302"/>
      <c r="AE51" s="302"/>
      <c r="AF51" s="302"/>
      <c r="AG51" s="302"/>
      <c r="AH51" s="416"/>
      <c r="AI51" s="416"/>
      <c r="AJ51" s="399"/>
      <c r="AK51" s="435"/>
      <c r="AL51" s="435"/>
      <c r="AM51" s="210"/>
      <c r="AN51" s="210"/>
      <c r="AO51" s="210"/>
      <c r="AP51" s="210"/>
      <c r="AQ51" s="210"/>
      <c r="AR51" s="210"/>
      <c r="AS51" s="210"/>
      <c r="AT51" s="210"/>
      <c r="AU51" s="210"/>
      <c r="AV51" s="210"/>
      <c r="AW51" s="210"/>
      <c r="AX51" s="210"/>
      <c r="BH51" s="215" t="s">
        <v>185</v>
      </c>
      <c r="BI51" s="213" t="s">
        <v>316</v>
      </c>
      <c r="BJ51" s="210" t="s">
        <v>186</v>
      </c>
      <c r="BK51" s="210" t="s">
        <v>186</v>
      </c>
      <c r="BL51" s="210"/>
      <c r="BM51" s="210"/>
      <c r="BN51" s="210"/>
      <c r="BO51" s="210"/>
      <c r="BP51" s="210"/>
      <c r="BQ51" s="210"/>
      <c r="BR51" s="210"/>
      <c r="BS51" s="210"/>
    </row>
    <row r="52" spans="2:71" ht="62.25" customHeight="1" x14ac:dyDescent="0.25">
      <c r="B52" s="385"/>
      <c r="C52" s="385"/>
      <c r="D52" s="390"/>
      <c r="E52" s="392"/>
      <c r="F52" s="394"/>
      <c r="G52" s="379"/>
      <c r="H52" s="379"/>
      <c r="I52" s="354"/>
      <c r="J52" s="379"/>
      <c r="K52" s="379"/>
      <c r="L52" s="379"/>
      <c r="M52" s="385"/>
      <c r="N52" s="385"/>
      <c r="O52" s="382"/>
      <c r="P52" s="380"/>
      <c r="Q52" s="387"/>
      <c r="R52" s="415"/>
      <c r="S52" s="412"/>
      <c r="T52" s="209"/>
      <c r="U52" s="209"/>
      <c r="V52" s="247"/>
      <c r="W52" s="254"/>
      <c r="X52" s="209"/>
      <c r="Y52" s="409"/>
      <c r="Z52" s="399"/>
      <c r="AA52" s="399"/>
      <c r="AB52" s="428"/>
      <c r="AC52" s="399"/>
      <c r="AD52" s="302"/>
      <c r="AE52" s="302"/>
      <c r="AF52" s="302"/>
      <c r="AG52" s="302"/>
      <c r="AH52" s="416"/>
      <c r="AI52" s="416"/>
      <c r="AJ52" s="399"/>
      <c r="AK52" s="435"/>
      <c r="AL52" s="435"/>
      <c r="AM52" s="210"/>
      <c r="AN52" s="210"/>
      <c r="AO52" s="210"/>
      <c r="AP52" s="210"/>
      <c r="AQ52" s="210"/>
      <c r="AR52" s="210"/>
      <c r="AS52" s="210"/>
      <c r="AT52" s="210"/>
      <c r="AU52" s="210"/>
      <c r="AV52" s="210"/>
      <c r="AW52" s="210"/>
      <c r="AX52" s="210"/>
      <c r="BH52" s="212" t="s">
        <v>189</v>
      </c>
      <c r="BI52" s="216" t="s">
        <v>317</v>
      </c>
      <c r="BJ52" s="210" t="s">
        <v>190</v>
      </c>
      <c r="BK52" s="210" t="s">
        <v>190</v>
      </c>
      <c r="BL52" s="210"/>
      <c r="BM52" s="210"/>
      <c r="BN52" s="210"/>
      <c r="BO52" s="210"/>
      <c r="BP52" s="210"/>
      <c r="BQ52" s="210"/>
      <c r="BR52" s="210"/>
      <c r="BS52" s="210"/>
    </row>
    <row r="53" spans="2:71" ht="62.25" customHeight="1" x14ac:dyDescent="0.25">
      <c r="B53" s="385"/>
      <c r="C53" s="385"/>
      <c r="D53" s="390"/>
      <c r="E53" s="392"/>
      <c r="F53" s="394"/>
      <c r="G53" s="379"/>
      <c r="H53" s="379"/>
      <c r="I53" s="354"/>
      <c r="J53" s="379"/>
      <c r="K53" s="379"/>
      <c r="L53" s="379"/>
      <c r="M53" s="385"/>
      <c r="N53" s="385"/>
      <c r="O53" s="382"/>
      <c r="P53" s="380"/>
      <c r="Q53" s="387"/>
      <c r="R53" s="415"/>
      <c r="S53" s="412"/>
      <c r="T53" s="209"/>
      <c r="U53" s="209"/>
      <c r="V53" s="247"/>
      <c r="W53" s="254"/>
      <c r="X53" s="209"/>
      <c r="Y53" s="409"/>
      <c r="Z53" s="399"/>
      <c r="AA53" s="399"/>
      <c r="AB53" s="428"/>
      <c r="AC53" s="399"/>
      <c r="AD53" s="302"/>
      <c r="AE53" s="302"/>
      <c r="AF53" s="302"/>
      <c r="AG53" s="302"/>
      <c r="AH53" s="416"/>
      <c r="AI53" s="416"/>
      <c r="AJ53" s="399"/>
      <c r="AK53" s="435"/>
      <c r="AL53" s="435"/>
      <c r="AM53" s="210"/>
      <c r="AN53" s="210"/>
      <c r="AO53" s="210"/>
      <c r="AP53" s="210"/>
      <c r="AQ53" s="210"/>
      <c r="AR53" s="210"/>
      <c r="AS53" s="210"/>
      <c r="AT53" s="210"/>
      <c r="AU53" s="210"/>
      <c r="AV53" s="210"/>
      <c r="AW53" s="210"/>
      <c r="AX53" s="210"/>
      <c r="BH53" s="215" t="s">
        <v>191</v>
      </c>
      <c r="BI53" s="217" t="s">
        <v>319</v>
      </c>
      <c r="BJ53" s="210" t="s">
        <v>194</v>
      </c>
      <c r="BK53" s="210" t="s">
        <v>194</v>
      </c>
      <c r="BL53" s="210"/>
      <c r="BM53" s="210"/>
      <c r="BN53" s="210"/>
      <c r="BO53" s="210"/>
      <c r="BP53" s="210"/>
      <c r="BQ53" s="210"/>
      <c r="BR53" s="210"/>
      <c r="BS53" s="210"/>
    </row>
    <row r="54" spans="2:71" ht="39.950000000000003" customHeight="1" x14ac:dyDescent="0.25">
      <c r="B54" s="385"/>
      <c r="C54" s="385"/>
      <c r="D54" s="390"/>
      <c r="E54" s="392"/>
      <c r="F54" s="394"/>
      <c r="G54" s="379"/>
      <c r="H54" s="379"/>
      <c r="I54" s="354"/>
      <c r="J54" s="379"/>
      <c r="K54" s="379"/>
      <c r="L54" s="379"/>
      <c r="M54" s="385"/>
      <c r="N54" s="385"/>
      <c r="O54" s="382"/>
      <c r="P54" s="380"/>
      <c r="Q54" s="387"/>
      <c r="R54" s="415"/>
      <c r="S54" s="412"/>
      <c r="T54" s="209"/>
      <c r="U54" s="209"/>
      <c r="V54" s="247"/>
      <c r="W54" s="254"/>
      <c r="X54" s="209"/>
      <c r="Y54" s="409"/>
      <c r="Z54" s="399"/>
      <c r="AA54" s="399"/>
      <c r="AB54" s="428"/>
      <c r="AC54" s="399"/>
      <c r="AD54" s="302"/>
      <c r="AE54" s="302"/>
      <c r="AF54" s="302"/>
      <c r="AG54" s="302"/>
      <c r="AH54" s="416"/>
      <c r="AI54" s="416"/>
      <c r="AJ54" s="399"/>
      <c r="AK54" s="435"/>
      <c r="AL54" s="435"/>
      <c r="AM54" s="210"/>
      <c r="AN54" s="210"/>
      <c r="AO54" s="210"/>
      <c r="AP54" s="210"/>
      <c r="AQ54" s="210"/>
      <c r="AR54" s="210"/>
      <c r="AS54" s="210"/>
      <c r="AT54" s="210"/>
      <c r="AU54" s="210"/>
      <c r="AV54" s="210"/>
      <c r="AW54" s="210"/>
      <c r="AX54" s="210"/>
      <c r="BH54" s="215" t="s">
        <v>196</v>
      </c>
      <c r="BI54" s="217" t="s">
        <v>320</v>
      </c>
      <c r="BJ54" s="210" t="s">
        <v>194</v>
      </c>
      <c r="BK54" s="210" t="s">
        <v>194</v>
      </c>
      <c r="BL54" s="210"/>
      <c r="BM54" s="210"/>
      <c r="BN54" s="210"/>
      <c r="BO54" s="210"/>
      <c r="BP54" s="210"/>
      <c r="BQ54" s="210"/>
      <c r="BR54" s="210"/>
      <c r="BS54" s="210"/>
    </row>
    <row r="55" spans="2:71" ht="39.950000000000003" customHeight="1" x14ac:dyDescent="0.25">
      <c r="B55" s="385"/>
      <c r="C55" s="385"/>
      <c r="D55" s="390"/>
      <c r="E55" s="392"/>
      <c r="F55" s="394"/>
      <c r="G55" s="379"/>
      <c r="H55" s="379"/>
      <c r="I55" s="354"/>
      <c r="J55" s="379"/>
      <c r="K55" s="379"/>
      <c r="L55" s="379"/>
      <c r="M55" s="385"/>
      <c r="N55" s="385"/>
      <c r="O55" s="382"/>
      <c r="P55" s="380"/>
      <c r="Q55" s="387"/>
      <c r="R55" s="415"/>
      <c r="S55" s="412"/>
      <c r="T55" s="209"/>
      <c r="U55" s="209"/>
      <c r="V55" s="247"/>
      <c r="W55" s="254"/>
      <c r="X55" s="209"/>
      <c r="Y55" s="409"/>
      <c r="Z55" s="399"/>
      <c r="AA55" s="399"/>
      <c r="AB55" s="428"/>
      <c r="AC55" s="399"/>
      <c r="AD55" s="302"/>
      <c r="AE55" s="302"/>
      <c r="AF55" s="302"/>
      <c r="AG55" s="302"/>
      <c r="AH55" s="416"/>
      <c r="AI55" s="416"/>
      <c r="AJ55" s="399"/>
      <c r="AK55" s="435"/>
      <c r="AL55" s="435"/>
      <c r="AM55" s="210"/>
      <c r="AN55" s="210"/>
      <c r="AO55" s="210"/>
      <c r="AP55" s="210"/>
      <c r="AQ55" s="210"/>
      <c r="AR55" s="210"/>
      <c r="AS55" s="210"/>
      <c r="AT55" s="210"/>
      <c r="AU55" s="210"/>
      <c r="AV55" s="210"/>
      <c r="AW55" s="210"/>
      <c r="AX55" s="210"/>
      <c r="BH55" s="439" t="s">
        <v>302</v>
      </c>
      <c r="BI55" s="440"/>
      <c r="BJ55" s="218" t="str">
        <f>DATOS!B216</f>
        <v>Débil</v>
      </c>
      <c r="BK55" s="218" t="str">
        <f>DATOS!C216</f>
        <v>Débil</v>
      </c>
      <c r="BL55" s="218" t="str">
        <f>DATOS!D216</f>
        <v>N/A</v>
      </c>
      <c r="BM55" s="218" t="str">
        <f>DATOS!E216</f>
        <v>N/A</v>
      </c>
      <c r="BN55" s="218" t="str">
        <f>DATOS!F216</f>
        <v>N/A</v>
      </c>
      <c r="BO55" s="218" t="str">
        <f>DATOS!G216</f>
        <v>N/A</v>
      </c>
      <c r="BP55" s="218" t="str">
        <f>DATOS!H216</f>
        <v>N/A</v>
      </c>
      <c r="BQ55" s="218" t="str">
        <f>DATOS!I216</f>
        <v>N/A</v>
      </c>
      <c r="BR55" s="218" t="str">
        <f>DATOS!J216</f>
        <v>N/A</v>
      </c>
      <c r="BS55" s="218" t="str">
        <f>DATOS!K216</f>
        <v>N/A</v>
      </c>
    </row>
    <row r="56" spans="2:71" ht="39.950000000000003" customHeight="1" x14ac:dyDescent="0.25">
      <c r="B56" s="385"/>
      <c r="C56" s="385"/>
      <c r="D56" s="390"/>
      <c r="E56" s="392"/>
      <c r="F56" s="394"/>
      <c r="G56" s="379"/>
      <c r="H56" s="379"/>
      <c r="I56" s="354"/>
      <c r="J56" s="379"/>
      <c r="K56" s="379"/>
      <c r="L56" s="379"/>
      <c r="M56" s="385"/>
      <c r="N56" s="385"/>
      <c r="O56" s="382"/>
      <c r="P56" s="380"/>
      <c r="Q56" s="387"/>
      <c r="R56" s="415"/>
      <c r="S56" s="412"/>
      <c r="T56" s="209"/>
      <c r="U56" s="209"/>
      <c r="V56" s="247"/>
      <c r="W56" s="254"/>
      <c r="X56" s="209"/>
      <c r="Y56" s="409"/>
      <c r="Z56" s="399"/>
      <c r="AA56" s="399"/>
      <c r="AB56" s="428"/>
      <c r="AC56" s="399"/>
      <c r="AD56" s="302"/>
      <c r="AE56" s="302"/>
      <c r="AF56" s="302"/>
      <c r="AG56" s="302"/>
      <c r="AH56" s="416"/>
      <c r="AI56" s="416"/>
      <c r="AJ56" s="399"/>
      <c r="AK56" s="435"/>
      <c r="AL56" s="435"/>
      <c r="AM56" s="210"/>
      <c r="AN56" s="210"/>
      <c r="AO56" s="210"/>
      <c r="AP56" s="210"/>
      <c r="AQ56" s="210"/>
      <c r="AR56" s="210"/>
      <c r="AS56" s="210"/>
      <c r="AT56" s="210"/>
      <c r="AU56" s="210"/>
      <c r="AV56" s="210"/>
      <c r="AW56" s="210"/>
      <c r="AX56" s="210"/>
    </row>
    <row r="57" spans="2:71" ht="39.950000000000003" customHeight="1" x14ac:dyDescent="0.25">
      <c r="B57" s="385"/>
      <c r="C57" s="385"/>
      <c r="D57" s="390"/>
      <c r="E57" s="392"/>
      <c r="F57" s="394"/>
      <c r="G57" s="379"/>
      <c r="H57" s="379"/>
      <c r="I57" s="355"/>
      <c r="J57" s="379"/>
      <c r="K57" s="379"/>
      <c r="L57" s="379"/>
      <c r="M57" s="385"/>
      <c r="N57" s="385"/>
      <c r="O57" s="382"/>
      <c r="P57" s="380"/>
      <c r="Q57" s="387"/>
      <c r="R57" s="415"/>
      <c r="S57" s="412"/>
      <c r="T57" s="209"/>
      <c r="U57" s="209"/>
      <c r="V57" s="247"/>
      <c r="W57" s="254"/>
      <c r="X57" s="209"/>
      <c r="Y57" s="410"/>
      <c r="Z57" s="400"/>
      <c r="AA57" s="400"/>
      <c r="AB57" s="429"/>
      <c r="AC57" s="400"/>
      <c r="AD57" s="302"/>
      <c r="AE57" s="302"/>
      <c r="AF57" s="302"/>
      <c r="AG57" s="302"/>
      <c r="AH57" s="416"/>
      <c r="AI57" s="416"/>
      <c r="AJ57" s="400"/>
      <c r="AK57" s="435"/>
      <c r="AL57" s="435"/>
      <c r="AM57" s="210"/>
      <c r="AN57" s="210"/>
      <c r="AO57" s="210"/>
      <c r="AP57" s="210"/>
      <c r="AQ57" s="210"/>
      <c r="AR57" s="210"/>
      <c r="AS57" s="210"/>
      <c r="AT57" s="210"/>
      <c r="AU57" s="210"/>
      <c r="AV57" s="210"/>
      <c r="AW57" s="210"/>
      <c r="AX57" s="210"/>
    </row>
    <row r="58" spans="2:71" ht="39.950000000000003" customHeight="1" x14ac:dyDescent="0.25">
      <c r="B58" s="222"/>
      <c r="C58" s="222"/>
      <c r="D58" s="295"/>
      <c r="E58" s="243"/>
      <c r="F58" s="224"/>
      <c r="G58" s="225"/>
      <c r="H58" s="225"/>
      <c r="I58" s="222"/>
      <c r="J58" s="225"/>
      <c r="K58" s="225"/>
      <c r="L58" s="225"/>
      <c r="M58" s="222"/>
      <c r="N58" s="222"/>
      <c r="O58" s="222"/>
      <c r="P58" s="222"/>
      <c r="Q58" s="244"/>
    </row>
    <row r="59" spans="2:71" ht="39.950000000000003" customHeight="1" x14ac:dyDescent="0.25">
      <c r="B59" s="230"/>
      <c r="C59" s="230"/>
      <c r="D59" s="296"/>
      <c r="E59" s="211"/>
      <c r="F59" s="231"/>
      <c r="G59" s="232"/>
      <c r="H59" s="232"/>
      <c r="I59" s="230"/>
      <c r="J59" s="232"/>
      <c r="K59" s="232"/>
      <c r="L59" s="232"/>
      <c r="M59" s="230"/>
      <c r="N59" s="230"/>
      <c r="O59" s="230"/>
      <c r="P59" s="230"/>
      <c r="Q59" s="227"/>
    </row>
    <row r="60" spans="2:71" ht="39.950000000000003" customHeight="1" x14ac:dyDescent="0.25">
      <c r="B60" s="234"/>
      <c r="C60" s="234"/>
      <c r="D60" s="297"/>
      <c r="E60" s="245"/>
      <c r="F60" s="236"/>
      <c r="G60" s="237"/>
      <c r="H60" s="237"/>
      <c r="I60" s="234"/>
      <c r="J60" s="237"/>
      <c r="K60" s="237"/>
      <c r="L60" s="237"/>
      <c r="M60" s="234"/>
      <c r="N60" s="234"/>
      <c r="O60" s="234"/>
      <c r="P60" s="234"/>
      <c r="Q60" s="246"/>
    </row>
    <row r="61" spans="2:71" ht="39.950000000000003" customHeight="1" x14ac:dyDescent="0.25">
      <c r="B61" s="384" t="str">
        <f>'IDENTIFICACIÓN DE RIESGOS.'!$B$7</f>
        <v>CONCEPTOS JURÍDICOS</v>
      </c>
      <c r="C61" s="384">
        <f>C48+1</f>
        <v>5</v>
      </c>
      <c r="D61" s="389" t="str">
        <f>'IDENTIFICACIÓN DE RIESGOS.'!H48</f>
        <v>Riesgo 5</v>
      </c>
      <c r="E61" s="391"/>
      <c r="F61" s="393"/>
      <c r="G61" s="378">
        <f>'IDENTIFICACIÓN DE RIESGOS.'!I48</f>
        <v>0</v>
      </c>
      <c r="H61" s="378"/>
      <c r="I61" s="384"/>
      <c r="J61" s="384"/>
      <c r="K61" s="384"/>
      <c r="L61" s="384"/>
      <c r="M61" s="384"/>
      <c r="N61" s="384"/>
      <c r="O61" s="381" t="e">
        <f>VLOOKUP(M61,Tabla1[],2,0)</f>
        <v>#N/A</v>
      </c>
      <c r="P61" s="383" t="e">
        <f>VLOOKUP(N61,Tabla2[],2,0)</f>
        <v>#N/A</v>
      </c>
      <c r="Q61" s="386"/>
      <c r="R61" s="415"/>
      <c r="S61" s="412"/>
      <c r="T61" s="209"/>
      <c r="U61" s="209"/>
      <c r="V61" s="247"/>
      <c r="W61" s="254"/>
      <c r="X61" s="209"/>
      <c r="Y61" s="408"/>
      <c r="Z61" s="398"/>
      <c r="AA61" s="401"/>
      <c r="AB61" s="427" t="e">
        <f>DATOS!G331</f>
        <v>#DIV/0!</v>
      </c>
      <c r="AC61" s="398" t="e">
        <f>IF(F61="Corrupción",DATOS!$B$336,IF(AB61=DATOS!$B$144,DATOS!$B$336,IF(AB61=DATOS!$B$143,DATOS!$B$337,IF(AB61=DATOS!$B$142,DATOS!$B$337,IF(AB61=DATOS!$B$141,DATOS!$B$338,"No Aplica")))))</f>
        <v>#DIV/0!</v>
      </c>
      <c r="AD61" s="375" t="e">
        <f>IF(AC61="No Aplica","No Aplica",IF(AC61="Asumir","No requiere acciones adicionales","Definir acciones complementarias"))</f>
        <v>#DIV/0!</v>
      </c>
      <c r="AE61" s="376"/>
      <c r="AF61" s="376"/>
      <c r="AG61" s="377"/>
      <c r="AH61" s="435"/>
      <c r="AI61" s="435"/>
      <c r="AJ61" s="434"/>
      <c r="AK61" s="435"/>
      <c r="AL61" s="435"/>
      <c r="AM61" s="210"/>
      <c r="AN61" s="210"/>
      <c r="AO61" s="210"/>
      <c r="AP61" s="210"/>
      <c r="AQ61" s="210"/>
      <c r="AR61" s="210"/>
      <c r="AS61" s="210"/>
      <c r="AT61" s="210"/>
      <c r="AU61" s="210"/>
      <c r="AV61" s="210"/>
      <c r="AW61" s="210"/>
      <c r="AX61" s="210"/>
      <c r="BH61" s="212" t="s">
        <v>175</v>
      </c>
      <c r="BI61" s="213" t="s">
        <v>310</v>
      </c>
      <c r="BJ61" s="210"/>
      <c r="BK61" s="210"/>
      <c r="BL61" s="210"/>
      <c r="BM61" s="210"/>
      <c r="BN61" s="210"/>
      <c r="BO61" s="210"/>
      <c r="BP61" s="210"/>
      <c r="BQ61" s="210"/>
      <c r="BR61" s="210"/>
      <c r="BS61" s="210"/>
    </row>
    <row r="62" spans="2:71" ht="39.950000000000003" customHeight="1" x14ac:dyDescent="0.25">
      <c r="B62" s="385"/>
      <c r="C62" s="385"/>
      <c r="D62" s="390"/>
      <c r="E62" s="392"/>
      <c r="F62" s="394"/>
      <c r="G62" s="379"/>
      <c r="H62" s="379"/>
      <c r="I62" s="385"/>
      <c r="J62" s="385"/>
      <c r="K62" s="385"/>
      <c r="L62" s="385"/>
      <c r="M62" s="385"/>
      <c r="N62" s="385"/>
      <c r="O62" s="382"/>
      <c r="P62" s="380"/>
      <c r="Q62" s="387"/>
      <c r="R62" s="415"/>
      <c r="S62" s="412"/>
      <c r="T62" s="209"/>
      <c r="U62" s="209"/>
      <c r="V62" s="247"/>
      <c r="W62" s="305"/>
      <c r="X62" s="209"/>
      <c r="Y62" s="409"/>
      <c r="Z62" s="399"/>
      <c r="AA62" s="399"/>
      <c r="AB62" s="428"/>
      <c r="AC62" s="399"/>
      <c r="AD62" s="302"/>
      <c r="AE62" s="302"/>
      <c r="AF62" s="302"/>
      <c r="AG62" s="302"/>
      <c r="AH62" s="435"/>
      <c r="AI62" s="435"/>
      <c r="AJ62" s="399"/>
      <c r="AK62" s="435"/>
      <c r="AL62" s="435"/>
      <c r="AM62" s="210"/>
      <c r="AN62" s="210"/>
      <c r="AO62" s="210"/>
      <c r="AP62" s="210"/>
      <c r="AQ62" s="210"/>
      <c r="AR62" s="210"/>
      <c r="AS62" s="210"/>
      <c r="AT62" s="210"/>
      <c r="AU62" s="210"/>
      <c r="AV62" s="210"/>
      <c r="AW62" s="210"/>
      <c r="AX62" s="210"/>
      <c r="BH62" s="214" t="s">
        <v>311</v>
      </c>
      <c r="BI62" s="213" t="s">
        <v>312</v>
      </c>
      <c r="BJ62" s="210"/>
      <c r="BK62" s="210"/>
      <c r="BL62" s="210"/>
      <c r="BM62" s="210"/>
      <c r="BN62" s="210"/>
      <c r="BO62" s="210"/>
      <c r="BP62" s="210"/>
      <c r="BQ62" s="210"/>
      <c r="BR62" s="210"/>
      <c r="BS62" s="210"/>
    </row>
    <row r="63" spans="2:71" ht="39.950000000000003" customHeight="1" x14ac:dyDescent="0.25">
      <c r="B63" s="385"/>
      <c r="C63" s="385"/>
      <c r="D63" s="390"/>
      <c r="E63" s="392"/>
      <c r="F63" s="394"/>
      <c r="G63" s="379"/>
      <c r="H63" s="379"/>
      <c r="I63" s="385"/>
      <c r="J63" s="385"/>
      <c r="K63" s="385"/>
      <c r="L63" s="385"/>
      <c r="M63" s="385"/>
      <c r="N63" s="385"/>
      <c r="O63" s="382"/>
      <c r="P63" s="380"/>
      <c r="Q63" s="387"/>
      <c r="R63" s="415"/>
      <c r="S63" s="412"/>
      <c r="T63" s="209"/>
      <c r="U63" s="209"/>
      <c r="V63" s="247"/>
      <c r="W63" s="305"/>
      <c r="X63" s="209"/>
      <c r="Y63" s="409"/>
      <c r="Z63" s="399"/>
      <c r="AA63" s="399"/>
      <c r="AB63" s="428"/>
      <c r="AC63" s="399"/>
      <c r="AD63" s="302"/>
      <c r="AE63" s="302"/>
      <c r="AF63" s="302"/>
      <c r="AG63" s="302"/>
      <c r="AH63" s="435"/>
      <c r="AI63" s="435"/>
      <c r="AJ63" s="399"/>
      <c r="AK63" s="435"/>
      <c r="AL63" s="435"/>
      <c r="AM63" s="210"/>
      <c r="AN63" s="210"/>
      <c r="AO63" s="210"/>
      <c r="AP63" s="210"/>
      <c r="AQ63" s="210"/>
      <c r="AR63" s="210"/>
      <c r="AS63" s="210"/>
      <c r="AT63" s="210"/>
      <c r="AU63" s="210"/>
      <c r="AV63" s="210"/>
      <c r="AW63" s="210"/>
      <c r="AX63" s="210"/>
      <c r="BH63" s="214" t="s">
        <v>182</v>
      </c>
      <c r="BI63" s="213" t="s">
        <v>315</v>
      </c>
      <c r="BJ63" s="210"/>
      <c r="BK63" s="210"/>
      <c r="BL63" s="210"/>
      <c r="BM63" s="210"/>
      <c r="BN63" s="210"/>
      <c r="BO63" s="210"/>
      <c r="BP63" s="210"/>
      <c r="BQ63" s="210"/>
      <c r="BR63" s="210"/>
      <c r="BS63" s="210"/>
    </row>
    <row r="64" spans="2:71" ht="39.950000000000003" customHeight="1" x14ac:dyDescent="0.25">
      <c r="B64" s="385"/>
      <c r="C64" s="385"/>
      <c r="D64" s="390"/>
      <c r="E64" s="392"/>
      <c r="F64" s="394"/>
      <c r="G64" s="379"/>
      <c r="H64" s="379"/>
      <c r="I64" s="385"/>
      <c r="J64" s="385"/>
      <c r="K64" s="385"/>
      <c r="L64" s="385"/>
      <c r="M64" s="385"/>
      <c r="N64" s="385"/>
      <c r="O64" s="382"/>
      <c r="P64" s="380"/>
      <c r="Q64" s="387"/>
      <c r="R64" s="415"/>
      <c r="S64" s="412"/>
      <c r="T64" s="209"/>
      <c r="U64" s="209"/>
      <c r="V64" s="247"/>
      <c r="W64" s="254"/>
      <c r="X64" s="209"/>
      <c r="Y64" s="409"/>
      <c r="Z64" s="399"/>
      <c r="AA64" s="399"/>
      <c r="AB64" s="428"/>
      <c r="AC64" s="399"/>
      <c r="AD64" s="302"/>
      <c r="AE64" s="302"/>
      <c r="AF64" s="302"/>
      <c r="AG64" s="302"/>
      <c r="AH64" s="435"/>
      <c r="AI64" s="435"/>
      <c r="AJ64" s="399"/>
      <c r="AK64" s="435"/>
      <c r="AL64" s="435"/>
      <c r="AM64" s="210"/>
      <c r="AN64" s="210"/>
      <c r="AO64" s="210"/>
      <c r="AP64" s="210"/>
      <c r="AQ64" s="210"/>
      <c r="AR64" s="210"/>
      <c r="AS64" s="210"/>
      <c r="AT64" s="210"/>
      <c r="AU64" s="210"/>
      <c r="AV64" s="210"/>
      <c r="AW64" s="210"/>
      <c r="AX64" s="210"/>
      <c r="BH64" s="215" t="s">
        <v>185</v>
      </c>
      <c r="BI64" s="213" t="s">
        <v>316</v>
      </c>
      <c r="BJ64" s="210"/>
      <c r="BK64" s="210"/>
      <c r="BL64" s="210"/>
      <c r="BM64" s="210"/>
      <c r="BN64" s="210"/>
      <c r="BO64" s="210"/>
      <c r="BP64" s="210"/>
      <c r="BQ64" s="210"/>
      <c r="BR64" s="210"/>
      <c r="BS64" s="210"/>
    </row>
    <row r="65" spans="2:71" ht="39.950000000000003" customHeight="1" x14ac:dyDescent="0.25">
      <c r="B65" s="385"/>
      <c r="C65" s="385"/>
      <c r="D65" s="390"/>
      <c r="E65" s="392"/>
      <c r="F65" s="394"/>
      <c r="G65" s="379"/>
      <c r="H65" s="379"/>
      <c r="I65" s="385"/>
      <c r="J65" s="385"/>
      <c r="K65" s="385"/>
      <c r="L65" s="385"/>
      <c r="M65" s="385"/>
      <c r="N65" s="385"/>
      <c r="O65" s="382"/>
      <c r="P65" s="380"/>
      <c r="Q65" s="387"/>
      <c r="R65" s="415"/>
      <c r="S65" s="412"/>
      <c r="T65" s="209"/>
      <c r="U65" s="209"/>
      <c r="V65" s="247"/>
      <c r="W65" s="254"/>
      <c r="X65" s="209"/>
      <c r="Y65" s="409"/>
      <c r="Z65" s="399"/>
      <c r="AA65" s="399"/>
      <c r="AB65" s="428"/>
      <c r="AC65" s="399"/>
      <c r="AD65" s="302"/>
      <c r="AE65" s="302"/>
      <c r="AF65" s="302"/>
      <c r="AG65" s="302"/>
      <c r="AH65" s="435"/>
      <c r="AI65" s="435"/>
      <c r="AJ65" s="399"/>
      <c r="AK65" s="435"/>
      <c r="AL65" s="435"/>
      <c r="AM65" s="210"/>
      <c r="AN65" s="210"/>
      <c r="AO65" s="210"/>
      <c r="AP65" s="210"/>
      <c r="AQ65" s="210"/>
      <c r="AR65" s="210"/>
      <c r="AS65" s="210"/>
      <c r="AT65" s="210"/>
      <c r="AU65" s="210"/>
      <c r="AV65" s="210"/>
      <c r="AW65" s="210"/>
      <c r="AX65" s="210"/>
      <c r="BH65" s="212" t="s">
        <v>189</v>
      </c>
      <c r="BI65" s="216" t="s">
        <v>317</v>
      </c>
      <c r="BJ65" s="210"/>
      <c r="BK65" s="210"/>
      <c r="BL65" s="210"/>
      <c r="BM65" s="210"/>
      <c r="BN65" s="210"/>
      <c r="BO65" s="210"/>
      <c r="BP65" s="210"/>
      <c r="BQ65" s="210"/>
      <c r="BR65" s="210"/>
      <c r="BS65" s="210"/>
    </row>
    <row r="66" spans="2:71" ht="39.950000000000003" customHeight="1" x14ac:dyDescent="0.25">
      <c r="B66" s="385"/>
      <c r="C66" s="385"/>
      <c r="D66" s="390"/>
      <c r="E66" s="392"/>
      <c r="F66" s="394"/>
      <c r="G66" s="379"/>
      <c r="H66" s="379"/>
      <c r="I66" s="385"/>
      <c r="J66" s="385"/>
      <c r="K66" s="385"/>
      <c r="L66" s="385"/>
      <c r="M66" s="385"/>
      <c r="N66" s="385"/>
      <c r="O66" s="382"/>
      <c r="P66" s="380"/>
      <c r="Q66" s="387"/>
      <c r="R66" s="415"/>
      <c r="S66" s="412"/>
      <c r="T66" s="209"/>
      <c r="U66" s="209"/>
      <c r="V66" s="247"/>
      <c r="W66" s="254"/>
      <c r="X66" s="209"/>
      <c r="Y66" s="409"/>
      <c r="Z66" s="399"/>
      <c r="AA66" s="399"/>
      <c r="AB66" s="428"/>
      <c r="AC66" s="399"/>
      <c r="AD66" s="302"/>
      <c r="AE66" s="302"/>
      <c r="AF66" s="302"/>
      <c r="AG66" s="302"/>
      <c r="AH66" s="435"/>
      <c r="AI66" s="435"/>
      <c r="AJ66" s="399"/>
      <c r="AK66" s="435"/>
      <c r="AL66" s="435"/>
      <c r="AM66" s="210"/>
      <c r="AN66" s="210"/>
      <c r="AO66" s="210"/>
      <c r="AP66" s="210"/>
      <c r="AQ66" s="210"/>
      <c r="AR66" s="210"/>
      <c r="AS66" s="210"/>
      <c r="AT66" s="210"/>
      <c r="AU66" s="210"/>
      <c r="AV66" s="210"/>
      <c r="AW66" s="210"/>
      <c r="AX66" s="210"/>
      <c r="BH66" s="215" t="s">
        <v>191</v>
      </c>
      <c r="BI66" s="217" t="s">
        <v>319</v>
      </c>
      <c r="BJ66" s="210"/>
      <c r="BK66" s="210"/>
      <c r="BL66" s="210"/>
      <c r="BM66" s="210"/>
      <c r="BN66" s="210"/>
      <c r="BO66" s="210"/>
      <c r="BP66" s="210"/>
      <c r="BQ66" s="210"/>
      <c r="BR66" s="210"/>
      <c r="BS66" s="210"/>
    </row>
    <row r="67" spans="2:71" ht="39.950000000000003" customHeight="1" x14ac:dyDescent="0.25">
      <c r="B67" s="385"/>
      <c r="C67" s="385"/>
      <c r="D67" s="390"/>
      <c r="E67" s="392"/>
      <c r="F67" s="394"/>
      <c r="G67" s="379"/>
      <c r="H67" s="379"/>
      <c r="I67" s="385"/>
      <c r="J67" s="385"/>
      <c r="K67" s="385"/>
      <c r="L67" s="385"/>
      <c r="M67" s="385"/>
      <c r="N67" s="385"/>
      <c r="O67" s="382"/>
      <c r="P67" s="380"/>
      <c r="Q67" s="387"/>
      <c r="R67" s="415"/>
      <c r="S67" s="412"/>
      <c r="T67" s="209"/>
      <c r="U67" s="209"/>
      <c r="V67" s="247"/>
      <c r="W67" s="254"/>
      <c r="X67" s="209"/>
      <c r="Y67" s="409"/>
      <c r="Z67" s="399"/>
      <c r="AA67" s="399"/>
      <c r="AB67" s="428"/>
      <c r="AC67" s="399"/>
      <c r="AD67" s="302"/>
      <c r="AE67" s="302"/>
      <c r="AF67" s="302"/>
      <c r="AG67" s="302"/>
      <c r="AH67" s="435"/>
      <c r="AI67" s="435"/>
      <c r="AJ67" s="399"/>
      <c r="AK67" s="435"/>
      <c r="AL67" s="435"/>
      <c r="AM67" s="210"/>
      <c r="AN67" s="210"/>
      <c r="AO67" s="210"/>
      <c r="AP67" s="210"/>
      <c r="AQ67" s="210"/>
      <c r="AR67" s="210"/>
      <c r="AS67" s="210"/>
      <c r="AT67" s="210"/>
      <c r="AU67" s="210"/>
      <c r="AV67" s="210"/>
      <c r="AW67" s="210"/>
      <c r="AX67" s="210"/>
      <c r="BH67" s="215" t="s">
        <v>196</v>
      </c>
      <c r="BI67" s="217" t="s">
        <v>320</v>
      </c>
      <c r="BJ67" s="210"/>
      <c r="BK67" s="210"/>
      <c r="BL67" s="210"/>
      <c r="BM67" s="210"/>
      <c r="BN67" s="210"/>
      <c r="BO67" s="210"/>
      <c r="BP67" s="210"/>
      <c r="BQ67" s="210"/>
      <c r="BR67" s="210"/>
      <c r="BS67" s="210"/>
    </row>
    <row r="68" spans="2:71" ht="39.950000000000003" customHeight="1" x14ac:dyDescent="0.25">
      <c r="B68" s="385"/>
      <c r="C68" s="385"/>
      <c r="D68" s="390"/>
      <c r="E68" s="392"/>
      <c r="F68" s="394"/>
      <c r="G68" s="379"/>
      <c r="H68" s="379"/>
      <c r="I68" s="385"/>
      <c r="J68" s="385"/>
      <c r="K68" s="385"/>
      <c r="L68" s="385"/>
      <c r="M68" s="385"/>
      <c r="N68" s="385"/>
      <c r="O68" s="382"/>
      <c r="P68" s="380"/>
      <c r="Q68" s="387"/>
      <c r="R68" s="415"/>
      <c r="S68" s="412"/>
      <c r="T68" s="209"/>
      <c r="U68" s="209"/>
      <c r="V68" s="247"/>
      <c r="W68" s="254"/>
      <c r="X68" s="209"/>
      <c r="Y68" s="409"/>
      <c r="Z68" s="399"/>
      <c r="AA68" s="399"/>
      <c r="AB68" s="428"/>
      <c r="AC68" s="399"/>
      <c r="AD68" s="302"/>
      <c r="AE68" s="302"/>
      <c r="AF68" s="302"/>
      <c r="AG68" s="302"/>
      <c r="AH68" s="435"/>
      <c r="AI68" s="435"/>
      <c r="AJ68" s="399"/>
      <c r="AK68" s="435"/>
      <c r="AL68" s="435"/>
      <c r="AM68" s="210"/>
      <c r="AN68" s="210"/>
      <c r="AO68" s="210"/>
      <c r="AP68" s="210"/>
      <c r="AQ68" s="210"/>
      <c r="AR68" s="210"/>
      <c r="AS68" s="210"/>
      <c r="AT68" s="210"/>
      <c r="AU68" s="210"/>
      <c r="AV68" s="210"/>
      <c r="AW68" s="210"/>
      <c r="AX68" s="210"/>
      <c r="BH68" s="439" t="s">
        <v>302</v>
      </c>
      <c r="BI68" s="440"/>
      <c r="BJ68" s="218" t="str">
        <f>DATOS!B228</f>
        <v>N/A</v>
      </c>
      <c r="BK68" s="218" t="str">
        <f>DATOS!C228</f>
        <v>N/A</v>
      </c>
      <c r="BL68" s="218" t="str">
        <f>DATOS!D228</f>
        <v>N/A</v>
      </c>
      <c r="BM68" s="218" t="str">
        <f>DATOS!E228</f>
        <v>N/A</v>
      </c>
      <c r="BN68" s="218" t="str">
        <f>DATOS!F228</f>
        <v>N/A</v>
      </c>
      <c r="BO68" s="218" t="str">
        <f>DATOS!G228</f>
        <v>N/A</v>
      </c>
      <c r="BP68" s="218" t="str">
        <f>DATOS!H228</f>
        <v>N/A</v>
      </c>
      <c r="BQ68" s="218" t="str">
        <f>DATOS!I228</f>
        <v>N/A</v>
      </c>
      <c r="BR68" s="218" t="str">
        <f>DATOS!J228</f>
        <v>N/A</v>
      </c>
      <c r="BS68" s="218" t="str">
        <f>DATOS!K228</f>
        <v>N/A</v>
      </c>
    </row>
    <row r="69" spans="2:71" ht="39.950000000000003" customHeight="1" x14ac:dyDescent="0.25">
      <c r="B69" s="385"/>
      <c r="C69" s="385"/>
      <c r="D69" s="390"/>
      <c r="E69" s="392"/>
      <c r="F69" s="394"/>
      <c r="G69" s="379"/>
      <c r="H69" s="379"/>
      <c r="I69" s="385"/>
      <c r="J69" s="385"/>
      <c r="K69" s="385"/>
      <c r="L69" s="385"/>
      <c r="M69" s="385"/>
      <c r="N69" s="385"/>
      <c r="O69" s="382"/>
      <c r="P69" s="380"/>
      <c r="Q69" s="387"/>
      <c r="R69" s="415"/>
      <c r="S69" s="412"/>
      <c r="T69" s="209"/>
      <c r="U69" s="209"/>
      <c r="V69" s="247"/>
      <c r="W69" s="254"/>
      <c r="X69" s="209"/>
      <c r="Y69" s="409"/>
      <c r="Z69" s="399"/>
      <c r="AA69" s="399"/>
      <c r="AB69" s="428"/>
      <c r="AC69" s="399"/>
      <c r="AD69" s="302"/>
      <c r="AE69" s="302"/>
      <c r="AF69" s="302"/>
      <c r="AG69" s="302"/>
      <c r="AH69" s="435"/>
      <c r="AI69" s="435"/>
      <c r="AJ69" s="399"/>
      <c r="AK69" s="435"/>
      <c r="AL69" s="435"/>
      <c r="AM69" s="210"/>
      <c r="AN69" s="210"/>
      <c r="AO69" s="210"/>
      <c r="AP69" s="210"/>
      <c r="AQ69" s="210"/>
      <c r="AR69" s="210"/>
      <c r="AS69" s="210"/>
      <c r="AT69" s="210"/>
      <c r="AU69" s="210"/>
      <c r="AV69" s="210"/>
      <c r="AW69" s="210"/>
      <c r="AX69" s="210"/>
    </row>
    <row r="70" spans="2:71" ht="39.950000000000003" customHeight="1" x14ac:dyDescent="0.25">
      <c r="B70" s="385"/>
      <c r="C70" s="385"/>
      <c r="D70" s="390"/>
      <c r="E70" s="392"/>
      <c r="F70" s="394"/>
      <c r="G70" s="379"/>
      <c r="H70" s="379"/>
      <c r="I70" s="385"/>
      <c r="J70" s="385"/>
      <c r="K70" s="385"/>
      <c r="L70" s="385"/>
      <c r="M70" s="385"/>
      <c r="N70" s="385"/>
      <c r="O70" s="382"/>
      <c r="P70" s="380"/>
      <c r="Q70" s="387"/>
      <c r="R70" s="415"/>
      <c r="S70" s="412"/>
      <c r="T70" s="209"/>
      <c r="U70" s="209"/>
      <c r="V70" s="247"/>
      <c r="W70" s="254"/>
      <c r="X70" s="209"/>
      <c r="Y70" s="410"/>
      <c r="Z70" s="400"/>
      <c r="AA70" s="400"/>
      <c r="AB70" s="429"/>
      <c r="AC70" s="400"/>
      <c r="AD70" s="302"/>
      <c r="AE70" s="302"/>
      <c r="AF70" s="302"/>
      <c r="AG70" s="302"/>
      <c r="AH70" s="435"/>
      <c r="AI70" s="435"/>
      <c r="AJ70" s="400"/>
      <c r="AK70" s="435"/>
      <c r="AL70" s="435"/>
      <c r="AM70" s="210"/>
      <c r="AN70" s="210"/>
      <c r="AO70" s="210"/>
      <c r="AP70" s="210"/>
      <c r="AQ70" s="210"/>
      <c r="AR70" s="210"/>
      <c r="AS70" s="210"/>
      <c r="AT70" s="210"/>
      <c r="AU70" s="210"/>
      <c r="AV70" s="210"/>
      <c r="AW70" s="210"/>
      <c r="AX70" s="210"/>
    </row>
    <row r="71" spans="2:71" ht="39.950000000000003" customHeight="1" x14ac:dyDescent="0.25">
      <c r="B71" s="222"/>
      <c r="C71" s="222"/>
      <c r="D71" s="295"/>
      <c r="E71" s="243"/>
      <c r="F71" s="224"/>
      <c r="G71" s="225"/>
      <c r="H71" s="225"/>
      <c r="I71" s="222"/>
      <c r="J71" s="225"/>
      <c r="K71" s="225"/>
      <c r="L71" s="225"/>
      <c r="M71" s="222"/>
      <c r="N71" s="222"/>
      <c r="O71" s="222"/>
      <c r="P71" s="222"/>
      <c r="Q71" s="244"/>
    </row>
    <row r="72" spans="2:71" ht="39.950000000000003" customHeight="1" x14ac:dyDescent="0.25">
      <c r="B72" s="230"/>
      <c r="C72" s="230"/>
      <c r="D72" s="296"/>
      <c r="E72" s="211"/>
      <c r="F72" s="231"/>
      <c r="G72" s="232"/>
      <c r="H72" s="232"/>
      <c r="I72" s="230"/>
      <c r="J72" s="232"/>
      <c r="K72" s="232"/>
      <c r="L72" s="232"/>
      <c r="M72" s="230"/>
      <c r="N72" s="230"/>
      <c r="O72" s="230"/>
      <c r="P72" s="230"/>
      <c r="Q72" s="227"/>
    </row>
    <row r="73" spans="2:71" ht="39.950000000000003" customHeight="1" x14ac:dyDescent="0.25">
      <c r="B73" s="234"/>
      <c r="C73" s="234"/>
      <c r="D73" s="297"/>
      <c r="E73" s="245"/>
      <c r="F73" s="236"/>
      <c r="G73" s="237"/>
      <c r="H73" s="237"/>
      <c r="I73" s="234"/>
      <c r="J73" s="237"/>
      <c r="K73" s="237"/>
      <c r="L73" s="237"/>
      <c r="M73" s="234"/>
      <c r="N73" s="234"/>
      <c r="O73" s="234"/>
      <c r="P73" s="234"/>
      <c r="Q73" s="246"/>
    </row>
    <row r="74" spans="2:71" ht="39.950000000000003" customHeight="1" x14ac:dyDescent="0.25">
      <c r="B74" s="384" t="str">
        <f>'IDENTIFICACIÓN DE RIESGOS.'!$B$7</f>
        <v>CONCEPTOS JURÍDICOS</v>
      </c>
      <c r="C74" s="384">
        <f>C61+1</f>
        <v>6</v>
      </c>
      <c r="D74" s="389" t="str">
        <f>'IDENTIFICACIÓN DE RIESGOS.'!H58</f>
        <v>Riesgo 6</v>
      </c>
      <c r="E74" s="391" t="str">
        <f>CONCATENATE("La ", 'IDENTIFICACIÓN DE RIESGOS.'!$I$58, , "    puede generar ", D74, " ocasionando ", 'IDENTIFICACIÓN DE RIESGOS.'!$K$58)</f>
        <v xml:space="preserve">La     puede generar Riesgo 6 ocasionando </v>
      </c>
      <c r="F74" s="393"/>
      <c r="G74" s="378">
        <f>'IDENTIFICACIÓN DE RIESGOS.'!I58</f>
        <v>0</v>
      </c>
      <c r="H74" s="378">
        <f>'IDENTIFICACIÓN DE RIESGOS.'!K58</f>
        <v>0</v>
      </c>
      <c r="I74" s="384"/>
      <c r="J74" s="378"/>
      <c r="K74" s="378"/>
      <c r="L74" s="378"/>
      <c r="M74" s="384"/>
      <c r="N74" s="384"/>
      <c r="O74" s="381" t="e">
        <f>VLOOKUP(M74,Tabla1[],2,0)</f>
        <v>#N/A</v>
      </c>
      <c r="P74" s="383" t="e">
        <f>VLOOKUP(N74,Tabla2[],2,0)</f>
        <v>#N/A</v>
      </c>
      <c r="Q74" s="386" t="str">
        <f>IF(N74="","",INDEX(TABLA_RIESGOS1,'VALORACIÓN RIESGOS'!P74,'VALORACIÓN RIESGOS'!O74))</f>
        <v/>
      </c>
      <c r="R74" s="404"/>
      <c r="S74" s="405"/>
      <c r="T74" s="306"/>
      <c r="U74" s="306"/>
      <c r="V74" s="247"/>
      <c r="W74" s="254"/>
      <c r="X74" s="209"/>
      <c r="Y74" s="408" t="e">
        <f>DATOS!L240</f>
        <v>#DIV/0!</v>
      </c>
      <c r="Z74" s="398" t="e">
        <f>DATOS!H300</f>
        <v>#DIV/0!</v>
      </c>
      <c r="AA74" s="401">
        <f>DATOS!H296</f>
        <v>0</v>
      </c>
      <c r="AB74" s="427" t="e">
        <f>DATOS!H331</f>
        <v>#DIV/0!</v>
      </c>
      <c r="AC74" s="398" t="e">
        <f>IF(F74="Corrupción",DATOS!$B$336,IF(AB74=DATOS!$B$144,DATOS!$B$336,IF(AB74=DATOS!$B$143,DATOS!$B$337,IF(AB74=DATOS!$B$142,DATOS!$B$337,IF(AB74=DATOS!$B$141,DATOS!$B$338,"No Aplica")))))</f>
        <v>#DIV/0!</v>
      </c>
      <c r="AD74" s="375" t="e">
        <f>IF(AC74="No Aplica","No Aplica",IF(AC74="Asumir","No requiere acciones adicionales","Definir acciones complementarias"))</f>
        <v>#DIV/0!</v>
      </c>
      <c r="AE74" s="376"/>
      <c r="AF74" s="376"/>
      <c r="AG74" s="377"/>
      <c r="AH74" s="435"/>
      <c r="AI74" s="435"/>
      <c r="AJ74" s="434" t="s">
        <v>419</v>
      </c>
      <c r="AK74" s="435" t="s">
        <v>300</v>
      </c>
      <c r="AL74" s="435" t="str">
        <f>'IDENTIFICACIÓN DE RIESGOS.'!$F$17</f>
        <v xml:space="preserve"> Jefe Oficina Asesora Jurídica</v>
      </c>
      <c r="AM74" s="210"/>
      <c r="AN74" s="210"/>
      <c r="AO74" s="210"/>
      <c r="AP74" s="210"/>
      <c r="AQ74" s="210"/>
      <c r="AR74" s="210"/>
      <c r="AS74" s="210"/>
      <c r="AT74" s="210"/>
      <c r="AU74" s="210"/>
      <c r="AV74" s="210"/>
      <c r="AW74" s="210"/>
      <c r="AX74" s="210"/>
      <c r="BH74" s="212" t="s">
        <v>175</v>
      </c>
      <c r="BI74" s="213" t="s">
        <v>310</v>
      </c>
      <c r="BJ74" s="210"/>
      <c r="BK74" s="210"/>
      <c r="BL74" s="210"/>
      <c r="BM74" s="210"/>
      <c r="BN74" s="210"/>
      <c r="BO74" s="210"/>
      <c r="BP74" s="210"/>
      <c r="BQ74" s="210"/>
      <c r="BR74" s="210"/>
      <c r="BS74" s="210"/>
    </row>
    <row r="75" spans="2:71" ht="39.950000000000003" customHeight="1" x14ac:dyDescent="0.25">
      <c r="B75" s="385"/>
      <c r="C75" s="385"/>
      <c r="D75" s="390"/>
      <c r="E75" s="392"/>
      <c r="F75" s="394"/>
      <c r="G75" s="379"/>
      <c r="H75" s="379"/>
      <c r="I75" s="385"/>
      <c r="J75" s="379"/>
      <c r="K75" s="379"/>
      <c r="L75" s="379"/>
      <c r="M75" s="385"/>
      <c r="N75" s="385"/>
      <c r="O75" s="382"/>
      <c r="P75" s="380"/>
      <c r="Q75" s="387"/>
      <c r="R75" s="404"/>
      <c r="S75" s="405"/>
      <c r="T75" s="306"/>
      <c r="U75" s="306"/>
      <c r="V75" s="247"/>
      <c r="W75" s="254"/>
      <c r="X75" s="209"/>
      <c r="Y75" s="409"/>
      <c r="Z75" s="399"/>
      <c r="AA75" s="399"/>
      <c r="AB75" s="428"/>
      <c r="AC75" s="399"/>
      <c r="AD75" s="302"/>
      <c r="AE75" s="302"/>
      <c r="AF75" s="302"/>
      <c r="AG75" s="302"/>
      <c r="AH75" s="435"/>
      <c r="AI75" s="435"/>
      <c r="AJ75" s="399"/>
      <c r="AK75" s="435"/>
      <c r="AL75" s="435"/>
      <c r="AM75" s="210"/>
      <c r="AN75" s="210"/>
      <c r="AO75" s="210"/>
      <c r="AP75" s="210"/>
      <c r="AQ75" s="210"/>
      <c r="AR75" s="210"/>
      <c r="AS75" s="210"/>
      <c r="AT75" s="210"/>
      <c r="AU75" s="210"/>
      <c r="AV75" s="210"/>
      <c r="AW75" s="210"/>
      <c r="AX75" s="210"/>
      <c r="BH75" s="214" t="s">
        <v>311</v>
      </c>
      <c r="BI75" s="213" t="s">
        <v>312</v>
      </c>
      <c r="BJ75" s="210"/>
      <c r="BK75" s="210"/>
      <c r="BL75" s="210"/>
      <c r="BM75" s="210"/>
      <c r="BN75" s="210"/>
      <c r="BO75" s="210"/>
      <c r="BP75" s="210"/>
      <c r="BQ75" s="210"/>
      <c r="BR75" s="210"/>
      <c r="BS75" s="210"/>
    </row>
    <row r="76" spans="2:71" ht="39.950000000000003" customHeight="1" x14ac:dyDescent="0.25">
      <c r="B76" s="385"/>
      <c r="C76" s="385"/>
      <c r="D76" s="390"/>
      <c r="E76" s="392"/>
      <c r="F76" s="394"/>
      <c r="G76" s="379"/>
      <c r="H76" s="379"/>
      <c r="I76" s="385"/>
      <c r="J76" s="379"/>
      <c r="K76" s="379"/>
      <c r="L76" s="379"/>
      <c r="M76" s="385"/>
      <c r="N76" s="385"/>
      <c r="O76" s="382"/>
      <c r="P76" s="380"/>
      <c r="Q76" s="387"/>
      <c r="R76" s="415"/>
      <c r="S76" s="412"/>
      <c r="T76" s="209"/>
      <c r="U76" s="209"/>
      <c r="V76" s="247"/>
      <c r="W76" s="254"/>
      <c r="X76" s="209"/>
      <c r="Y76" s="409"/>
      <c r="Z76" s="399"/>
      <c r="AA76" s="399"/>
      <c r="AB76" s="428"/>
      <c r="AC76" s="399"/>
      <c r="AD76" s="302"/>
      <c r="AE76" s="302"/>
      <c r="AF76" s="302"/>
      <c r="AG76" s="302"/>
      <c r="AH76" s="435"/>
      <c r="AI76" s="435"/>
      <c r="AJ76" s="399"/>
      <c r="AK76" s="435"/>
      <c r="AL76" s="435"/>
      <c r="AM76" s="210"/>
      <c r="AN76" s="210"/>
      <c r="AO76" s="210"/>
      <c r="AP76" s="210"/>
      <c r="AQ76" s="210"/>
      <c r="AR76" s="210"/>
      <c r="AS76" s="210"/>
      <c r="AT76" s="210"/>
      <c r="AU76" s="210"/>
      <c r="AV76" s="210"/>
      <c r="AW76" s="210"/>
      <c r="AX76" s="210"/>
      <c r="BH76" s="214" t="s">
        <v>182</v>
      </c>
      <c r="BI76" s="213" t="s">
        <v>315</v>
      </c>
      <c r="BJ76" s="210"/>
      <c r="BK76" s="210"/>
      <c r="BL76" s="210"/>
      <c r="BM76" s="210"/>
      <c r="BN76" s="210"/>
      <c r="BO76" s="210"/>
      <c r="BP76" s="210"/>
      <c r="BQ76" s="210"/>
      <c r="BR76" s="210"/>
      <c r="BS76" s="210"/>
    </row>
    <row r="77" spans="2:71" ht="39.950000000000003" customHeight="1" x14ac:dyDescent="0.25">
      <c r="B77" s="385"/>
      <c r="C77" s="385"/>
      <c r="D77" s="390"/>
      <c r="E77" s="392"/>
      <c r="F77" s="394"/>
      <c r="G77" s="379"/>
      <c r="H77" s="379"/>
      <c r="I77" s="385"/>
      <c r="J77" s="379"/>
      <c r="K77" s="379"/>
      <c r="L77" s="379"/>
      <c r="M77" s="385"/>
      <c r="N77" s="385"/>
      <c r="O77" s="382"/>
      <c r="P77" s="380"/>
      <c r="Q77" s="387"/>
      <c r="R77" s="415"/>
      <c r="S77" s="412"/>
      <c r="T77" s="209"/>
      <c r="U77" s="209"/>
      <c r="V77" s="247"/>
      <c r="W77" s="254"/>
      <c r="X77" s="209"/>
      <c r="Y77" s="409"/>
      <c r="Z77" s="399"/>
      <c r="AA77" s="399"/>
      <c r="AB77" s="428"/>
      <c r="AC77" s="399"/>
      <c r="AD77" s="302"/>
      <c r="AE77" s="302"/>
      <c r="AF77" s="302"/>
      <c r="AG77" s="302"/>
      <c r="AH77" s="435"/>
      <c r="AI77" s="435"/>
      <c r="AJ77" s="399"/>
      <c r="AK77" s="435"/>
      <c r="AL77" s="435"/>
      <c r="AM77" s="210"/>
      <c r="AN77" s="210"/>
      <c r="AO77" s="210"/>
      <c r="AP77" s="210"/>
      <c r="AQ77" s="210"/>
      <c r="AR77" s="210"/>
      <c r="AS77" s="210"/>
      <c r="AT77" s="210"/>
      <c r="AU77" s="210"/>
      <c r="AV77" s="210"/>
      <c r="AW77" s="210"/>
      <c r="AX77" s="210"/>
      <c r="BH77" s="215" t="s">
        <v>185</v>
      </c>
      <c r="BI77" s="213" t="s">
        <v>316</v>
      </c>
      <c r="BJ77" s="210"/>
      <c r="BK77" s="210"/>
      <c r="BL77" s="210"/>
      <c r="BM77" s="210"/>
      <c r="BN77" s="210"/>
      <c r="BO77" s="210"/>
      <c r="BP77" s="210"/>
      <c r="BQ77" s="210"/>
      <c r="BR77" s="210"/>
      <c r="BS77" s="210"/>
    </row>
    <row r="78" spans="2:71" ht="39.950000000000003" customHeight="1" x14ac:dyDescent="0.25">
      <c r="B78" s="385"/>
      <c r="C78" s="385"/>
      <c r="D78" s="390"/>
      <c r="E78" s="392"/>
      <c r="F78" s="394"/>
      <c r="G78" s="379"/>
      <c r="H78" s="379"/>
      <c r="I78" s="385"/>
      <c r="J78" s="379"/>
      <c r="K78" s="379"/>
      <c r="L78" s="379"/>
      <c r="M78" s="385"/>
      <c r="N78" s="385"/>
      <c r="O78" s="382"/>
      <c r="P78" s="380"/>
      <c r="Q78" s="387"/>
      <c r="R78" s="415"/>
      <c r="S78" s="412"/>
      <c r="T78" s="209"/>
      <c r="U78" s="209"/>
      <c r="V78" s="247"/>
      <c r="W78" s="254"/>
      <c r="X78" s="209"/>
      <c r="Y78" s="409"/>
      <c r="Z78" s="399"/>
      <c r="AA78" s="399"/>
      <c r="AB78" s="428"/>
      <c r="AC78" s="399"/>
      <c r="AD78" s="302"/>
      <c r="AE78" s="302"/>
      <c r="AF78" s="302"/>
      <c r="AG78" s="302"/>
      <c r="AH78" s="435"/>
      <c r="AI78" s="435"/>
      <c r="AJ78" s="399"/>
      <c r="AK78" s="435"/>
      <c r="AL78" s="435"/>
      <c r="AM78" s="210"/>
      <c r="AN78" s="210"/>
      <c r="AO78" s="210"/>
      <c r="AP78" s="210"/>
      <c r="AQ78" s="210"/>
      <c r="AR78" s="210"/>
      <c r="AS78" s="210"/>
      <c r="AT78" s="210"/>
      <c r="AU78" s="210"/>
      <c r="AV78" s="210"/>
      <c r="AW78" s="210"/>
      <c r="AX78" s="210"/>
      <c r="BH78" s="212" t="s">
        <v>189</v>
      </c>
      <c r="BI78" s="216" t="s">
        <v>317</v>
      </c>
      <c r="BJ78" s="210"/>
      <c r="BK78" s="210"/>
      <c r="BL78" s="210"/>
      <c r="BM78" s="210"/>
      <c r="BN78" s="210"/>
      <c r="BO78" s="210"/>
      <c r="BP78" s="210"/>
      <c r="BQ78" s="210"/>
      <c r="BR78" s="210"/>
      <c r="BS78" s="210"/>
    </row>
    <row r="79" spans="2:71" ht="39.950000000000003" customHeight="1" x14ac:dyDescent="0.25">
      <c r="B79" s="385"/>
      <c r="C79" s="385"/>
      <c r="D79" s="390"/>
      <c r="E79" s="392"/>
      <c r="F79" s="394"/>
      <c r="G79" s="379"/>
      <c r="H79" s="379"/>
      <c r="I79" s="385"/>
      <c r="J79" s="379"/>
      <c r="K79" s="379"/>
      <c r="L79" s="379"/>
      <c r="M79" s="385"/>
      <c r="N79" s="385"/>
      <c r="O79" s="382"/>
      <c r="P79" s="380"/>
      <c r="Q79" s="387"/>
      <c r="R79" s="415"/>
      <c r="S79" s="412"/>
      <c r="T79" s="209"/>
      <c r="U79" s="209"/>
      <c r="V79" s="247"/>
      <c r="W79" s="254"/>
      <c r="X79" s="209"/>
      <c r="Y79" s="409"/>
      <c r="Z79" s="399"/>
      <c r="AA79" s="399"/>
      <c r="AB79" s="428"/>
      <c r="AC79" s="399"/>
      <c r="AD79" s="302"/>
      <c r="AE79" s="302"/>
      <c r="AF79" s="302"/>
      <c r="AG79" s="302"/>
      <c r="AH79" s="435"/>
      <c r="AI79" s="435"/>
      <c r="AJ79" s="399"/>
      <c r="AK79" s="435"/>
      <c r="AL79" s="435"/>
      <c r="AM79" s="210"/>
      <c r="AN79" s="210"/>
      <c r="AO79" s="210"/>
      <c r="AP79" s="210"/>
      <c r="AQ79" s="210"/>
      <c r="AR79" s="210"/>
      <c r="AS79" s="210"/>
      <c r="AT79" s="210"/>
      <c r="AU79" s="210"/>
      <c r="AV79" s="210"/>
      <c r="AW79" s="210"/>
      <c r="AX79" s="210"/>
      <c r="BH79" s="215" t="s">
        <v>191</v>
      </c>
      <c r="BI79" s="217" t="s">
        <v>319</v>
      </c>
      <c r="BJ79" s="210"/>
      <c r="BK79" s="210"/>
      <c r="BL79" s="210"/>
      <c r="BM79" s="210"/>
      <c r="BN79" s="210"/>
      <c r="BO79" s="210"/>
      <c r="BP79" s="210"/>
      <c r="BQ79" s="210"/>
      <c r="BR79" s="210"/>
      <c r="BS79" s="210"/>
    </row>
    <row r="80" spans="2:71" ht="39.950000000000003" customHeight="1" x14ac:dyDescent="0.25">
      <c r="B80" s="385"/>
      <c r="C80" s="385"/>
      <c r="D80" s="390"/>
      <c r="E80" s="392"/>
      <c r="F80" s="394"/>
      <c r="G80" s="379"/>
      <c r="H80" s="379"/>
      <c r="I80" s="385"/>
      <c r="J80" s="379"/>
      <c r="K80" s="379"/>
      <c r="L80" s="379"/>
      <c r="M80" s="385"/>
      <c r="N80" s="385"/>
      <c r="O80" s="382"/>
      <c r="P80" s="380"/>
      <c r="Q80" s="387"/>
      <c r="R80" s="415"/>
      <c r="S80" s="412"/>
      <c r="T80" s="209"/>
      <c r="U80" s="209"/>
      <c r="V80" s="247"/>
      <c r="W80" s="254"/>
      <c r="X80" s="209"/>
      <c r="Y80" s="409"/>
      <c r="Z80" s="399"/>
      <c r="AA80" s="399"/>
      <c r="AB80" s="428"/>
      <c r="AC80" s="399"/>
      <c r="AD80" s="302"/>
      <c r="AE80" s="302"/>
      <c r="AF80" s="302"/>
      <c r="AG80" s="302"/>
      <c r="AH80" s="435"/>
      <c r="AI80" s="435"/>
      <c r="AJ80" s="399"/>
      <c r="AK80" s="435"/>
      <c r="AL80" s="435"/>
      <c r="AM80" s="210"/>
      <c r="AN80" s="210"/>
      <c r="AO80" s="210"/>
      <c r="AP80" s="210"/>
      <c r="AQ80" s="210"/>
      <c r="AR80" s="210"/>
      <c r="AS80" s="210"/>
      <c r="AT80" s="210"/>
      <c r="AU80" s="210"/>
      <c r="AV80" s="210"/>
      <c r="AW80" s="210"/>
      <c r="AX80" s="210"/>
      <c r="BH80" s="215" t="s">
        <v>196</v>
      </c>
      <c r="BI80" s="217" t="s">
        <v>320</v>
      </c>
      <c r="BJ80" s="210"/>
      <c r="BK80" s="210"/>
      <c r="BL80" s="210"/>
      <c r="BM80" s="210"/>
      <c r="BN80" s="210"/>
      <c r="BO80" s="210"/>
      <c r="BP80" s="210"/>
      <c r="BQ80" s="210"/>
      <c r="BR80" s="210"/>
      <c r="BS80" s="210"/>
    </row>
    <row r="81" spans="2:71" ht="39.950000000000003" customHeight="1" x14ac:dyDescent="0.25">
      <c r="B81" s="385"/>
      <c r="C81" s="385"/>
      <c r="D81" s="390"/>
      <c r="E81" s="392"/>
      <c r="F81" s="394"/>
      <c r="G81" s="379"/>
      <c r="H81" s="379"/>
      <c r="I81" s="385"/>
      <c r="J81" s="379"/>
      <c r="K81" s="379"/>
      <c r="L81" s="379"/>
      <c r="M81" s="385"/>
      <c r="N81" s="385"/>
      <c r="O81" s="382"/>
      <c r="P81" s="380"/>
      <c r="Q81" s="387"/>
      <c r="R81" s="415"/>
      <c r="S81" s="412"/>
      <c r="T81" s="209"/>
      <c r="U81" s="209"/>
      <c r="V81" s="247"/>
      <c r="W81" s="254"/>
      <c r="X81" s="209"/>
      <c r="Y81" s="409"/>
      <c r="Z81" s="399"/>
      <c r="AA81" s="399"/>
      <c r="AB81" s="428"/>
      <c r="AC81" s="399"/>
      <c r="AD81" s="302"/>
      <c r="AE81" s="302"/>
      <c r="AF81" s="302"/>
      <c r="AG81" s="302"/>
      <c r="AH81" s="435"/>
      <c r="AI81" s="435"/>
      <c r="AJ81" s="399"/>
      <c r="AK81" s="435"/>
      <c r="AL81" s="435"/>
      <c r="AM81" s="210"/>
      <c r="AN81" s="210"/>
      <c r="AO81" s="210"/>
      <c r="AP81" s="210"/>
      <c r="AQ81" s="210"/>
      <c r="AR81" s="210"/>
      <c r="AS81" s="210"/>
      <c r="AT81" s="210"/>
      <c r="AU81" s="210"/>
      <c r="AV81" s="210"/>
      <c r="AW81" s="210"/>
      <c r="AX81" s="210"/>
      <c r="BH81" s="439" t="s">
        <v>302</v>
      </c>
      <c r="BI81" s="440"/>
      <c r="BJ81" s="218" t="str">
        <f>DATOS!B240</f>
        <v>N/A</v>
      </c>
      <c r="BK81" s="218" t="str">
        <f>DATOS!C240</f>
        <v>N/A</v>
      </c>
      <c r="BL81" s="218" t="str">
        <f>DATOS!D240</f>
        <v>N/A</v>
      </c>
      <c r="BM81" s="218" t="str">
        <f>DATOS!E240</f>
        <v>N/A</v>
      </c>
      <c r="BN81" s="218" t="str">
        <f>DATOS!F240</f>
        <v>N/A</v>
      </c>
      <c r="BO81" s="218" t="str">
        <f>DATOS!G240</f>
        <v>N/A</v>
      </c>
      <c r="BP81" s="218" t="str">
        <f>DATOS!H240</f>
        <v>N/A</v>
      </c>
      <c r="BQ81" s="218" t="str">
        <f>DATOS!I240</f>
        <v>N/A</v>
      </c>
      <c r="BR81" s="218" t="str">
        <f>DATOS!J240</f>
        <v>N/A</v>
      </c>
      <c r="BS81" s="218" t="str">
        <f>DATOS!K240</f>
        <v>N/A</v>
      </c>
    </row>
    <row r="82" spans="2:71" ht="39.950000000000003" customHeight="1" x14ac:dyDescent="0.25">
      <c r="B82" s="385"/>
      <c r="C82" s="385"/>
      <c r="D82" s="390"/>
      <c r="E82" s="392"/>
      <c r="F82" s="394"/>
      <c r="G82" s="379"/>
      <c r="H82" s="379"/>
      <c r="I82" s="385"/>
      <c r="J82" s="379"/>
      <c r="K82" s="379"/>
      <c r="L82" s="379"/>
      <c r="M82" s="385"/>
      <c r="N82" s="385"/>
      <c r="O82" s="382"/>
      <c r="P82" s="380"/>
      <c r="Q82" s="387"/>
      <c r="R82" s="415"/>
      <c r="S82" s="412"/>
      <c r="T82" s="209"/>
      <c r="U82" s="209"/>
      <c r="V82" s="247"/>
      <c r="W82" s="254"/>
      <c r="X82" s="209"/>
      <c r="Y82" s="409"/>
      <c r="Z82" s="399"/>
      <c r="AA82" s="399"/>
      <c r="AB82" s="428"/>
      <c r="AC82" s="399"/>
      <c r="AD82" s="302"/>
      <c r="AE82" s="302"/>
      <c r="AF82" s="302"/>
      <c r="AG82" s="302"/>
      <c r="AH82" s="435"/>
      <c r="AI82" s="435"/>
      <c r="AJ82" s="399"/>
      <c r="AK82" s="435"/>
      <c r="AL82" s="435"/>
      <c r="AM82" s="210"/>
      <c r="AN82" s="210"/>
      <c r="AO82" s="210"/>
      <c r="AP82" s="210"/>
      <c r="AQ82" s="210"/>
      <c r="AR82" s="210"/>
      <c r="AS82" s="210"/>
      <c r="AT82" s="210"/>
      <c r="AU82" s="210"/>
      <c r="AV82" s="210"/>
      <c r="AW82" s="210"/>
      <c r="AX82" s="210"/>
    </row>
    <row r="83" spans="2:71" ht="39.950000000000003" customHeight="1" x14ac:dyDescent="0.25">
      <c r="B83" s="385"/>
      <c r="C83" s="385"/>
      <c r="D83" s="390"/>
      <c r="E83" s="392"/>
      <c r="F83" s="394"/>
      <c r="G83" s="379"/>
      <c r="H83" s="379"/>
      <c r="I83" s="385"/>
      <c r="J83" s="379"/>
      <c r="K83" s="379"/>
      <c r="L83" s="379"/>
      <c r="M83" s="385"/>
      <c r="N83" s="385"/>
      <c r="O83" s="382"/>
      <c r="P83" s="380"/>
      <c r="Q83" s="387"/>
      <c r="R83" s="415"/>
      <c r="S83" s="412"/>
      <c r="T83" s="209"/>
      <c r="U83" s="209"/>
      <c r="V83" s="247"/>
      <c r="W83" s="254"/>
      <c r="X83" s="209"/>
      <c r="Y83" s="410"/>
      <c r="Z83" s="400"/>
      <c r="AA83" s="400"/>
      <c r="AB83" s="429"/>
      <c r="AC83" s="400"/>
      <c r="AD83" s="302"/>
      <c r="AE83" s="302"/>
      <c r="AF83" s="302"/>
      <c r="AG83" s="302"/>
      <c r="AH83" s="435"/>
      <c r="AI83" s="435"/>
      <c r="AJ83" s="400"/>
      <c r="AK83" s="435"/>
      <c r="AL83" s="435"/>
      <c r="AM83" s="210"/>
      <c r="AN83" s="210"/>
      <c r="AO83" s="210"/>
      <c r="AP83" s="210"/>
      <c r="AQ83" s="210"/>
      <c r="AR83" s="210"/>
      <c r="AS83" s="210"/>
      <c r="AT83" s="210"/>
      <c r="AU83" s="210"/>
      <c r="AV83" s="210"/>
      <c r="AW83" s="210"/>
      <c r="AX83" s="210"/>
    </row>
    <row r="84" spans="2:71" ht="39.950000000000003" customHeight="1" x14ac:dyDescent="0.25">
      <c r="B84" s="250"/>
      <c r="C84" s="250"/>
      <c r="D84" s="298"/>
      <c r="E84" s="223"/>
      <c r="F84" s="224"/>
      <c r="G84" s="251"/>
      <c r="H84" s="251"/>
      <c r="I84" s="250"/>
      <c r="J84" s="251"/>
      <c r="K84" s="251"/>
      <c r="L84" s="251"/>
      <c r="M84" s="250"/>
      <c r="N84" s="250"/>
      <c r="O84" s="250"/>
      <c r="P84" s="250"/>
      <c r="Q84" s="244"/>
    </row>
    <row r="85" spans="2:71" ht="39.950000000000003" customHeight="1" x14ac:dyDescent="0.25">
      <c r="B85" s="248"/>
      <c r="C85" s="248"/>
      <c r="D85" s="299"/>
      <c r="E85" s="220"/>
      <c r="F85" s="231"/>
      <c r="G85" s="249"/>
      <c r="H85" s="249"/>
      <c r="I85" s="248"/>
      <c r="J85" s="249"/>
      <c r="K85" s="249"/>
      <c r="L85" s="249"/>
      <c r="M85" s="248"/>
      <c r="N85" s="248"/>
      <c r="O85" s="248"/>
      <c r="P85" s="248"/>
      <c r="Q85" s="227"/>
    </row>
    <row r="86" spans="2:71" ht="39.950000000000003" customHeight="1" x14ac:dyDescent="0.25">
      <c r="B86" s="252"/>
      <c r="C86" s="252"/>
      <c r="D86" s="300"/>
      <c r="E86" s="235"/>
      <c r="F86" s="236"/>
      <c r="G86" s="253"/>
      <c r="H86" s="253"/>
      <c r="I86" s="252"/>
      <c r="J86" s="253"/>
      <c r="K86" s="253"/>
      <c r="L86" s="253"/>
      <c r="M86" s="252"/>
      <c r="N86" s="252"/>
      <c r="O86" s="252"/>
      <c r="P86" s="252"/>
      <c r="Q86" s="246"/>
    </row>
    <row r="87" spans="2:71" ht="39.950000000000003" customHeight="1" x14ac:dyDescent="0.25">
      <c r="B87" s="384" t="str">
        <f>'IDENTIFICACIÓN DE RIESGOS.'!$B$7</f>
        <v>CONCEPTOS JURÍDICOS</v>
      </c>
      <c r="C87" s="384">
        <f>C74+1</f>
        <v>7</v>
      </c>
      <c r="D87" s="389" t="str">
        <f>'IDENTIFICACIÓN DE RIESGOS.'!H68</f>
        <v>Riesgo 7</v>
      </c>
      <c r="E87" s="391" t="str">
        <f>CONCATENATE("La ", 'IDENTIFICACIÓN DE RIESGOS.'!$I$68, , "    puede generar ", D87, " ocasionando ", 'IDENTIFICACIÓN DE RIESGOS.'!$K$68)</f>
        <v xml:space="preserve">La     puede generar Riesgo 7 ocasionando </v>
      </c>
      <c r="F87" s="393"/>
      <c r="G87" s="378">
        <f>'IDENTIFICACIÓN DE RIESGOS.'!I68</f>
        <v>0</v>
      </c>
      <c r="H87" s="378">
        <f>'IDENTIFICACIÓN DE RIESGOS.'!K68</f>
        <v>0</v>
      </c>
      <c r="I87" s="384"/>
      <c r="J87" s="378"/>
      <c r="K87" s="378"/>
      <c r="L87" s="378"/>
      <c r="M87" s="384"/>
      <c r="N87" s="384"/>
      <c r="O87" s="381" t="e">
        <f>VLOOKUP(M87,Tabla1[],2,0)</f>
        <v>#N/A</v>
      </c>
      <c r="P87" s="383" t="e">
        <f>VLOOKUP(N87,Tabla2[],2,0)</f>
        <v>#N/A</v>
      </c>
      <c r="Q87" s="386" t="str">
        <f>IF(N87="","",INDEX(TABLA_RIESGOS1,'VALORACIÓN RIESGOS'!P87,'VALORACIÓN RIESGOS'!O87))</f>
        <v/>
      </c>
      <c r="R87" s="415"/>
      <c r="S87" s="412"/>
      <c r="T87" s="305"/>
      <c r="U87" s="305"/>
      <c r="V87" s="247"/>
      <c r="W87" s="254"/>
      <c r="X87" s="209"/>
      <c r="Y87" s="408" t="e">
        <f>DATOS!L252</f>
        <v>#DIV/0!</v>
      </c>
      <c r="Z87" s="398" t="e">
        <f>DATOS!I300</f>
        <v>#DIV/0!</v>
      </c>
      <c r="AA87" s="401">
        <f>DATOS!I296</f>
        <v>0</v>
      </c>
      <c r="AB87" s="427" t="e">
        <f>DATOS!I331</f>
        <v>#DIV/0!</v>
      </c>
      <c r="AC87" s="398" t="e">
        <f>IF(F87="Corrupción",DATOS!$B$336,IF(AB87=DATOS!$B$144,DATOS!$B$336,IF(AB87=DATOS!$B$143,DATOS!$B$337,IF(AB87=DATOS!$B$142,DATOS!$B$337,IF(AB87=DATOS!$B$141,DATOS!$B$338,"No Aplica")))))</f>
        <v>#DIV/0!</v>
      </c>
      <c r="AD87" s="375" t="e">
        <f>IF(AC87="No Aplica","No Aplica",IF(AC87="Asumir","No requiere acciones adicionales","Definir acciones complementarias"))</f>
        <v>#DIV/0!</v>
      </c>
      <c r="AE87" s="376"/>
      <c r="AF87" s="376"/>
      <c r="AG87" s="377"/>
      <c r="AH87" s="435"/>
      <c r="AI87" s="435"/>
      <c r="AJ87" s="434" t="s">
        <v>419</v>
      </c>
      <c r="AK87" s="435" t="s">
        <v>300</v>
      </c>
      <c r="AL87" s="435" t="str">
        <f>'IDENTIFICACIÓN DE RIESGOS.'!$F$17</f>
        <v xml:space="preserve"> Jefe Oficina Asesora Jurídica</v>
      </c>
      <c r="AM87" s="210"/>
      <c r="AN87" s="210"/>
      <c r="AO87" s="210"/>
      <c r="AP87" s="210"/>
      <c r="AQ87" s="210"/>
      <c r="AR87" s="210"/>
      <c r="AS87" s="210"/>
      <c r="AT87" s="210"/>
      <c r="AU87" s="210"/>
      <c r="AV87" s="210"/>
      <c r="AW87" s="210"/>
      <c r="AX87" s="210"/>
      <c r="BH87" s="212" t="s">
        <v>175</v>
      </c>
      <c r="BI87" s="213" t="s">
        <v>310</v>
      </c>
      <c r="BJ87" s="210"/>
      <c r="BK87" s="210"/>
      <c r="BL87" s="210"/>
      <c r="BM87" s="210"/>
      <c r="BN87" s="210"/>
      <c r="BO87" s="210"/>
      <c r="BP87" s="210"/>
      <c r="BQ87" s="210"/>
      <c r="BR87" s="210"/>
      <c r="BS87" s="210"/>
    </row>
    <row r="88" spans="2:71" ht="39.950000000000003" customHeight="1" x14ac:dyDescent="0.25">
      <c r="B88" s="385"/>
      <c r="C88" s="385"/>
      <c r="D88" s="390"/>
      <c r="E88" s="392"/>
      <c r="F88" s="394"/>
      <c r="G88" s="379"/>
      <c r="H88" s="379"/>
      <c r="I88" s="385"/>
      <c r="J88" s="379"/>
      <c r="K88" s="379"/>
      <c r="L88" s="379"/>
      <c r="M88" s="385"/>
      <c r="N88" s="385"/>
      <c r="O88" s="382"/>
      <c r="P88" s="380"/>
      <c r="Q88" s="387"/>
      <c r="R88" s="415"/>
      <c r="S88" s="412"/>
      <c r="T88" s="305"/>
      <c r="U88" s="305"/>
      <c r="V88" s="305"/>
      <c r="W88" s="254"/>
      <c r="X88" s="209"/>
      <c r="Y88" s="409"/>
      <c r="Z88" s="399"/>
      <c r="AA88" s="399"/>
      <c r="AB88" s="428"/>
      <c r="AC88" s="399"/>
      <c r="AD88" s="302"/>
      <c r="AE88" s="302"/>
      <c r="AF88" s="302"/>
      <c r="AG88" s="302"/>
      <c r="AH88" s="435"/>
      <c r="AI88" s="435"/>
      <c r="AJ88" s="399"/>
      <c r="AK88" s="435"/>
      <c r="AL88" s="435"/>
      <c r="AM88" s="210"/>
      <c r="AN88" s="210"/>
      <c r="AO88" s="210"/>
      <c r="AP88" s="210"/>
      <c r="AQ88" s="210"/>
      <c r="AR88" s="210"/>
      <c r="AS88" s="210"/>
      <c r="AT88" s="210"/>
      <c r="AU88" s="210"/>
      <c r="AV88" s="210"/>
      <c r="AW88" s="210"/>
      <c r="AX88" s="210"/>
      <c r="BH88" s="214" t="s">
        <v>311</v>
      </c>
      <c r="BI88" s="213" t="s">
        <v>312</v>
      </c>
      <c r="BJ88" s="210"/>
      <c r="BK88" s="210"/>
      <c r="BL88" s="210"/>
      <c r="BM88" s="210"/>
      <c r="BN88" s="210"/>
      <c r="BO88" s="210"/>
      <c r="BP88" s="210"/>
      <c r="BQ88" s="210"/>
      <c r="BR88" s="210"/>
      <c r="BS88" s="210"/>
    </row>
    <row r="89" spans="2:71" ht="39.950000000000003" customHeight="1" x14ac:dyDescent="0.25">
      <c r="B89" s="385"/>
      <c r="C89" s="385"/>
      <c r="D89" s="390"/>
      <c r="E89" s="392"/>
      <c r="F89" s="394"/>
      <c r="G89" s="379"/>
      <c r="H89" s="379"/>
      <c r="I89" s="385"/>
      <c r="J89" s="379"/>
      <c r="K89" s="379"/>
      <c r="L89" s="379"/>
      <c r="M89" s="385"/>
      <c r="N89" s="385"/>
      <c r="O89" s="382"/>
      <c r="P89" s="380"/>
      <c r="Q89" s="387"/>
      <c r="R89" s="415"/>
      <c r="S89" s="412"/>
      <c r="T89" s="305"/>
      <c r="U89" s="305"/>
      <c r="V89" s="305"/>
      <c r="W89" s="254"/>
      <c r="X89" s="209"/>
      <c r="Y89" s="409"/>
      <c r="Z89" s="399"/>
      <c r="AA89" s="399"/>
      <c r="AB89" s="428"/>
      <c r="AC89" s="399"/>
      <c r="AD89" s="302"/>
      <c r="AE89" s="302"/>
      <c r="AF89" s="302"/>
      <c r="AG89" s="302"/>
      <c r="AH89" s="435"/>
      <c r="AI89" s="435"/>
      <c r="AJ89" s="399"/>
      <c r="AK89" s="435"/>
      <c r="AL89" s="435"/>
      <c r="AM89" s="210"/>
      <c r="AN89" s="210"/>
      <c r="AO89" s="210"/>
      <c r="AP89" s="210"/>
      <c r="AQ89" s="210"/>
      <c r="AR89" s="210"/>
      <c r="AS89" s="210"/>
      <c r="AT89" s="210"/>
      <c r="AU89" s="210"/>
      <c r="AV89" s="210"/>
      <c r="AW89" s="210"/>
      <c r="AX89" s="210"/>
      <c r="BH89" s="214" t="s">
        <v>182</v>
      </c>
      <c r="BI89" s="213" t="s">
        <v>315</v>
      </c>
      <c r="BJ89" s="210"/>
      <c r="BK89" s="210"/>
      <c r="BL89" s="210"/>
      <c r="BM89" s="210"/>
      <c r="BN89" s="210"/>
      <c r="BO89" s="210"/>
      <c r="BP89" s="210"/>
      <c r="BQ89" s="210"/>
      <c r="BR89" s="210"/>
      <c r="BS89" s="210"/>
    </row>
    <row r="90" spans="2:71" ht="39.950000000000003" customHeight="1" x14ac:dyDescent="0.25">
      <c r="B90" s="385"/>
      <c r="C90" s="385"/>
      <c r="D90" s="390"/>
      <c r="E90" s="392"/>
      <c r="F90" s="394"/>
      <c r="G90" s="379"/>
      <c r="H90" s="379"/>
      <c r="I90" s="385"/>
      <c r="J90" s="379"/>
      <c r="K90" s="379"/>
      <c r="L90" s="379"/>
      <c r="M90" s="385"/>
      <c r="N90" s="385"/>
      <c r="O90" s="382"/>
      <c r="P90" s="380"/>
      <c r="Q90" s="387"/>
      <c r="R90" s="415"/>
      <c r="S90" s="412"/>
      <c r="T90" s="209"/>
      <c r="U90" s="209"/>
      <c r="V90" s="247"/>
      <c r="W90" s="254"/>
      <c r="X90" s="209"/>
      <c r="Y90" s="409"/>
      <c r="Z90" s="399"/>
      <c r="AA90" s="399"/>
      <c r="AB90" s="428"/>
      <c r="AC90" s="399"/>
      <c r="AD90" s="302"/>
      <c r="AE90" s="302"/>
      <c r="AF90" s="302"/>
      <c r="AG90" s="302"/>
      <c r="AH90" s="435"/>
      <c r="AI90" s="435"/>
      <c r="AJ90" s="399"/>
      <c r="AK90" s="435"/>
      <c r="AL90" s="435"/>
      <c r="AM90" s="210"/>
      <c r="AN90" s="210"/>
      <c r="AO90" s="210"/>
      <c r="AP90" s="210"/>
      <c r="AQ90" s="210"/>
      <c r="AR90" s="210"/>
      <c r="AS90" s="210"/>
      <c r="AT90" s="210"/>
      <c r="AU90" s="210"/>
      <c r="AV90" s="210"/>
      <c r="AW90" s="210"/>
      <c r="AX90" s="210"/>
      <c r="BH90" s="215" t="s">
        <v>185</v>
      </c>
      <c r="BI90" s="213" t="s">
        <v>316</v>
      </c>
      <c r="BJ90" s="210"/>
      <c r="BK90" s="210"/>
      <c r="BL90" s="210"/>
      <c r="BM90" s="210"/>
      <c r="BN90" s="210"/>
      <c r="BO90" s="210"/>
      <c r="BP90" s="210"/>
      <c r="BQ90" s="210"/>
      <c r="BR90" s="210"/>
      <c r="BS90" s="210"/>
    </row>
    <row r="91" spans="2:71" ht="39.950000000000003" customHeight="1" x14ac:dyDescent="0.25">
      <c r="B91" s="385"/>
      <c r="C91" s="385"/>
      <c r="D91" s="390"/>
      <c r="E91" s="392"/>
      <c r="F91" s="394"/>
      <c r="G91" s="379"/>
      <c r="H91" s="379"/>
      <c r="I91" s="385"/>
      <c r="J91" s="379"/>
      <c r="K91" s="379"/>
      <c r="L91" s="379"/>
      <c r="M91" s="385"/>
      <c r="N91" s="385"/>
      <c r="O91" s="382"/>
      <c r="P91" s="380"/>
      <c r="Q91" s="387"/>
      <c r="R91" s="415"/>
      <c r="S91" s="412"/>
      <c r="T91" s="209"/>
      <c r="U91" s="209"/>
      <c r="V91" s="247"/>
      <c r="W91" s="254"/>
      <c r="X91" s="209"/>
      <c r="Y91" s="409"/>
      <c r="Z91" s="399"/>
      <c r="AA91" s="399"/>
      <c r="AB91" s="428"/>
      <c r="AC91" s="399"/>
      <c r="AD91" s="302"/>
      <c r="AE91" s="302"/>
      <c r="AF91" s="302"/>
      <c r="AG91" s="302"/>
      <c r="AH91" s="435"/>
      <c r="AI91" s="435"/>
      <c r="AJ91" s="399"/>
      <c r="AK91" s="435"/>
      <c r="AL91" s="435"/>
      <c r="AM91" s="210"/>
      <c r="AN91" s="210"/>
      <c r="AO91" s="210"/>
      <c r="AP91" s="210"/>
      <c r="AQ91" s="210"/>
      <c r="AR91" s="210"/>
      <c r="AS91" s="210"/>
      <c r="AT91" s="210"/>
      <c r="AU91" s="210"/>
      <c r="AV91" s="210"/>
      <c r="AW91" s="210"/>
      <c r="AX91" s="210"/>
      <c r="BH91" s="212" t="s">
        <v>189</v>
      </c>
      <c r="BI91" s="216" t="s">
        <v>317</v>
      </c>
      <c r="BJ91" s="210"/>
      <c r="BK91" s="210"/>
      <c r="BL91" s="210"/>
      <c r="BM91" s="210"/>
      <c r="BN91" s="210"/>
      <c r="BO91" s="210"/>
      <c r="BP91" s="210"/>
      <c r="BQ91" s="210"/>
      <c r="BR91" s="210"/>
      <c r="BS91" s="210"/>
    </row>
    <row r="92" spans="2:71" ht="39.950000000000003" customHeight="1" x14ac:dyDescent="0.25">
      <c r="B92" s="385"/>
      <c r="C92" s="385"/>
      <c r="D92" s="390"/>
      <c r="E92" s="392"/>
      <c r="F92" s="394"/>
      <c r="G92" s="379"/>
      <c r="H92" s="379"/>
      <c r="I92" s="385"/>
      <c r="J92" s="379"/>
      <c r="K92" s="379"/>
      <c r="L92" s="379"/>
      <c r="M92" s="385"/>
      <c r="N92" s="385"/>
      <c r="O92" s="382"/>
      <c r="P92" s="380"/>
      <c r="Q92" s="387"/>
      <c r="R92" s="415"/>
      <c r="S92" s="412"/>
      <c r="T92" s="209"/>
      <c r="U92" s="209"/>
      <c r="V92" s="247"/>
      <c r="W92" s="254"/>
      <c r="X92" s="209"/>
      <c r="Y92" s="409"/>
      <c r="Z92" s="399"/>
      <c r="AA92" s="399"/>
      <c r="AB92" s="428"/>
      <c r="AC92" s="399"/>
      <c r="AD92" s="302"/>
      <c r="AE92" s="302"/>
      <c r="AF92" s="302"/>
      <c r="AG92" s="302"/>
      <c r="AH92" s="435"/>
      <c r="AI92" s="435"/>
      <c r="AJ92" s="399"/>
      <c r="AK92" s="435"/>
      <c r="AL92" s="435"/>
      <c r="AM92" s="210"/>
      <c r="AN92" s="210"/>
      <c r="AO92" s="210"/>
      <c r="AP92" s="210"/>
      <c r="AQ92" s="210"/>
      <c r="AR92" s="210"/>
      <c r="AS92" s="210"/>
      <c r="AT92" s="210"/>
      <c r="AU92" s="210"/>
      <c r="AV92" s="210"/>
      <c r="AW92" s="210"/>
      <c r="AX92" s="210"/>
      <c r="BH92" s="215" t="s">
        <v>191</v>
      </c>
      <c r="BI92" s="217" t="s">
        <v>319</v>
      </c>
      <c r="BJ92" s="210"/>
      <c r="BK92" s="210"/>
      <c r="BL92" s="210"/>
      <c r="BM92" s="210"/>
      <c r="BN92" s="210"/>
      <c r="BO92" s="210"/>
      <c r="BP92" s="210"/>
      <c r="BQ92" s="210"/>
      <c r="BR92" s="210"/>
      <c r="BS92" s="210"/>
    </row>
    <row r="93" spans="2:71" ht="39.950000000000003" customHeight="1" x14ac:dyDescent="0.25">
      <c r="B93" s="385"/>
      <c r="C93" s="385"/>
      <c r="D93" s="390"/>
      <c r="E93" s="392"/>
      <c r="F93" s="394"/>
      <c r="G93" s="379"/>
      <c r="H93" s="379"/>
      <c r="I93" s="385"/>
      <c r="J93" s="379"/>
      <c r="K93" s="379"/>
      <c r="L93" s="379"/>
      <c r="M93" s="385"/>
      <c r="N93" s="385"/>
      <c r="O93" s="382"/>
      <c r="P93" s="380"/>
      <c r="Q93" s="387"/>
      <c r="R93" s="415"/>
      <c r="S93" s="412"/>
      <c r="T93" s="209"/>
      <c r="U93" s="209"/>
      <c r="V93" s="247"/>
      <c r="W93" s="254"/>
      <c r="X93" s="209"/>
      <c r="Y93" s="409"/>
      <c r="Z93" s="399"/>
      <c r="AA93" s="399"/>
      <c r="AB93" s="428"/>
      <c r="AC93" s="399"/>
      <c r="AD93" s="302"/>
      <c r="AE93" s="302"/>
      <c r="AF93" s="302"/>
      <c r="AG93" s="302"/>
      <c r="AH93" s="435"/>
      <c r="AI93" s="435"/>
      <c r="AJ93" s="399"/>
      <c r="AK93" s="435"/>
      <c r="AL93" s="435"/>
      <c r="AM93" s="210"/>
      <c r="AN93" s="210"/>
      <c r="AO93" s="210"/>
      <c r="AP93" s="210"/>
      <c r="AQ93" s="210"/>
      <c r="AR93" s="210"/>
      <c r="AS93" s="210"/>
      <c r="AT93" s="210"/>
      <c r="AU93" s="210"/>
      <c r="AV93" s="210"/>
      <c r="AW93" s="210"/>
      <c r="AX93" s="210"/>
      <c r="BH93" s="215" t="s">
        <v>196</v>
      </c>
      <c r="BI93" s="217" t="s">
        <v>320</v>
      </c>
      <c r="BJ93" s="210"/>
      <c r="BK93" s="210"/>
      <c r="BL93" s="210"/>
      <c r="BM93" s="210"/>
      <c r="BN93" s="210"/>
      <c r="BO93" s="210"/>
      <c r="BP93" s="210"/>
      <c r="BQ93" s="210"/>
      <c r="BR93" s="210"/>
      <c r="BS93" s="210"/>
    </row>
    <row r="94" spans="2:71" ht="39.950000000000003" customHeight="1" x14ac:dyDescent="0.25">
      <c r="B94" s="385"/>
      <c r="C94" s="385"/>
      <c r="D94" s="390"/>
      <c r="E94" s="392"/>
      <c r="F94" s="394"/>
      <c r="G94" s="379"/>
      <c r="H94" s="379"/>
      <c r="I94" s="385"/>
      <c r="J94" s="379"/>
      <c r="K94" s="379"/>
      <c r="L94" s="379"/>
      <c r="M94" s="385"/>
      <c r="N94" s="385"/>
      <c r="O94" s="382"/>
      <c r="P94" s="380"/>
      <c r="Q94" s="387"/>
      <c r="R94" s="415"/>
      <c r="S94" s="412"/>
      <c r="T94" s="209"/>
      <c r="U94" s="209"/>
      <c r="V94" s="247"/>
      <c r="W94" s="254"/>
      <c r="X94" s="209"/>
      <c r="Y94" s="409"/>
      <c r="Z94" s="399"/>
      <c r="AA94" s="399"/>
      <c r="AB94" s="428"/>
      <c r="AC94" s="399"/>
      <c r="AD94" s="302"/>
      <c r="AE94" s="302"/>
      <c r="AF94" s="302"/>
      <c r="AG94" s="302"/>
      <c r="AH94" s="435"/>
      <c r="AI94" s="435"/>
      <c r="AJ94" s="399"/>
      <c r="AK94" s="435"/>
      <c r="AL94" s="435"/>
      <c r="AM94" s="210"/>
      <c r="AN94" s="210"/>
      <c r="AO94" s="210"/>
      <c r="AP94" s="210"/>
      <c r="AQ94" s="210"/>
      <c r="AR94" s="210"/>
      <c r="AS94" s="210"/>
      <c r="AT94" s="210"/>
      <c r="AU94" s="210"/>
      <c r="AV94" s="210"/>
      <c r="AW94" s="210"/>
      <c r="AX94" s="210"/>
      <c r="BH94" s="439" t="s">
        <v>302</v>
      </c>
      <c r="BI94" s="440"/>
      <c r="BJ94" s="218" t="str">
        <f>DATOS!B252</f>
        <v>N/A</v>
      </c>
      <c r="BK94" s="218" t="str">
        <f>DATOS!C252</f>
        <v>N/A</v>
      </c>
      <c r="BL94" s="218" t="str">
        <f>DATOS!D252</f>
        <v>N/A</v>
      </c>
      <c r="BM94" s="218" t="str">
        <f>DATOS!E252</f>
        <v>N/A</v>
      </c>
      <c r="BN94" s="218" t="str">
        <f>DATOS!F252</f>
        <v>N/A</v>
      </c>
      <c r="BO94" s="218" t="str">
        <f>DATOS!G252</f>
        <v>N/A</v>
      </c>
      <c r="BP94" s="218" t="str">
        <f>DATOS!H252</f>
        <v>N/A</v>
      </c>
      <c r="BQ94" s="218" t="str">
        <f>DATOS!I252</f>
        <v>N/A</v>
      </c>
      <c r="BR94" s="218" t="str">
        <f>DATOS!J252</f>
        <v>N/A</v>
      </c>
      <c r="BS94" s="218" t="str">
        <f>DATOS!K252</f>
        <v>N/A</v>
      </c>
    </row>
    <row r="95" spans="2:71" ht="39.950000000000003" customHeight="1" x14ac:dyDescent="0.25">
      <c r="B95" s="385"/>
      <c r="C95" s="385"/>
      <c r="D95" s="390"/>
      <c r="E95" s="392"/>
      <c r="F95" s="394"/>
      <c r="G95" s="379"/>
      <c r="H95" s="379"/>
      <c r="I95" s="385"/>
      <c r="J95" s="379"/>
      <c r="K95" s="379"/>
      <c r="L95" s="379"/>
      <c r="M95" s="385"/>
      <c r="N95" s="385"/>
      <c r="O95" s="382"/>
      <c r="P95" s="380"/>
      <c r="Q95" s="387"/>
      <c r="R95" s="415"/>
      <c r="S95" s="412"/>
      <c r="T95" s="209"/>
      <c r="U95" s="209"/>
      <c r="V95" s="247"/>
      <c r="W95" s="254"/>
      <c r="X95" s="209"/>
      <c r="Y95" s="409"/>
      <c r="Z95" s="399"/>
      <c r="AA95" s="399"/>
      <c r="AB95" s="428"/>
      <c r="AC95" s="399"/>
      <c r="AD95" s="302"/>
      <c r="AE95" s="302"/>
      <c r="AF95" s="302"/>
      <c r="AG95" s="302"/>
      <c r="AH95" s="435"/>
      <c r="AI95" s="435"/>
      <c r="AJ95" s="399"/>
      <c r="AK95" s="435"/>
      <c r="AL95" s="435"/>
      <c r="AM95" s="210"/>
      <c r="AN95" s="210"/>
      <c r="AO95" s="210"/>
      <c r="AP95" s="210"/>
      <c r="AQ95" s="210"/>
      <c r="AR95" s="210"/>
      <c r="AS95" s="210"/>
      <c r="AT95" s="210"/>
      <c r="AU95" s="210"/>
      <c r="AV95" s="210"/>
      <c r="AW95" s="210"/>
      <c r="AX95" s="210"/>
    </row>
    <row r="96" spans="2:71" ht="39.950000000000003" customHeight="1" x14ac:dyDescent="0.25">
      <c r="B96" s="385"/>
      <c r="C96" s="385"/>
      <c r="D96" s="390"/>
      <c r="E96" s="392"/>
      <c r="F96" s="394"/>
      <c r="G96" s="379"/>
      <c r="H96" s="379"/>
      <c r="I96" s="385"/>
      <c r="J96" s="379"/>
      <c r="K96" s="379"/>
      <c r="L96" s="379"/>
      <c r="M96" s="385"/>
      <c r="N96" s="385"/>
      <c r="O96" s="382"/>
      <c r="P96" s="388"/>
      <c r="Q96" s="387"/>
      <c r="R96" s="415"/>
      <c r="S96" s="412"/>
      <c r="T96" s="209"/>
      <c r="U96" s="209"/>
      <c r="V96" s="247"/>
      <c r="W96" s="254"/>
      <c r="X96" s="209"/>
      <c r="Y96" s="410"/>
      <c r="Z96" s="400"/>
      <c r="AA96" s="400"/>
      <c r="AB96" s="429"/>
      <c r="AC96" s="400"/>
      <c r="AD96" s="302"/>
      <c r="AE96" s="302"/>
      <c r="AF96" s="302"/>
      <c r="AG96" s="302"/>
      <c r="AH96" s="435"/>
      <c r="AI96" s="435"/>
      <c r="AJ96" s="400"/>
      <c r="AK96" s="435"/>
      <c r="AL96" s="435"/>
      <c r="AM96" s="210"/>
      <c r="AN96" s="210"/>
      <c r="AO96" s="210"/>
      <c r="AP96" s="210"/>
      <c r="AQ96" s="210"/>
      <c r="AR96" s="210"/>
      <c r="AS96" s="210"/>
      <c r="AT96" s="210"/>
      <c r="AU96" s="210"/>
      <c r="AV96" s="210"/>
      <c r="AW96" s="210"/>
      <c r="AX96" s="210"/>
    </row>
    <row r="97" spans="2:71" ht="39.950000000000003" customHeight="1" x14ac:dyDescent="0.25">
      <c r="B97" s="250"/>
      <c r="C97" s="250"/>
      <c r="D97" s="298"/>
      <c r="E97" s="223"/>
      <c r="F97" s="224"/>
      <c r="G97" s="251"/>
      <c r="H97" s="251"/>
      <c r="I97" s="250"/>
      <c r="J97" s="251"/>
      <c r="K97" s="251"/>
      <c r="L97" s="251"/>
      <c r="M97" s="250"/>
      <c r="N97" s="250"/>
      <c r="O97" s="250"/>
      <c r="P97" s="250"/>
      <c r="Q97" s="244"/>
    </row>
    <row r="98" spans="2:71" ht="39.950000000000003" customHeight="1" x14ac:dyDescent="0.25">
      <c r="B98" s="248"/>
      <c r="C98" s="248"/>
      <c r="D98" s="299"/>
      <c r="E98" s="220"/>
      <c r="F98" s="231"/>
      <c r="G98" s="249"/>
      <c r="H98" s="249"/>
      <c r="I98" s="248"/>
      <c r="J98" s="249"/>
      <c r="K98" s="249"/>
      <c r="L98" s="249"/>
      <c r="M98" s="248"/>
      <c r="N98" s="248"/>
      <c r="O98" s="248"/>
      <c r="P98" s="248"/>
      <c r="Q98" s="227"/>
    </row>
    <row r="99" spans="2:71" ht="39.950000000000003" customHeight="1" x14ac:dyDescent="0.25">
      <c r="B99" s="252"/>
      <c r="C99" s="252"/>
      <c r="D99" s="300"/>
      <c r="E99" s="235"/>
      <c r="F99" s="236"/>
      <c r="G99" s="253"/>
      <c r="H99" s="253"/>
      <c r="I99" s="252"/>
      <c r="J99" s="253"/>
      <c r="K99" s="253"/>
      <c r="L99" s="253"/>
      <c r="M99" s="252"/>
      <c r="N99" s="252"/>
      <c r="O99" s="252"/>
      <c r="P99" s="252"/>
      <c r="Q99" s="246"/>
    </row>
    <row r="100" spans="2:71" ht="39.950000000000003" customHeight="1" x14ac:dyDescent="0.25">
      <c r="B100" s="384" t="str">
        <f>'IDENTIFICACIÓN DE RIESGOS.'!$B$7</f>
        <v>CONCEPTOS JURÍDICOS</v>
      </c>
      <c r="C100" s="384">
        <f>C87+1</f>
        <v>8</v>
      </c>
      <c r="D100" s="389" t="str">
        <f>'IDENTIFICACIÓN DE RIESGOS.'!H78</f>
        <v>Riesgo 8</v>
      </c>
      <c r="E100" s="391" t="str">
        <f>CONCATENATE("La ", 'IDENTIFICACIÓN DE RIESGOS.'!$I$78, , "    puede generar ", D100, " ocasionando ", 'IDENTIFICACIÓN DE RIESGOS.'!$K$78)</f>
        <v xml:space="preserve">La     puede generar Riesgo 8 ocasionando </v>
      </c>
      <c r="F100" s="393"/>
      <c r="G100" s="378">
        <f>'IDENTIFICACIÓN DE RIESGOS.'!I78</f>
        <v>0</v>
      </c>
      <c r="H100" s="378">
        <f>'IDENTIFICACIÓN DE RIESGOS.'!K78</f>
        <v>0</v>
      </c>
      <c r="I100" s="384"/>
      <c r="J100" s="378"/>
      <c r="K100" s="378"/>
      <c r="L100" s="378"/>
      <c r="M100" s="384"/>
      <c r="N100" s="384"/>
      <c r="O100" s="381" t="e">
        <f>VLOOKUP(M100,Tabla1[],2,0)</f>
        <v>#N/A</v>
      </c>
      <c r="P100" s="383" t="e">
        <f>VLOOKUP(N100,Tabla2[],2,0)</f>
        <v>#N/A</v>
      </c>
      <c r="Q100" s="386" t="str">
        <f>IF(N100="","",INDEX(TABLA_RIESGOS1,'VALORACIÓN RIESGOS'!P100,'VALORACIÓN RIESGOS'!O100))</f>
        <v/>
      </c>
      <c r="R100" s="415"/>
      <c r="S100" s="412"/>
      <c r="T100" s="209"/>
      <c r="U100" s="209"/>
      <c r="V100" s="247"/>
      <c r="W100" s="254"/>
      <c r="X100" s="209"/>
      <c r="Y100" s="408" t="e">
        <f>DATOS!L264</f>
        <v>#DIV/0!</v>
      </c>
      <c r="Z100" s="398" t="e">
        <f>DATOS!J300</f>
        <v>#DIV/0!</v>
      </c>
      <c r="AA100" s="401">
        <f>DATOS!J296</f>
        <v>0</v>
      </c>
      <c r="AB100" s="427" t="e">
        <f>DATOS!J331</f>
        <v>#DIV/0!</v>
      </c>
      <c r="AC100" s="398" t="e">
        <f>IF(F100="Corrupción",DATOS!$B$336,IF(AB100=DATOS!$B$144,DATOS!$B$336,IF(AB100=DATOS!$B$143,DATOS!$B$337,IF(AB100=DATOS!$B$142,DATOS!$B$337,IF(AB100=DATOS!$B$141,DATOS!$B$338,"No Aplica")))))</f>
        <v>#DIV/0!</v>
      </c>
      <c r="AD100" s="375" t="e">
        <f>IF(AC100="No Aplica","No Aplica",IF(AC100="Asumir","No requiere acciones adicionales","Definir acciones complementarias"))</f>
        <v>#DIV/0!</v>
      </c>
      <c r="AE100" s="376"/>
      <c r="AF100" s="376"/>
      <c r="AG100" s="377"/>
      <c r="AH100" s="435"/>
      <c r="AI100" s="435"/>
      <c r="AJ100" s="434" t="s">
        <v>419</v>
      </c>
      <c r="AK100" s="435" t="s">
        <v>300</v>
      </c>
      <c r="AL100" s="435" t="str">
        <f>'IDENTIFICACIÓN DE RIESGOS.'!$F$17</f>
        <v xml:space="preserve"> Jefe Oficina Asesora Jurídica</v>
      </c>
      <c r="AM100" s="210"/>
      <c r="AN100" s="210"/>
      <c r="AO100" s="210"/>
      <c r="AP100" s="210"/>
      <c r="AQ100" s="210"/>
      <c r="AR100" s="210"/>
      <c r="AS100" s="210"/>
      <c r="AT100" s="210"/>
      <c r="AU100" s="210"/>
      <c r="AV100" s="210"/>
      <c r="AW100" s="210"/>
      <c r="AX100" s="210"/>
      <c r="BH100" s="212" t="s">
        <v>175</v>
      </c>
      <c r="BI100" s="213" t="s">
        <v>310</v>
      </c>
      <c r="BJ100" s="210"/>
      <c r="BK100" s="210"/>
      <c r="BL100" s="210"/>
      <c r="BM100" s="210"/>
      <c r="BN100" s="210"/>
      <c r="BO100" s="210"/>
      <c r="BP100" s="210"/>
      <c r="BQ100" s="210"/>
      <c r="BR100" s="210"/>
      <c r="BS100" s="210"/>
    </row>
    <row r="101" spans="2:71" ht="39.950000000000003" customHeight="1" x14ac:dyDescent="0.25">
      <c r="B101" s="385"/>
      <c r="C101" s="385"/>
      <c r="D101" s="390"/>
      <c r="E101" s="392"/>
      <c r="F101" s="394"/>
      <c r="G101" s="379"/>
      <c r="H101" s="379"/>
      <c r="I101" s="385"/>
      <c r="J101" s="379"/>
      <c r="K101" s="379"/>
      <c r="L101" s="379"/>
      <c r="M101" s="385"/>
      <c r="N101" s="385"/>
      <c r="O101" s="382"/>
      <c r="P101" s="380"/>
      <c r="Q101" s="387"/>
      <c r="R101" s="415" t="str">
        <f>IF(T107="","",INDEX(MATRIZ_RIESGOS,[1]Identificación!U107,[1]Identificación!W107))</f>
        <v/>
      </c>
      <c r="S101" s="412"/>
      <c r="T101" s="209"/>
      <c r="U101" s="209"/>
      <c r="V101" s="247"/>
      <c r="W101" s="254"/>
      <c r="X101" s="209"/>
      <c r="Y101" s="409"/>
      <c r="Z101" s="399"/>
      <c r="AA101" s="399"/>
      <c r="AB101" s="428"/>
      <c r="AC101" s="399"/>
      <c r="AD101" s="302"/>
      <c r="AE101" s="302"/>
      <c r="AF101" s="302"/>
      <c r="AG101" s="302"/>
      <c r="AH101" s="435"/>
      <c r="AI101" s="435"/>
      <c r="AJ101" s="399"/>
      <c r="AK101" s="435"/>
      <c r="AL101" s="435"/>
      <c r="AM101" s="210"/>
      <c r="AN101" s="210"/>
      <c r="AO101" s="210"/>
      <c r="AP101" s="210"/>
      <c r="AQ101" s="210"/>
      <c r="AR101" s="210"/>
      <c r="AS101" s="210"/>
      <c r="AT101" s="210"/>
      <c r="AU101" s="210"/>
      <c r="AV101" s="210"/>
      <c r="AW101" s="210"/>
      <c r="AX101" s="210"/>
      <c r="BH101" s="214" t="s">
        <v>311</v>
      </c>
      <c r="BI101" s="213" t="s">
        <v>312</v>
      </c>
      <c r="BJ101" s="210"/>
      <c r="BK101" s="210"/>
      <c r="BL101" s="210"/>
      <c r="BM101" s="210"/>
      <c r="BN101" s="210"/>
      <c r="BO101" s="210"/>
      <c r="BP101" s="210"/>
      <c r="BQ101" s="210"/>
      <c r="BR101" s="210"/>
      <c r="BS101" s="210"/>
    </row>
    <row r="102" spans="2:71" ht="39.950000000000003" customHeight="1" x14ac:dyDescent="0.25">
      <c r="B102" s="385"/>
      <c r="C102" s="385"/>
      <c r="D102" s="390"/>
      <c r="E102" s="392"/>
      <c r="F102" s="394"/>
      <c r="G102" s="379"/>
      <c r="H102" s="379"/>
      <c r="I102" s="385"/>
      <c r="J102" s="379"/>
      <c r="K102" s="379"/>
      <c r="L102" s="379"/>
      <c r="M102" s="385"/>
      <c r="N102" s="385"/>
      <c r="O102" s="382"/>
      <c r="P102" s="380"/>
      <c r="Q102" s="387"/>
      <c r="R102" s="415"/>
      <c r="S102" s="412"/>
      <c r="T102" s="209"/>
      <c r="U102" s="209"/>
      <c r="V102" s="247"/>
      <c r="W102" s="254"/>
      <c r="X102" s="209"/>
      <c r="Y102" s="409"/>
      <c r="Z102" s="399"/>
      <c r="AA102" s="399"/>
      <c r="AB102" s="428"/>
      <c r="AC102" s="399"/>
      <c r="AD102" s="302"/>
      <c r="AE102" s="302"/>
      <c r="AF102" s="302"/>
      <c r="AG102" s="302"/>
      <c r="AH102" s="435"/>
      <c r="AI102" s="435"/>
      <c r="AJ102" s="399"/>
      <c r="AK102" s="435"/>
      <c r="AL102" s="435"/>
      <c r="AM102" s="210"/>
      <c r="AN102" s="210"/>
      <c r="AO102" s="210"/>
      <c r="AP102" s="210"/>
      <c r="AQ102" s="210"/>
      <c r="AR102" s="210"/>
      <c r="AS102" s="210"/>
      <c r="AT102" s="210"/>
      <c r="AU102" s="210"/>
      <c r="AV102" s="210"/>
      <c r="AW102" s="210"/>
      <c r="AX102" s="210"/>
      <c r="BH102" s="214" t="s">
        <v>182</v>
      </c>
      <c r="BI102" s="213" t="s">
        <v>315</v>
      </c>
      <c r="BJ102" s="210"/>
      <c r="BK102" s="210"/>
      <c r="BL102" s="210"/>
      <c r="BM102" s="210"/>
      <c r="BN102" s="210"/>
      <c r="BO102" s="210"/>
      <c r="BP102" s="210"/>
      <c r="BQ102" s="210"/>
      <c r="BR102" s="210"/>
      <c r="BS102" s="210"/>
    </row>
    <row r="103" spans="2:71" ht="39.950000000000003" customHeight="1" x14ac:dyDescent="0.25">
      <c r="B103" s="385"/>
      <c r="C103" s="385"/>
      <c r="D103" s="390"/>
      <c r="E103" s="392"/>
      <c r="F103" s="394"/>
      <c r="G103" s="379"/>
      <c r="H103" s="379"/>
      <c r="I103" s="385"/>
      <c r="J103" s="379"/>
      <c r="K103" s="379"/>
      <c r="L103" s="379"/>
      <c r="M103" s="385"/>
      <c r="N103" s="385"/>
      <c r="O103" s="382"/>
      <c r="P103" s="380"/>
      <c r="Q103" s="387"/>
      <c r="R103" s="415"/>
      <c r="S103" s="412"/>
      <c r="T103" s="209"/>
      <c r="U103" s="209"/>
      <c r="V103" s="247"/>
      <c r="W103" s="254"/>
      <c r="X103" s="209"/>
      <c r="Y103" s="409"/>
      <c r="Z103" s="399"/>
      <c r="AA103" s="399"/>
      <c r="AB103" s="428"/>
      <c r="AC103" s="399"/>
      <c r="AD103" s="302"/>
      <c r="AE103" s="302"/>
      <c r="AF103" s="302"/>
      <c r="AG103" s="302"/>
      <c r="AH103" s="435"/>
      <c r="AI103" s="435"/>
      <c r="AJ103" s="399"/>
      <c r="AK103" s="435"/>
      <c r="AL103" s="435"/>
      <c r="AM103" s="210"/>
      <c r="AN103" s="210"/>
      <c r="AO103" s="210"/>
      <c r="AP103" s="210"/>
      <c r="AQ103" s="210"/>
      <c r="AR103" s="210"/>
      <c r="AS103" s="210"/>
      <c r="AT103" s="210"/>
      <c r="AU103" s="210"/>
      <c r="AV103" s="210"/>
      <c r="AW103" s="210"/>
      <c r="AX103" s="210"/>
      <c r="BH103" s="215" t="s">
        <v>185</v>
      </c>
      <c r="BI103" s="213" t="s">
        <v>316</v>
      </c>
      <c r="BJ103" s="210"/>
      <c r="BK103" s="210"/>
      <c r="BL103" s="210"/>
      <c r="BM103" s="210"/>
      <c r="BN103" s="210"/>
      <c r="BO103" s="210"/>
      <c r="BP103" s="210"/>
      <c r="BQ103" s="210"/>
      <c r="BR103" s="210"/>
      <c r="BS103" s="210"/>
    </row>
    <row r="104" spans="2:71" ht="39.950000000000003" customHeight="1" x14ac:dyDescent="0.25">
      <c r="B104" s="385"/>
      <c r="C104" s="385"/>
      <c r="D104" s="390"/>
      <c r="E104" s="392"/>
      <c r="F104" s="394"/>
      <c r="G104" s="379"/>
      <c r="H104" s="379"/>
      <c r="I104" s="385"/>
      <c r="J104" s="379"/>
      <c r="K104" s="379"/>
      <c r="L104" s="379"/>
      <c r="M104" s="385"/>
      <c r="N104" s="385"/>
      <c r="O104" s="382"/>
      <c r="P104" s="380"/>
      <c r="Q104" s="387"/>
      <c r="R104" s="415"/>
      <c r="S104" s="412"/>
      <c r="T104" s="209"/>
      <c r="U104" s="209"/>
      <c r="V104" s="247"/>
      <c r="W104" s="254"/>
      <c r="X104" s="209"/>
      <c r="Y104" s="409"/>
      <c r="Z104" s="399"/>
      <c r="AA104" s="399"/>
      <c r="AB104" s="428"/>
      <c r="AC104" s="399"/>
      <c r="AD104" s="302"/>
      <c r="AE104" s="302"/>
      <c r="AF104" s="302"/>
      <c r="AG104" s="302"/>
      <c r="AH104" s="435"/>
      <c r="AI104" s="435"/>
      <c r="AJ104" s="399"/>
      <c r="AK104" s="435"/>
      <c r="AL104" s="435"/>
      <c r="AM104" s="210"/>
      <c r="AN104" s="210"/>
      <c r="AO104" s="210"/>
      <c r="AP104" s="210"/>
      <c r="AQ104" s="210"/>
      <c r="AR104" s="210"/>
      <c r="AS104" s="210"/>
      <c r="AT104" s="210"/>
      <c r="AU104" s="210"/>
      <c r="AV104" s="210"/>
      <c r="AW104" s="210"/>
      <c r="AX104" s="210"/>
      <c r="BH104" s="212" t="s">
        <v>189</v>
      </c>
      <c r="BI104" s="216" t="s">
        <v>317</v>
      </c>
      <c r="BJ104" s="210"/>
      <c r="BK104" s="210"/>
      <c r="BL104" s="210"/>
      <c r="BM104" s="210"/>
      <c r="BN104" s="210"/>
      <c r="BO104" s="210"/>
      <c r="BP104" s="210"/>
      <c r="BQ104" s="210"/>
      <c r="BR104" s="210"/>
      <c r="BS104" s="210"/>
    </row>
    <row r="105" spans="2:71" ht="39.950000000000003" customHeight="1" x14ac:dyDescent="0.25">
      <c r="B105" s="385"/>
      <c r="C105" s="385"/>
      <c r="D105" s="390"/>
      <c r="E105" s="392"/>
      <c r="F105" s="394"/>
      <c r="G105" s="379"/>
      <c r="H105" s="379"/>
      <c r="I105" s="385"/>
      <c r="J105" s="379"/>
      <c r="K105" s="379"/>
      <c r="L105" s="379"/>
      <c r="M105" s="385"/>
      <c r="N105" s="385"/>
      <c r="O105" s="382"/>
      <c r="P105" s="380"/>
      <c r="Q105" s="387"/>
      <c r="R105" s="415"/>
      <c r="S105" s="412"/>
      <c r="T105" s="209"/>
      <c r="U105" s="209"/>
      <c r="V105" s="247"/>
      <c r="W105" s="254"/>
      <c r="X105" s="209"/>
      <c r="Y105" s="409"/>
      <c r="Z105" s="399"/>
      <c r="AA105" s="399"/>
      <c r="AB105" s="428"/>
      <c r="AC105" s="399"/>
      <c r="AD105" s="302"/>
      <c r="AE105" s="302"/>
      <c r="AF105" s="302"/>
      <c r="AG105" s="302"/>
      <c r="AH105" s="435"/>
      <c r="AI105" s="435"/>
      <c r="AJ105" s="399"/>
      <c r="AK105" s="435"/>
      <c r="AL105" s="435"/>
      <c r="AM105" s="210"/>
      <c r="AN105" s="210"/>
      <c r="AO105" s="210"/>
      <c r="AP105" s="210"/>
      <c r="AQ105" s="210"/>
      <c r="AR105" s="210"/>
      <c r="AS105" s="210"/>
      <c r="AT105" s="210"/>
      <c r="AU105" s="210"/>
      <c r="AV105" s="210"/>
      <c r="AW105" s="210"/>
      <c r="AX105" s="210"/>
      <c r="BH105" s="215" t="s">
        <v>191</v>
      </c>
      <c r="BI105" s="217" t="s">
        <v>319</v>
      </c>
      <c r="BJ105" s="210"/>
      <c r="BK105" s="210"/>
      <c r="BL105" s="210"/>
      <c r="BM105" s="210"/>
      <c r="BN105" s="210"/>
      <c r="BO105" s="210"/>
      <c r="BP105" s="210"/>
      <c r="BQ105" s="210"/>
      <c r="BR105" s="210"/>
      <c r="BS105" s="210"/>
    </row>
    <row r="106" spans="2:71" ht="39.950000000000003" customHeight="1" x14ac:dyDescent="0.25">
      <c r="B106" s="385"/>
      <c r="C106" s="385"/>
      <c r="D106" s="390"/>
      <c r="E106" s="392"/>
      <c r="F106" s="394"/>
      <c r="G106" s="379"/>
      <c r="H106" s="379"/>
      <c r="I106" s="385"/>
      <c r="J106" s="379"/>
      <c r="K106" s="379"/>
      <c r="L106" s="379"/>
      <c r="M106" s="385"/>
      <c r="N106" s="385"/>
      <c r="O106" s="382"/>
      <c r="P106" s="380"/>
      <c r="Q106" s="387"/>
      <c r="R106" s="415"/>
      <c r="S106" s="412"/>
      <c r="T106" s="209"/>
      <c r="U106" s="209"/>
      <c r="V106" s="247"/>
      <c r="W106" s="254"/>
      <c r="X106" s="209"/>
      <c r="Y106" s="409"/>
      <c r="Z106" s="399"/>
      <c r="AA106" s="399"/>
      <c r="AB106" s="428"/>
      <c r="AC106" s="399"/>
      <c r="AD106" s="302"/>
      <c r="AE106" s="302"/>
      <c r="AF106" s="302"/>
      <c r="AG106" s="302"/>
      <c r="AH106" s="435"/>
      <c r="AI106" s="435"/>
      <c r="AJ106" s="399"/>
      <c r="AK106" s="435"/>
      <c r="AL106" s="435"/>
      <c r="AM106" s="210"/>
      <c r="AN106" s="210"/>
      <c r="AO106" s="210"/>
      <c r="AP106" s="210"/>
      <c r="AQ106" s="210"/>
      <c r="AR106" s="210"/>
      <c r="AS106" s="210"/>
      <c r="AT106" s="210"/>
      <c r="AU106" s="210"/>
      <c r="AV106" s="210"/>
      <c r="AW106" s="210"/>
      <c r="AX106" s="210"/>
      <c r="BH106" s="215" t="s">
        <v>196</v>
      </c>
      <c r="BI106" s="217" t="s">
        <v>320</v>
      </c>
      <c r="BJ106" s="210"/>
      <c r="BK106" s="210"/>
      <c r="BL106" s="210"/>
      <c r="BM106" s="210"/>
      <c r="BN106" s="210"/>
      <c r="BO106" s="210"/>
      <c r="BP106" s="210"/>
      <c r="BQ106" s="210"/>
      <c r="BR106" s="210"/>
      <c r="BS106" s="210"/>
    </row>
    <row r="107" spans="2:71" ht="39.950000000000003" customHeight="1" x14ac:dyDescent="0.25">
      <c r="B107" s="385"/>
      <c r="C107" s="385"/>
      <c r="D107" s="390"/>
      <c r="E107" s="392"/>
      <c r="F107" s="394"/>
      <c r="G107" s="379"/>
      <c r="H107" s="379"/>
      <c r="I107" s="385"/>
      <c r="J107" s="379"/>
      <c r="K107" s="379"/>
      <c r="L107" s="379"/>
      <c r="M107" s="385"/>
      <c r="N107" s="385"/>
      <c r="O107" s="382"/>
      <c r="P107" s="380"/>
      <c r="Q107" s="387"/>
      <c r="R107" s="415"/>
      <c r="S107" s="412"/>
      <c r="T107" s="209"/>
      <c r="U107" s="209"/>
      <c r="V107" s="247"/>
      <c r="W107" s="254"/>
      <c r="X107" s="209"/>
      <c r="Y107" s="409"/>
      <c r="Z107" s="399"/>
      <c r="AA107" s="399"/>
      <c r="AB107" s="428"/>
      <c r="AC107" s="399"/>
      <c r="AD107" s="302"/>
      <c r="AE107" s="302"/>
      <c r="AF107" s="302"/>
      <c r="AG107" s="302"/>
      <c r="AH107" s="435"/>
      <c r="AI107" s="435"/>
      <c r="AJ107" s="399"/>
      <c r="AK107" s="435"/>
      <c r="AL107" s="435"/>
      <c r="AM107" s="210"/>
      <c r="AN107" s="210"/>
      <c r="AO107" s="210"/>
      <c r="AP107" s="210"/>
      <c r="AQ107" s="210"/>
      <c r="AR107" s="210"/>
      <c r="AS107" s="210"/>
      <c r="AT107" s="210"/>
      <c r="AU107" s="210"/>
      <c r="AV107" s="210"/>
      <c r="AW107" s="210"/>
      <c r="AX107" s="210"/>
      <c r="BH107" s="439" t="s">
        <v>302</v>
      </c>
      <c r="BI107" s="440"/>
      <c r="BJ107" s="218" t="str">
        <f>DATOS!B264</f>
        <v>N/A</v>
      </c>
      <c r="BK107" s="218" t="str">
        <f>DATOS!C264</f>
        <v>N/A</v>
      </c>
      <c r="BL107" s="218" t="str">
        <f>DATOS!D264</f>
        <v>N/A</v>
      </c>
      <c r="BM107" s="218" t="str">
        <f>DATOS!E264</f>
        <v>N/A</v>
      </c>
      <c r="BN107" s="218" t="str">
        <f>DATOS!F264</f>
        <v>N/A</v>
      </c>
      <c r="BO107" s="218" t="str">
        <f>DATOS!G264</f>
        <v>N/A</v>
      </c>
      <c r="BP107" s="218" t="str">
        <f>DATOS!H264</f>
        <v>N/A</v>
      </c>
      <c r="BQ107" s="218" t="str">
        <f>DATOS!I264</f>
        <v>N/A</v>
      </c>
      <c r="BR107" s="218" t="str">
        <f>DATOS!J264</f>
        <v>N/A</v>
      </c>
      <c r="BS107" s="218" t="str">
        <f>DATOS!K264</f>
        <v>N/A</v>
      </c>
    </row>
    <row r="108" spans="2:71" ht="39.950000000000003" customHeight="1" x14ac:dyDescent="0.25">
      <c r="B108" s="385"/>
      <c r="C108" s="385"/>
      <c r="D108" s="390"/>
      <c r="E108" s="392"/>
      <c r="F108" s="394"/>
      <c r="G108" s="379"/>
      <c r="H108" s="379"/>
      <c r="I108" s="385"/>
      <c r="J108" s="379"/>
      <c r="K108" s="379"/>
      <c r="L108" s="379"/>
      <c r="M108" s="385"/>
      <c r="N108" s="385"/>
      <c r="O108" s="382"/>
      <c r="P108" s="380"/>
      <c r="Q108" s="387"/>
      <c r="R108" s="415"/>
      <c r="S108" s="412"/>
      <c r="T108" s="209"/>
      <c r="U108" s="209"/>
      <c r="V108" s="247"/>
      <c r="W108" s="254"/>
      <c r="X108" s="209"/>
      <c r="Y108" s="409"/>
      <c r="Z108" s="399"/>
      <c r="AA108" s="399"/>
      <c r="AB108" s="428"/>
      <c r="AC108" s="399"/>
      <c r="AD108" s="302"/>
      <c r="AE108" s="302"/>
      <c r="AF108" s="302"/>
      <c r="AG108" s="302"/>
      <c r="AH108" s="435"/>
      <c r="AI108" s="435"/>
      <c r="AJ108" s="399"/>
      <c r="AK108" s="435"/>
      <c r="AL108" s="435"/>
      <c r="AM108" s="210"/>
      <c r="AN108" s="210"/>
      <c r="AO108" s="210"/>
      <c r="AP108" s="210"/>
      <c r="AQ108" s="210"/>
      <c r="AR108" s="210"/>
      <c r="AS108" s="210"/>
      <c r="AT108" s="210"/>
      <c r="AU108" s="210"/>
      <c r="AV108" s="210"/>
      <c r="AW108" s="210"/>
      <c r="AX108" s="210"/>
    </row>
    <row r="109" spans="2:71" ht="39.950000000000003" customHeight="1" x14ac:dyDescent="0.25">
      <c r="B109" s="385"/>
      <c r="C109" s="385"/>
      <c r="D109" s="390"/>
      <c r="E109" s="392"/>
      <c r="F109" s="394"/>
      <c r="G109" s="379"/>
      <c r="H109" s="379"/>
      <c r="I109" s="385"/>
      <c r="J109" s="379"/>
      <c r="K109" s="379"/>
      <c r="L109" s="379"/>
      <c r="M109" s="385"/>
      <c r="N109" s="385"/>
      <c r="O109" s="382"/>
      <c r="P109" s="380"/>
      <c r="Q109" s="387"/>
      <c r="R109" s="415"/>
      <c r="S109" s="412"/>
      <c r="T109" s="209"/>
      <c r="U109" s="209"/>
      <c r="V109" s="247"/>
      <c r="W109" s="254"/>
      <c r="X109" s="209"/>
      <c r="Y109" s="410"/>
      <c r="Z109" s="400"/>
      <c r="AA109" s="400"/>
      <c r="AB109" s="429"/>
      <c r="AC109" s="400"/>
      <c r="AD109" s="302"/>
      <c r="AE109" s="302"/>
      <c r="AF109" s="302"/>
      <c r="AG109" s="302"/>
      <c r="AH109" s="435"/>
      <c r="AI109" s="435"/>
      <c r="AJ109" s="400"/>
      <c r="AK109" s="435"/>
      <c r="AL109" s="435"/>
      <c r="AM109" s="210"/>
      <c r="AN109" s="210"/>
      <c r="AO109" s="210"/>
      <c r="AP109" s="210"/>
      <c r="AQ109" s="210"/>
      <c r="AR109" s="210"/>
      <c r="AS109" s="210"/>
      <c r="AT109" s="210"/>
      <c r="AU109" s="210"/>
      <c r="AV109" s="210"/>
      <c r="AW109" s="210"/>
      <c r="AX109" s="210"/>
    </row>
    <row r="110" spans="2:71" ht="39.950000000000003" customHeight="1" x14ac:dyDescent="0.25">
      <c r="B110" s="250"/>
      <c r="C110" s="250"/>
      <c r="D110" s="298"/>
      <c r="E110" s="223"/>
      <c r="F110" s="224"/>
      <c r="G110" s="251"/>
      <c r="H110" s="251"/>
      <c r="I110" s="250"/>
      <c r="J110" s="251"/>
      <c r="K110" s="251"/>
      <c r="L110" s="251"/>
      <c r="M110" s="250"/>
      <c r="N110" s="250"/>
      <c r="O110" s="250"/>
      <c r="P110" s="250"/>
      <c r="Q110" s="244"/>
    </row>
    <row r="111" spans="2:71" ht="39.950000000000003" customHeight="1" x14ac:dyDescent="0.25">
      <c r="B111" s="248"/>
      <c r="C111" s="248"/>
      <c r="D111" s="299"/>
      <c r="E111" s="220"/>
      <c r="F111" s="231"/>
      <c r="G111" s="249"/>
      <c r="H111" s="249"/>
      <c r="I111" s="248"/>
      <c r="J111" s="249"/>
      <c r="K111" s="249"/>
      <c r="L111" s="249"/>
      <c r="M111" s="248"/>
      <c r="N111" s="248"/>
      <c r="O111" s="248"/>
      <c r="P111" s="248"/>
      <c r="Q111" s="227"/>
    </row>
    <row r="112" spans="2:71" ht="39.950000000000003" customHeight="1" x14ac:dyDescent="0.25">
      <c r="B112" s="252"/>
      <c r="C112" s="252"/>
      <c r="D112" s="300"/>
      <c r="E112" s="235"/>
      <c r="F112" s="236"/>
      <c r="G112" s="253"/>
      <c r="H112" s="253"/>
      <c r="I112" s="252"/>
      <c r="J112" s="253"/>
      <c r="K112" s="253"/>
      <c r="L112" s="253"/>
      <c r="M112" s="252"/>
      <c r="N112" s="252"/>
      <c r="O112" s="252"/>
      <c r="P112" s="252"/>
      <c r="Q112" s="246"/>
    </row>
    <row r="113" spans="2:71" ht="39.950000000000003" customHeight="1" x14ac:dyDescent="0.25">
      <c r="B113" s="385" t="str">
        <f>'IDENTIFICACIÓN DE RIESGOS.'!$B$7</f>
        <v>CONCEPTOS JURÍDICOS</v>
      </c>
      <c r="C113" s="385">
        <f>C100+1</f>
        <v>9</v>
      </c>
      <c r="D113" s="390" t="str">
        <f>'IDENTIFICACIÓN DE RIESGOS.'!H88</f>
        <v>Riesgo 9</v>
      </c>
      <c r="E113" s="392" t="str">
        <f>CONCATENATE("La ", 'IDENTIFICACIÓN DE RIESGOS.'!$I$88, , "    puede generar ", D113, " ocasionando ", 'IDENTIFICACIÓN DE RIESGOS.'!$K$88)</f>
        <v xml:space="preserve">La     puede generar Riesgo 9 ocasionando </v>
      </c>
      <c r="F113" s="394"/>
      <c r="G113" s="379">
        <f>'IDENTIFICACIÓN DE RIESGOS.'!I88</f>
        <v>0</v>
      </c>
      <c r="H113" s="379">
        <f>'IDENTIFICACIÓN DE RIESGOS.'!K88</f>
        <v>0</v>
      </c>
      <c r="I113" s="385"/>
      <c r="J113" s="379"/>
      <c r="K113" s="379"/>
      <c r="L113" s="379"/>
      <c r="M113" s="385"/>
      <c r="N113" s="385"/>
      <c r="O113" s="382" t="e">
        <f>VLOOKUP(M113,Tabla1[],2,0)</f>
        <v>#N/A</v>
      </c>
      <c r="P113" s="380" t="e">
        <f>VLOOKUP(N113,Tabla2[],2,0)</f>
        <v>#N/A</v>
      </c>
      <c r="Q113" s="387" t="str">
        <f>IF(N113="","",INDEX(TABLA_RIESGOS1,'VALORACIÓN RIESGOS'!P113,'VALORACIÓN RIESGOS'!O113))</f>
        <v/>
      </c>
      <c r="R113" s="415"/>
      <c r="S113" s="412"/>
      <c r="T113" s="209"/>
      <c r="U113" s="209"/>
      <c r="V113" s="247"/>
      <c r="W113" s="254"/>
      <c r="X113" s="209"/>
      <c r="Y113" s="408" t="e">
        <f>DATOS!L276</f>
        <v>#DIV/0!</v>
      </c>
      <c r="Z113" s="398" t="e">
        <f>DATOS!K300</f>
        <v>#DIV/0!</v>
      </c>
      <c r="AA113" s="401">
        <f>DATOS!K296</f>
        <v>0</v>
      </c>
      <c r="AB113" s="427" t="e">
        <f>DATOS!K331</f>
        <v>#DIV/0!</v>
      </c>
      <c r="AC113" s="398" t="e">
        <f>IF(F113="Corrupción",DATOS!$B$336,IF(AB113=DATOS!$B$144,DATOS!$B$336,IF(AB113=DATOS!$B$143,DATOS!$B$337,IF(AB113=DATOS!$B$142,DATOS!$B$337,IF(AB113=DATOS!$B$141,DATOS!$B$338,"No Aplica")))))</f>
        <v>#DIV/0!</v>
      </c>
      <c r="AD113" s="375" t="e">
        <f>IF(AC113="No Aplica","No Aplica",IF(AC113="Asumir","No requiere acciones adicionales","Definir acciones complementarias"))</f>
        <v>#DIV/0!</v>
      </c>
      <c r="AE113" s="376"/>
      <c r="AF113" s="376"/>
      <c r="AG113" s="377"/>
      <c r="AH113" s="435"/>
      <c r="AI113" s="435"/>
      <c r="AJ113" s="434" t="s">
        <v>419</v>
      </c>
      <c r="AK113" s="435" t="s">
        <v>300</v>
      </c>
      <c r="AL113" s="435" t="str">
        <f>'IDENTIFICACIÓN DE RIESGOS.'!$F$17</f>
        <v xml:space="preserve"> Jefe Oficina Asesora Jurídica</v>
      </c>
      <c r="AM113" s="210"/>
      <c r="AN113" s="210"/>
      <c r="AO113" s="210"/>
      <c r="AP113" s="210"/>
      <c r="AQ113" s="210"/>
      <c r="AR113" s="210"/>
      <c r="AS113" s="210"/>
      <c r="AT113" s="210"/>
      <c r="AU113" s="210"/>
      <c r="AV113" s="210"/>
      <c r="AW113" s="210"/>
      <c r="AX113" s="210"/>
      <c r="BH113" s="212" t="s">
        <v>175</v>
      </c>
      <c r="BI113" s="213" t="s">
        <v>310</v>
      </c>
      <c r="BJ113" s="210"/>
      <c r="BK113" s="210"/>
      <c r="BL113" s="210"/>
      <c r="BM113" s="210"/>
      <c r="BN113" s="210"/>
      <c r="BO113" s="210"/>
      <c r="BP113" s="210"/>
      <c r="BQ113" s="210"/>
      <c r="BR113" s="210"/>
      <c r="BS113" s="210"/>
    </row>
    <row r="114" spans="2:71" ht="39.950000000000003" customHeight="1" x14ac:dyDescent="0.25">
      <c r="B114" s="385"/>
      <c r="C114" s="385"/>
      <c r="D114" s="390"/>
      <c r="E114" s="392"/>
      <c r="F114" s="394"/>
      <c r="G114" s="379"/>
      <c r="H114" s="379"/>
      <c r="I114" s="385"/>
      <c r="J114" s="379"/>
      <c r="K114" s="379"/>
      <c r="L114" s="379"/>
      <c r="M114" s="385"/>
      <c r="N114" s="385"/>
      <c r="O114" s="382"/>
      <c r="P114" s="380"/>
      <c r="Q114" s="387"/>
      <c r="R114" s="415" t="str">
        <f>IF(T120="","",INDEX(MATRIZ_RIESGOS,[1]Identificación!U120,[1]Identificación!W120))</f>
        <v/>
      </c>
      <c r="S114" s="412"/>
      <c r="T114" s="209"/>
      <c r="U114" s="209"/>
      <c r="V114" s="247"/>
      <c r="W114" s="254"/>
      <c r="X114" s="209"/>
      <c r="Y114" s="409"/>
      <c r="Z114" s="399"/>
      <c r="AA114" s="399"/>
      <c r="AB114" s="428"/>
      <c r="AC114" s="399"/>
      <c r="AD114" s="302"/>
      <c r="AE114" s="302"/>
      <c r="AF114" s="302"/>
      <c r="AG114" s="302"/>
      <c r="AH114" s="435"/>
      <c r="AI114" s="435"/>
      <c r="AJ114" s="399"/>
      <c r="AK114" s="435"/>
      <c r="AL114" s="435"/>
      <c r="AM114" s="210"/>
      <c r="AN114" s="210"/>
      <c r="AO114" s="210"/>
      <c r="AP114" s="210"/>
      <c r="AQ114" s="210"/>
      <c r="AR114" s="210"/>
      <c r="AS114" s="210"/>
      <c r="AT114" s="210"/>
      <c r="AU114" s="210"/>
      <c r="AV114" s="210"/>
      <c r="AW114" s="210"/>
      <c r="AX114" s="210"/>
      <c r="BH114" s="214" t="s">
        <v>311</v>
      </c>
      <c r="BI114" s="213" t="s">
        <v>312</v>
      </c>
      <c r="BJ114" s="210"/>
      <c r="BK114" s="210"/>
      <c r="BL114" s="210"/>
      <c r="BM114" s="210"/>
      <c r="BN114" s="210"/>
      <c r="BO114" s="210"/>
      <c r="BP114" s="210"/>
      <c r="BQ114" s="210"/>
      <c r="BR114" s="210"/>
      <c r="BS114" s="210"/>
    </row>
    <row r="115" spans="2:71" ht="39.950000000000003" customHeight="1" x14ac:dyDescent="0.25">
      <c r="B115" s="385"/>
      <c r="C115" s="385"/>
      <c r="D115" s="390"/>
      <c r="E115" s="392"/>
      <c r="F115" s="394"/>
      <c r="G115" s="379"/>
      <c r="H115" s="379"/>
      <c r="I115" s="385"/>
      <c r="J115" s="379"/>
      <c r="K115" s="379"/>
      <c r="L115" s="379"/>
      <c r="M115" s="385"/>
      <c r="N115" s="385"/>
      <c r="O115" s="382"/>
      <c r="P115" s="380"/>
      <c r="Q115" s="387"/>
      <c r="R115" s="415"/>
      <c r="S115" s="412"/>
      <c r="T115" s="209"/>
      <c r="U115" s="209"/>
      <c r="V115" s="247"/>
      <c r="W115" s="254"/>
      <c r="X115" s="209"/>
      <c r="Y115" s="409"/>
      <c r="Z115" s="399"/>
      <c r="AA115" s="399"/>
      <c r="AB115" s="428"/>
      <c r="AC115" s="399"/>
      <c r="AD115" s="302"/>
      <c r="AE115" s="302"/>
      <c r="AF115" s="302"/>
      <c r="AG115" s="302"/>
      <c r="AH115" s="435"/>
      <c r="AI115" s="435"/>
      <c r="AJ115" s="399"/>
      <c r="AK115" s="435"/>
      <c r="AL115" s="435"/>
      <c r="AM115" s="210"/>
      <c r="AN115" s="210"/>
      <c r="AO115" s="210"/>
      <c r="AP115" s="210"/>
      <c r="AQ115" s="210"/>
      <c r="AR115" s="210"/>
      <c r="AS115" s="210"/>
      <c r="AT115" s="210"/>
      <c r="AU115" s="210"/>
      <c r="AV115" s="210"/>
      <c r="AW115" s="210"/>
      <c r="AX115" s="210"/>
      <c r="BH115" s="214" t="s">
        <v>182</v>
      </c>
      <c r="BI115" s="213" t="s">
        <v>315</v>
      </c>
      <c r="BJ115" s="210"/>
      <c r="BK115" s="210"/>
      <c r="BL115" s="210"/>
      <c r="BM115" s="210"/>
      <c r="BN115" s="210"/>
      <c r="BO115" s="210"/>
      <c r="BP115" s="210"/>
      <c r="BQ115" s="210"/>
      <c r="BR115" s="210"/>
      <c r="BS115" s="210"/>
    </row>
    <row r="116" spans="2:71" ht="39.950000000000003" customHeight="1" x14ac:dyDescent="0.25">
      <c r="B116" s="385"/>
      <c r="C116" s="385"/>
      <c r="D116" s="390"/>
      <c r="E116" s="392"/>
      <c r="F116" s="394"/>
      <c r="G116" s="379"/>
      <c r="H116" s="379"/>
      <c r="I116" s="385"/>
      <c r="J116" s="379"/>
      <c r="K116" s="379"/>
      <c r="L116" s="379"/>
      <c r="M116" s="385"/>
      <c r="N116" s="385"/>
      <c r="O116" s="382"/>
      <c r="P116" s="380"/>
      <c r="Q116" s="387"/>
      <c r="R116" s="415"/>
      <c r="S116" s="412"/>
      <c r="T116" s="209"/>
      <c r="U116" s="209"/>
      <c r="V116" s="247"/>
      <c r="W116" s="254"/>
      <c r="X116" s="209"/>
      <c r="Y116" s="409"/>
      <c r="Z116" s="399"/>
      <c r="AA116" s="399"/>
      <c r="AB116" s="428"/>
      <c r="AC116" s="399"/>
      <c r="AD116" s="302"/>
      <c r="AE116" s="302"/>
      <c r="AF116" s="302"/>
      <c r="AG116" s="302"/>
      <c r="AH116" s="435"/>
      <c r="AI116" s="435"/>
      <c r="AJ116" s="399"/>
      <c r="AK116" s="435"/>
      <c r="AL116" s="435"/>
      <c r="AM116" s="210"/>
      <c r="AN116" s="210"/>
      <c r="AO116" s="210"/>
      <c r="AP116" s="210"/>
      <c r="AQ116" s="210"/>
      <c r="AR116" s="210"/>
      <c r="AS116" s="210"/>
      <c r="AT116" s="210"/>
      <c r="AU116" s="210"/>
      <c r="AV116" s="210"/>
      <c r="AW116" s="210"/>
      <c r="AX116" s="210"/>
      <c r="BH116" s="215" t="s">
        <v>185</v>
      </c>
      <c r="BI116" s="213" t="s">
        <v>316</v>
      </c>
      <c r="BJ116" s="210"/>
      <c r="BK116" s="210"/>
      <c r="BL116" s="210"/>
      <c r="BM116" s="210"/>
      <c r="BN116" s="210"/>
      <c r="BO116" s="210"/>
      <c r="BP116" s="210"/>
      <c r="BQ116" s="210"/>
      <c r="BR116" s="210"/>
      <c r="BS116" s="210"/>
    </row>
    <row r="117" spans="2:71" ht="39.950000000000003" customHeight="1" x14ac:dyDescent="0.25">
      <c r="B117" s="385"/>
      <c r="C117" s="385"/>
      <c r="D117" s="390"/>
      <c r="E117" s="392"/>
      <c r="F117" s="394"/>
      <c r="G117" s="379"/>
      <c r="H117" s="379"/>
      <c r="I117" s="385"/>
      <c r="J117" s="379"/>
      <c r="K117" s="379"/>
      <c r="L117" s="379"/>
      <c r="M117" s="385"/>
      <c r="N117" s="385"/>
      <c r="O117" s="382"/>
      <c r="P117" s="380"/>
      <c r="Q117" s="387"/>
      <c r="R117" s="415"/>
      <c r="S117" s="412"/>
      <c r="T117" s="209"/>
      <c r="U117" s="209"/>
      <c r="V117" s="247"/>
      <c r="W117" s="254"/>
      <c r="X117" s="209"/>
      <c r="Y117" s="409"/>
      <c r="Z117" s="399"/>
      <c r="AA117" s="399"/>
      <c r="AB117" s="428"/>
      <c r="AC117" s="399"/>
      <c r="AD117" s="302"/>
      <c r="AE117" s="302"/>
      <c r="AF117" s="302"/>
      <c r="AG117" s="302"/>
      <c r="AH117" s="435"/>
      <c r="AI117" s="435"/>
      <c r="AJ117" s="399"/>
      <c r="AK117" s="435"/>
      <c r="AL117" s="435"/>
      <c r="AM117" s="210"/>
      <c r="AN117" s="210"/>
      <c r="AO117" s="210"/>
      <c r="AP117" s="210"/>
      <c r="AQ117" s="210"/>
      <c r="AR117" s="210"/>
      <c r="AS117" s="210"/>
      <c r="AT117" s="210"/>
      <c r="AU117" s="210"/>
      <c r="AV117" s="210"/>
      <c r="AW117" s="210"/>
      <c r="AX117" s="210"/>
      <c r="BH117" s="212" t="s">
        <v>189</v>
      </c>
      <c r="BI117" s="216" t="s">
        <v>317</v>
      </c>
      <c r="BJ117" s="210"/>
      <c r="BK117" s="210"/>
      <c r="BL117" s="210"/>
      <c r="BM117" s="210"/>
      <c r="BN117" s="210"/>
      <c r="BO117" s="210"/>
      <c r="BP117" s="210"/>
      <c r="BQ117" s="210"/>
      <c r="BR117" s="210"/>
      <c r="BS117" s="210"/>
    </row>
    <row r="118" spans="2:71" ht="39.950000000000003" customHeight="1" x14ac:dyDescent="0.25">
      <c r="B118" s="385"/>
      <c r="C118" s="385"/>
      <c r="D118" s="390"/>
      <c r="E118" s="392"/>
      <c r="F118" s="394"/>
      <c r="G118" s="379"/>
      <c r="H118" s="379"/>
      <c r="I118" s="385"/>
      <c r="J118" s="379"/>
      <c r="K118" s="379"/>
      <c r="L118" s="379"/>
      <c r="M118" s="385"/>
      <c r="N118" s="385"/>
      <c r="O118" s="382"/>
      <c r="P118" s="380"/>
      <c r="Q118" s="387"/>
      <c r="R118" s="415"/>
      <c r="S118" s="412"/>
      <c r="T118" s="209"/>
      <c r="U118" s="209"/>
      <c r="V118" s="247"/>
      <c r="W118" s="254"/>
      <c r="X118" s="209"/>
      <c r="Y118" s="409"/>
      <c r="Z118" s="399"/>
      <c r="AA118" s="399"/>
      <c r="AB118" s="428"/>
      <c r="AC118" s="399"/>
      <c r="AD118" s="302"/>
      <c r="AE118" s="302"/>
      <c r="AF118" s="302"/>
      <c r="AG118" s="302"/>
      <c r="AH118" s="435"/>
      <c r="AI118" s="435"/>
      <c r="AJ118" s="399"/>
      <c r="AK118" s="435"/>
      <c r="AL118" s="435"/>
      <c r="AM118" s="210"/>
      <c r="AN118" s="210"/>
      <c r="AO118" s="210"/>
      <c r="AP118" s="210"/>
      <c r="AQ118" s="210"/>
      <c r="AR118" s="210"/>
      <c r="AS118" s="210"/>
      <c r="AT118" s="210"/>
      <c r="AU118" s="210"/>
      <c r="AV118" s="210"/>
      <c r="AW118" s="210"/>
      <c r="AX118" s="210"/>
      <c r="BH118" s="215" t="s">
        <v>191</v>
      </c>
      <c r="BI118" s="217" t="s">
        <v>319</v>
      </c>
      <c r="BJ118" s="210"/>
      <c r="BK118" s="210"/>
      <c r="BL118" s="210"/>
      <c r="BM118" s="210"/>
      <c r="BN118" s="210"/>
      <c r="BO118" s="210"/>
      <c r="BP118" s="210"/>
      <c r="BQ118" s="210"/>
      <c r="BR118" s="210"/>
      <c r="BS118" s="210"/>
    </row>
    <row r="119" spans="2:71" ht="39.950000000000003" customHeight="1" x14ac:dyDescent="0.25">
      <c r="B119" s="385"/>
      <c r="C119" s="385"/>
      <c r="D119" s="390"/>
      <c r="E119" s="392"/>
      <c r="F119" s="394"/>
      <c r="G119" s="379"/>
      <c r="H119" s="379"/>
      <c r="I119" s="385"/>
      <c r="J119" s="379"/>
      <c r="K119" s="379"/>
      <c r="L119" s="379"/>
      <c r="M119" s="385"/>
      <c r="N119" s="385"/>
      <c r="O119" s="382"/>
      <c r="P119" s="380"/>
      <c r="Q119" s="387"/>
      <c r="R119" s="415"/>
      <c r="S119" s="412"/>
      <c r="T119" s="209"/>
      <c r="U119" s="209"/>
      <c r="V119" s="247"/>
      <c r="W119" s="254"/>
      <c r="X119" s="209"/>
      <c r="Y119" s="409"/>
      <c r="Z119" s="399"/>
      <c r="AA119" s="399"/>
      <c r="AB119" s="428"/>
      <c r="AC119" s="399"/>
      <c r="AD119" s="302"/>
      <c r="AE119" s="302"/>
      <c r="AF119" s="302"/>
      <c r="AG119" s="302"/>
      <c r="AH119" s="435"/>
      <c r="AI119" s="435"/>
      <c r="AJ119" s="399"/>
      <c r="AK119" s="435"/>
      <c r="AL119" s="435"/>
      <c r="AM119" s="210"/>
      <c r="AN119" s="210"/>
      <c r="AO119" s="210"/>
      <c r="AP119" s="210"/>
      <c r="AQ119" s="210"/>
      <c r="AR119" s="210"/>
      <c r="AS119" s="210"/>
      <c r="AT119" s="210"/>
      <c r="AU119" s="210"/>
      <c r="AV119" s="210"/>
      <c r="AW119" s="210"/>
      <c r="AX119" s="210"/>
      <c r="BH119" s="215" t="s">
        <v>196</v>
      </c>
      <c r="BI119" s="217" t="s">
        <v>320</v>
      </c>
      <c r="BJ119" s="210"/>
      <c r="BK119" s="210"/>
      <c r="BL119" s="210"/>
      <c r="BM119" s="210"/>
      <c r="BN119" s="210"/>
      <c r="BO119" s="210"/>
      <c r="BP119" s="210"/>
      <c r="BQ119" s="210"/>
      <c r="BR119" s="210"/>
      <c r="BS119" s="210"/>
    </row>
    <row r="120" spans="2:71" ht="39.950000000000003" customHeight="1" x14ac:dyDescent="0.25">
      <c r="B120" s="385"/>
      <c r="C120" s="385"/>
      <c r="D120" s="390"/>
      <c r="E120" s="392"/>
      <c r="F120" s="394"/>
      <c r="G120" s="379"/>
      <c r="H120" s="379"/>
      <c r="I120" s="385"/>
      <c r="J120" s="379"/>
      <c r="K120" s="379"/>
      <c r="L120" s="379"/>
      <c r="M120" s="385"/>
      <c r="N120" s="385"/>
      <c r="O120" s="382"/>
      <c r="P120" s="380"/>
      <c r="Q120" s="387"/>
      <c r="R120" s="415"/>
      <c r="S120" s="412"/>
      <c r="T120" s="209"/>
      <c r="U120" s="209"/>
      <c r="V120" s="247"/>
      <c r="W120" s="254"/>
      <c r="X120" s="209"/>
      <c r="Y120" s="409"/>
      <c r="Z120" s="399"/>
      <c r="AA120" s="399"/>
      <c r="AB120" s="428"/>
      <c r="AC120" s="399"/>
      <c r="AD120" s="302"/>
      <c r="AE120" s="302"/>
      <c r="AF120" s="302"/>
      <c r="AG120" s="302"/>
      <c r="AH120" s="435"/>
      <c r="AI120" s="435"/>
      <c r="AJ120" s="399"/>
      <c r="AK120" s="435"/>
      <c r="AL120" s="435"/>
      <c r="AM120" s="210"/>
      <c r="AN120" s="210"/>
      <c r="AO120" s="210"/>
      <c r="AP120" s="210"/>
      <c r="AQ120" s="210"/>
      <c r="AR120" s="210"/>
      <c r="AS120" s="210"/>
      <c r="AT120" s="210"/>
      <c r="AU120" s="210"/>
      <c r="AV120" s="210"/>
      <c r="AW120" s="210"/>
      <c r="AX120" s="210"/>
      <c r="BH120" s="439" t="s">
        <v>302</v>
      </c>
      <c r="BI120" s="440"/>
      <c r="BJ120" s="218" t="str">
        <f>DATOS!B276</f>
        <v>N/A</v>
      </c>
      <c r="BK120" s="218" t="str">
        <f>DATOS!C276</f>
        <v>N/A</v>
      </c>
      <c r="BL120" s="218" t="str">
        <f>DATOS!D276</f>
        <v>N/A</v>
      </c>
      <c r="BM120" s="218" t="str">
        <f>DATOS!E276</f>
        <v>N/A</v>
      </c>
      <c r="BN120" s="218" t="str">
        <f>DATOS!F276</f>
        <v>N/A</v>
      </c>
      <c r="BO120" s="218" t="str">
        <f>DATOS!G276</f>
        <v>N/A</v>
      </c>
      <c r="BP120" s="218" t="str">
        <f>DATOS!H276</f>
        <v>N/A</v>
      </c>
      <c r="BQ120" s="218" t="str">
        <f>DATOS!I276</f>
        <v>N/A</v>
      </c>
      <c r="BR120" s="218" t="str">
        <f>DATOS!J276</f>
        <v>N/A</v>
      </c>
      <c r="BS120" s="218" t="str">
        <f>DATOS!K276</f>
        <v>N/A</v>
      </c>
    </row>
    <row r="121" spans="2:71" ht="39.950000000000003" customHeight="1" x14ac:dyDescent="0.25">
      <c r="B121" s="385"/>
      <c r="C121" s="385"/>
      <c r="D121" s="390"/>
      <c r="E121" s="392"/>
      <c r="F121" s="394"/>
      <c r="G121" s="379"/>
      <c r="H121" s="379"/>
      <c r="I121" s="385"/>
      <c r="J121" s="379"/>
      <c r="K121" s="379"/>
      <c r="L121" s="379"/>
      <c r="M121" s="385"/>
      <c r="N121" s="385"/>
      <c r="O121" s="382"/>
      <c r="P121" s="380"/>
      <c r="Q121" s="387"/>
      <c r="R121" s="415"/>
      <c r="S121" s="412"/>
      <c r="T121" s="209"/>
      <c r="U121" s="209"/>
      <c r="V121" s="247"/>
      <c r="W121" s="254"/>
      <c r="X121" s="209"/>
      <c r="Y121" s="409"/>
      <c r="Z121" s="399"/>
      <c r="AA121" s="399"/>
      <c r="AB121" s="428"/>
      <c r="AC121" s="399"/>
      <c r="AD121" s="302"/>
      <c r="AE121" s="302"/>
      <c r="AF121" s="302"/>
      <c r="AG121" s="302"/>
      <c r="AH121" s="435"/>
      <c r="AI121" s="435"/>
      <c r="AJ121" s="399"/>
      <c r="AK121" s="435"/>
      <c r="AL121" s="435"/>
      <c r="AM121" s="210"/>
      <c r="AN121" s="210"/>
      <c r="AO121" s="210"/>
      <c r="AP121" s="210"/>
      <c r="AQ121" s="210"/>
      <c r="AR121" s="210"/>
      <c r="AS121" s="210"/>
      <c r="AT121" s="210"/>
      <c r="AU121" s="210"/>
      <c r="AV121" s="210"/>
      <c r="AW121" s="210"/>
      <c r="AX121" s="210"/>
    </row>
    <row r="122" spans="2:71" ht="39.950000000000003" customHeight="1" x14ac:dyDescent="0.25">
      <c r="B122" s="385"/>
      <c r="C122" s="385"/>
      <c r="D122" s="390"/>
      <c r="E122" s="392"/>
      <c r="F122" s="394"/>
      <c r="G122" s="379"/>
      <c r="H122" s="379"/>
      <c r="I122" s="385"/>
      <c r="J122" s="379"/>
      <c r="K122" s="379"/>
      <c r="L122" s="379"/>
      <c r="M122" s="385"/>
      <c r="N122" s="385"/>
      <c r="O122" s="382"/>
      <c r="P122" s="380"/>
      <c r="Q122" s="387"/>
      <c r="R122" s="415"/>
      <c r="S122" s="412"/>
      <c r="T122" s="209"/>
      <c r="U122" s="209"/>
      <c r="V122" s="247"/>
      <c r="W122" s="254"/>
      <c r="X122" s="209"/>
      <c r="Y122" s="410"/>
      <c r="Z122" s="400"/>
      <c r="AA122" s="400"/>
      <c r="AB122" s="429"/>
      <c r="AC122" s="400"/>
      <c r="AD122" s="302"/>
      <c r="AE122" s="302"/>
      <c r="AF122" s="302"/>
      <c r="AG122" s="302"/>
      <c r="AH122" s="435"/>
      <c r="AI122" s="435"/>
      <c r="AJ122" s="400"/>
      <c r="AK122" s="435"/>
      <c r="AL122" s="435"/>
      <c r="AM122" s="210"/>
      <c r="AN122" s="210"/>
      <c r="AO122" s="210"/>
      <c r="AP122" s="210"/>
      <c r="AQ122" s="210"/>
      <c r="AR122" s="210"/>
      <c r="AS122" s="210"/>
      <c r="AT122" s="210"/>
      <c r="AU122" s="210"/>
      <c r="AV122" s="210"/>
      <c r="AW122" s="210"/>
      <c r="AX122" s="210"/>
    </row>
    <row r="123" spans="2:71" ht="39.950000000000003" customHeight="1" x14ac:dyDescent="0.25">
      <c r="B123" s="250"/>
      <c r="C123" s="250"/>
      <c r="D123" s="298"/>
      <c r="E123" s="223"/>
      <c r="F123" s="224"/>
      <c r="G123" s="251"/>
      <c r="H123" s="251"/>
      <c r="I123" s="250"/>
      <c r="J123" s="251"/>
      <c r="K123" s="251"/>
      <c r="L123" s="251"/>
      <c r="M123" s="250"/>
      <c r="N123" s="250"/>
      <c r="O123" s="250"/>
      <c r="P123" s="250"/>
      <c r="Q123" s="244"/>
    </row>
    <row r="124" spans="2:71" ht="39.950000000000003" customHeight="1" x14ac:dyDescent="0.25">
      <c r="B124" s="248"/>
      <c r="C124" s="248"/>
      <c r="D124" s="299"/>
      <c r="E124" s="220"/>
      <c r="F124" s="231"/>
      <c r="G124" s="249"/>
      <c r="H124" s="249"/>
      <c r="I124" s="248"/>
      <c r="J124" s="249"/>
      <c r="K124" s="249"/>
      <c r="L124" s="249"/>
      <c r="M124" s="248"/>
      <c r="N124" s="248"/>
      <c r="O124" s="248"/>
      <c r="P124" s="248"/>
      <c r="Q124" s="227"/>
    </row>
    <row r="125" spans="2:71" ht="39.950000000000003" customHeight="1" x14ac:dyDescent="0.25">
      <c r="B125" s="252"/>
      <c r="C125" s="252"/>
      <c r="D125" s="300"/>
      <c r="E125" s="235"/>
      <c r="F125" s="236"/>
      <c r="G125" s="253"/>
      <c r="H125" s="253"/>
      <c r="I125" s="252"/>
      <c r="J125" s="253"/>
      <c r="K125" s="253"/>
      <c r="L125" s="253"/>
      <c r="M125" s="252"/>
      <c r="N125" s="252"/>
      <c r="O125" s="252"/>
      <c r="P125" s="252"/>
      <c r="Q125" s="246"/>
    </row>
    <row r="126" spans="2:71" ht="39.950000000000003" customHeight="1" x14ac:dyDescent="0.25">
      <c r="B126" s="384" t="str">
        <f>'IDENTIFICACIÓN DE RIESGOS.'!$B$7</f>
        <v>CONCEPTOS JURÍDICOS</v>
      </c>
      <c r="C126" s="384">
        <f>C113+1</f>
        <v>10</v>
      </c>
      <c r="D126" s="389" t="str">
        <f>'IDENTIFICACIÓN DE RIESGOS.'!H98</f>
        <v>Riesgo 10</v>
      </c>
      <c r="E126" s="391" t="str">
        <f>CONCATENATE("La ", 'IDENTIFICACIÓN DE RIESGOS.'!$I$98, , "    puede generar ", D126, " ocasionando ", 'IDENTIFICACIÓN DE RIESGOS.'!$K$98)</f>
        <v xml:space="preserve">La     puede generar Riesgo 10 ocasionando </v>
      </c>
      <c r="F126" s="393"/>
      <c r="G126" s="378">
        <f>'IDENTIFICACIÓN DE RIESGOS.'!I98</f>
        <v>0</v>
      </c>
      <c r="H126" s="378">
        <f>'IDENTIFICACIÓN DE RIESGOS.'!K98</f>
        <v>0</v>
      </c>
      <c r="I126" s="384"/>
      <c r="J126" s="378"/>
      <c r="K126" s="378"/>
      <c r="L126" s="378"/>
      <c r="M126" s="384"/>
      <c r="N126" s="384"/>
      <c r="O126" s="381" t="e">
        <f>VLOOKUP(M126,Tabla1[],2,0)</f>
        <v>#N/A</v>
      </c>
      <c r="P126" s="383" t="e">
        <f>VLOOKUP(N126,Tabla2[],2,0)</f>
        <v>#N/A</v>
      </c>
      <c r="Q126" s="386" t="str">
        <f>IF(N126="","",INDEX(TABLA_RIESGOS1,'VALORACIÓN RIESGOS'!P126,'VALORACIÓN RIESGOS'!O126))</f>
        <v/>
      </c>
      <c r="R126" s="415"/>
      <c r="S126" s="412"/>
      <c r="T126" s="209"/>
      <c r="U126" s="209"/>
      <c r="V126" s="247"/>
      <c r="W126" s="254"/>
      <c r="X126" s="209"/>
      <c r="Y126" s="408" t="e">
        <f>DATOS!L288</f>
        <v>#DIV/0!</v>
      </c>
      <c r="Z126" s="398" t="e">
        <f>DATOS!L300</f>
        <v>#DIV/0!</v>
      </c>
      <c r="AA126" s="401">
        <f>DATOS!L296</f>
        <v>0</v>
      </c>
      <c r="AB126" s="427" t="e">
        <f>DATOS!L331</f>
        <v>#DIV/0!</v>
      </c>
      <c r="AC126" s="398" t="e">
        <f>IF(F126="Corrupción",DATOS!$B$336,IF(AB126=DATOS!$B$144,DATOS!$B$336,IF(AB126=DATOS!$B$143,DATOS!$B$337,IF(AB126=DATOS!$B$142,DATOS!$B$337,IF(AB126=DATOS!$B$141,DATOS!$B$338,"No Aplica")))))</f>
        <v>#DIV/0!</v>
      </c>
      <c r="AD126" s="375" t="e">
        <f>IF(AC126="No Aplica","No Aplica",IF(AC126="Asumir","No requiere acciones adicionales","Definir acciones complementarias"))</f>
        <v>#DIV/0!</v>
      </c>
      <c r="AE126" s="376"/>
      <c r="AF126" s="376"/>
      <c r="AG126" s="377"/>
      <c r="AH126" s="435"/>
      <c r="AI126" s="435"/>
      <c r="AJ126" s="434" t="s">
        <v>419</v>
      </c>
      <c r="AK126" s="435" t="s">
        <v>300</v>
      </c>
      <c r="AL126" s="435" t="str">
        <f>'IDENTIFICACIÓN DE RIESGOS.'!$F$17</f>
        <v xml:space="preserve"> Jefe Oficina Asesora Jurídica</v>
      </c>
      <c r="AM126" s="210"/>
      <c r="AN126" s="210"/>
      <c r="AO126" s="210"/>
      <c r="AP126" s="210"/>
      <c r="AQ126" s="210"/>
      <c r="AR126" s="210"/>
      <c r="AS126" s="210"/>
      <c r="AT126" s="210"/>
      <c r="AU126" s="210"/>
      <c r="AV126" s="210"/>
      <c r="AW126" s="210"/>
      <c r="AX126" s="210"/>
      <c r="BH126" s="212" t="s">
        <v>175</v>
      </c>
      <c r="BI126" s="213" t="s">
        <v>310</v>
      </c>
      <c r="BJ126" s="210"/>
      <c r="BK126" s="210"/>
      <c r="BL126" s="210"/>
      <c r="BM126" s="210"/>
      <c r="BN126" s="210"/>
      <c r="BO126" s="210"/>
      <c r="BP126" s="210"/>
      <c r="BQ126" s="210"/>
      <c r="BR126" s="210"/>
      <c r="BS126" s="210"/>
    </row>
    <row r="127" spans="2:71" ht="39.950000000000003" customHeight="1" x14ac:dyDescent="0.25">
      <c r="B127" s="385"/>
      <c r="C127" s="385"/>
      <c r="D127" s="390"/>
      <c r="E127" s="392"/>
      <c r="F127" s="394"/>
      <c r="G127" s="379"/>
      <c r="H127" s="379"/>
      <c r="I127" s="385"/>
      <c r="J127" s="379"/>
      <c r="K127" s="379"/>
      <c r="L127" s="379"/>
      <c r="M127" s="385"/>
      <c r="N127" s="385"/>
      <c r="O127" s="382"/>
      <c r="P127" s="380"/>
      <c r="Q127" s="387"/>
      <c r="R127" s="415" t="str">
        <f>IF(T133="","",INDEX(MATRIZ_RIESGOS,[1]Identificación!U133,[1]Identificación!W133))</f>
        <v/>
      </c>
      <c r="S127" s="412"/>
      <c r="T127" s="209"/>
      <c r="U127" s="209"/>
      <c r="V127" s="247"/>
      <c r="W127" s="254"/>
      <c r="X127" s="209"/>
      <c r="Y127" s="409"/>
      <c r="Z127" s="399"/>
      <c r="AA127" s="399"/>
      <c r="AB127" s="428"/>
      <c r="AC127" s="399"/>
      <c r="AD127" s="302"/>
      <c r="AE127" s="302"/>
      <c r="AF127" s="302"/>
      <c r="AG127" s="302"/>
      <c r="AH127" s="435"/>
      <c r="AI127" s="435"/>
      <c r="AJ127" s="399"/>
      <c r="AK127" s="435"/>
      <c r="AL127" s="435"/>
      <c r="AM127" s="210"/>
      <c r="AN127" s="210"/>
      <c r="AO127" s="210"/>
      <c r="AP127" s="210"/>
      <c r="AQ127" s="210"/>
      <c r="AR127" s="210"/>
      <c r="AS127" s="210"/>
      <c r="AT127" s="210"/>
      <c r="AU127" s="210"/>
      <c r="AV127" s="210"/>
      <c r="AW127" s="210"/>
      <c r="AX127" s="210"/>
      <c r="BH127" s="214" t="s">
        <v>311</v>
      </c>
      <c r="BI127" s="213" t="s">
        <v>312</v>
      </c>
      <c r="BJ127" s="210"/>
      <c r="BK127" s="210"/>
      <c r="BL127" s="210"/>
      <c r="BM127" s="210"/>
      <c r="BN127" s="210"/>
      <c r="BO127" s="210"/>
      <c r="BP127" s="210"/>
      <c r="BQ127" s="210"/>
      <c r="BR127" s="210"/>
      <c r="BS127" s="210"/>
    </row>
    <row r="128" spans="2:71" ht="39.950000000000003" customHeight="1" x14ac:dyDescent="0.25">
      <c r="B128" s="385"/>
      <c r="C128" s="385"/>
      <c r="D128" s="390"/>
      <c r="E128" s="392"/>
      <c r="F128" s="394"/>
      <c r="G128" s="379"/>
      <c r="H128" s="379"/>
      <c r="I128" s="385"/>
      <c r="J128" s="379"/>
      <c r="K128" s="379"/>
      <c r="L128" s="379"/>
      <c r="M128" s="385"/>
      <c r="N128" s="385"/>
      <c r="O128" s="382"/>
      <c r="P128" s="380"/>
      <c r="Q128" s="387"/>
      <c r="R128" s="415"/>
      <c r="S128" s="412"/>
      <c r="T128" s="209"/>
      <c r="U128" s="209"/>
      <c r="V128" s="247"/>
      <c r="W128" s="254"/>
      <c r="X128" s="209"/>
      <c r="Y128" s="409"/>
      <c r="Z128" s="399"/>
      <c r="AA128" s="399"/>
      <c r="AB128" s="428"/>
      <c r="AC128" s="399"/>
      <c r="AD128" s="302"/>
      <c r="AE128" s="302"/>
      <c r="AF128" s="302"/>
      <c r="AG128" s="302"/>
      <c r="AH128" s="435"/>
      <c r="AI128" s="435"/>
      <c r="AJ128" s="399"/>
      <c r="AK128" s="435"/>
      <c r="AL128" s="435"/>
      <c r="AM128" s="210"/>
      <c r="AN128" s="210"/>
      <c r="AO128" s="210"/>
      <c r="AP128" s="210"/>
      <c r="AQ128" s="210"/>
      <c r="AR128" s="210"/>
      <c r="AS128" s="210"/>
      <c r="AT128" s="210"/>
      <c r="AU128" s="210"/>
      <c r="AV128" s="210"/>
      <c r="AW128" s="210"/>
      <c r="AX128" s="210"/>
      <c r="BH128" s="214" t="s">
        <v>182</v>
      </c>
      <c r="BI128" s="213" t="s">
        <v>315</v>
      </c>
      <c r="BJ128" s="210"/>
      <c r="BK128" s="210"/>
      <c r="BL128" s="210"/>
      <c r="BM128" s="210"/>
      <c r="BN128" s="210"/>
      <c r="BO128" s="210"/>
      <c r="BP128" s="210"/>
      <c r="BQ128" s="210"/>
      <c r="BR128" s="210"/>
      <c r="BS128" s="210"/>
    </row>
    <row r="129" spans="2:71" ht="39.950000000000003" customHeight="1" x14ac:dyDescent="0.25">
      <c r="B129" s="385"/>
      <c r="C129" s="385"/>
      <c r="D129" s="390"/>
      <c r="E129" s="392"/>
      <c r="F129" s="394"/>
      <c r="G129" s="379"/>
      <c r="H129" s="379"/>
      <c r="I129" s="385"/>
      <c r="J129" s="379"/>
      <c r="K129" s="379"/>
      <c r="L129" s="379"/>
      <c r="M129" s="385"/>
      <c r="N129" s="385"/>
      <c r="O129" s="382"/>
      <c r="P129" s="380"/>
      <c r="Q129" s="387"/>
      <c r="R129" s="415"/>
      <c r="S129" s="412"/>
      <c r="T129" s="209"/>
      <c r="U129" s="209"/>
      <c r="V129" s="247"/>
      <c r="W129" s="254"/>
      <c r="X129" s="209"/>
      <c r="Y129" s="409"/>
      <c r="Z129" s="399"/>
      <c r="AA129" s="399"/>
      <c r="AB129" s="428"/>
      <c r="AC129" s="399"/>
      <c r="AD129" s="302"/>
      <c r="AE129" s="302"/>
      <c r="AF129" s="302"/>
      <c r="AG129" s="302"/>
      <c r="AH129" s="435"/>
      <c r="AI129" s="435"/>
      <c r="AJ129" s="399"/>
      <c r="AK129" s="435"/>
      <c r="AL129" s="435"/>
      <c r="AM129" s="210"/>
      <c r="AN129" s="210"/>
      <c r="AO129" s="210"/>
      <c r="AP129" s="210"/>
      <c r="AQ129" s="210"/>
      <c r="AR129" s="210"/>
      <c r="AS129" s="210"/>
      <c r="AT129" s="210"/>
      <c r="AU129" s="210"/>
      <c r="AV129" s="210"/>
      <c r="AW129" s="210"/>
      <c r="AX129" s="210"/>
      <c r="BH129" s="215" t="s">
        <v>185</v>
      </c>
      <c r="BI129" s="213" t="s">
        <v>316</v>
      </c>
      <c r="BJ129" s="210"/>
      <c r="BK129" s="210"/>
      <c r="BL129" s="210"/>
      <c r="BM129" s="210"/>
      <c r="BN129" s="210"/>
      <c r="BO129" s="210"/>
      <c r="BP129" s="210"/>
      <c r="BQ129" s="210"/>
      <c r="BR129" s="210"/>
      <c r="BS129" s="210"/>
    </row>
    <row r="130" spans="2:71" ht="39.950000000000003" customHeight="1" x14ac:dyDescent="0.25">
      <c r="B130" s="385"/>
      <c r="C130" s="385"/>
      <c r="D130" s="390"/>
      <c r="E130" s="392"/>
      <c r="F130" s="394"/>
      <c r="G130" s="379"/>
      <c r="H130" s="379"/>
      <c r="I130" s="385"/>
      <c r="J130" s="379"/>
      <c r="K130" s="379"/>
      <c r="L130" s="379"/>
      <c r="M130" s="385"/>
      <c r="N130" s="385"/>
      <c r="O130" s="382"/>
      <c r="P130" s="380"/>
      <c r="Q130" s="387"/>
      <c r="R130" s="415"/>
      <c r="S130" s="412"/>
      <c r="T130" s="209"/>
      <c r="U130" s="209"/>
      <c r="V130" s="247"/>
      <c r="W130" s="254"/>
      <c r="X130" s="209"/>
      <c r="Y130" s="409"/>
      <c r="Z130" s="399"/>
      <c r="AA130" s="399"/>
      <c r="AB130" s="428"/>
      <c r="AC130" s="399"/>
      <c r="AD130" s="302"/>
      <c r="AE130" s="302"/>
      <c r="AF130" s="302"/>
      <c r="AG130" s="302"/>
      <c r="AH130" s="435"/>
      <c r="AI130" s="435"/>
      <c r="AJ130" s="399"/>
      <c r="AK130" s="435"/>
      <c r="AL130" s="435"/>
      <c r="AM130" s="210"/>
      <c r="AN130" s="210"/>
      <c r="AO130" s="210"/>
      <c r="AP130" s="210"/>
      <c r="AQ130" s="210"/>
      <c r="AR130" s="210"/>
      <c r="AS130" s="210"/>
      <c r="AT130" s="210"/>
      <c r="AU130" s="210"/>
      <c r="AV130" s="210"/>
      <c r="AW130" s="210"/>
      <c r="AX130" s="210"/>
      <c r="BH130" s="212" t="s">
        <v>189</v>
      </c>
      <c r="BI130" s="216" t="s">
        <v>317</v>
      </c>
      <c r="BJ130" s="210"/>
      <c r="BK130" s="210"/>
      <c r="BL130" s="210"/>
      <c r="BM130" s="210"/>
      <c r="BN130" s="210"/>
      <c r="BO130" s="210"/>
      <c r="BP130" s="210"/>
      <c r="BQ130" s="210"/>
      <c r="BR130" s="210"/>
      <c r="BS130" s="210"/>
    </row>
    <row r="131" spans="2:71" ht="39.950000000000003" customHeight="1" x14ac:dyDescent="0.25">
      <c r="B131" s="385"/>
      <c r="C131" s="385"/>
      <c r="D131" s="390"/>
      <c r="E131" s="392"/>
      <c r="F131" s="394"/>
      <c r="G131" s="379"/>
      <c r="H131" s="379"/>
      <c r="I131" s="385"/>
      <c r="J131" s="379"/>
      <c r="K131" s="379"/>
      <c r="L131" s="379"/>
      <c r="M131" s="385"/>
      <c r="N131" s="385"/>
      <c r="O131" s="382"/>
      <c r="P131" s="380"/>
      <c r="Q131" s="387"/>
      <c r="R131" s="415"/>
      <c r="S131" s="412"/>
      <c r="T131" s="209"/>
      <c r="U131" s="209"/>
      <c r="V131" s="247"/>
      <c r="W131" s="254"/>
      <c r="X131" s="209"/>
      <c r="Y131" s="409"/>
      <c r="Z131" s="399"/>
      <c r="AA131" s="399"/>
      <c r="AB131" s="428"/>
      <c r="AC131" s="399"/>
      <c r="AD131" s="302"/>
      <c r="AE131" s="302"/>
      <c r="AF131" s="302"/>
      <c r="AG131" s="302"/>
      <c r="AH131" s="435"/>
      <c r="AI131" s="435"/>
      <c r="AJ131" s="399"/>
      <c r="AK131" s="435"/>
      <c r="AL131" s="435"/>
      <c r="AM131" s="210"/>
      <c r="AN131" s="210"/>
      <c r="AO131" s="210"/>
      <c r="AP131" s="210"/>
      <c r="AQ131" s="210"/>
      <c r="AR131" s="210"/>
      <c r="AS131" s="210"/>
      <c r="AT131" s="210"/>
      <c r="AU131" s="210"/>
      <c r="AV131" s="210"/>
      <c r="AW131" s="210"/>
      <c r="AX131" s="210"/>
      <c r="BH131" s="215" t="s">
        <v>191</v>
      </c>
      <c r="BI131" s="217" t="s">
        <v>319</v>
      </c>
      <c r="BJ131" s="210"/>
      <c r="BK131" s="210"/>
      <c r="BL131" s="210"/>
      <c r="BM131" s="210"/>
      <c r="BN131" s="210"/>
      <c r="BO131" s="210"/>
      <c r="BP131" s="210"/>
      <c r="BQ131" s="210"/>
      <c r="BR131" s="210"/>
      <c r="BS131" s="210"/>
    </row>
    <row r="132" spans="2:71" ht="39.950000000000003" customHeight="1" x14ac:dyDescent="0.25">
      <c r="B132" s="385"/>
      <c r="C132" s="385"/>
      <c r="D132" s="390"/>
      <c r="E132" s="392"/>
      <c r="F132" s="394"/>
      <c r="G132" s="379"/>
      <c r="H132" s="379"/>
      <c r="I132" s="385"/>
      <c r="J132" s="379"/>
      <c r="K132" s="379"/>
      <c r="L132" s="379"/>
      <c r="M132" s="385"/>
      <c r="N132" s="385"/>
      <c r="O132" s="382"/>
      <c r="P132" s="380"/>
      <c r="Q132" s="387"/>
      <c r="R132" s="415"/>
      <c r="S132" s="412"/>
      <c r="T132" s="209"/>
      <c r="U132" s="209"/>
      <c r="V132" s="247"/>
      <c r="W132" s="254"/>
      <c r="X132" s="209"/>
      <c r="Y132" s="409"/>
      <c r="Z132" s="399"/>
      <c r="AA132" s="399"/>
      <c r="AB132" s="428"/>
      <c r="AC132" s="399"/>
      <c r="AD132" s="302"/>
      <c r="AE132" s="302"/>
      <c r="AF132" s="302"/>
      <c r="AG132" s="302"/>
      <c r="AH132" s="435"/>
      <c r="AI132" s="435"/>
      <c r="AJ132" s="399"/>
      <c r="AK132" s="435"/>
      <c r="AL132" s="435"/>
      <c r="AM132" s="210"/>
      <c r="AN132" s="210"/>
      <c r="AO132" s="210"/>
      <c r="AP132" s="210"/>
      <c r="AQ132" s="210"/>
      <c r="AR132" s="210"/>
      <c r="AS132" s="210"/>
      <c r="AT132" s="210"/>
      <c r="AU132" s="210"/>
      <c r="AV132" s="210"/>
      <c r="AW132" s="210"/>
      <c r="AX132" s="210"/>
      <c r="BH132" s="215" t="s">
        <v>196</v>
      </c>
      <c r="BI132" s="217" t="s">
        <v>320</v>
      </c>
      <c r="BJ132" s="210"/>
      <c r="BK132" s="210"/>
      <c r="BL132" s="210"/>
      <c r="BM132" s="210"/>
      <c r="BN132" s="210"/>
      <c r="BO132" s="210"/>
      <c r="BP132" s="210"/>
      <c r="BQ132" s="210"/>
      <c r="BR132" s="210"/>
      <c r="BS132" s="210"/>
    </row>
    <row r="133" spans="2:71" ht="39.950000000000003" customHeight="1" x14ac:dyDescent="0.25">
      <c r="B133" s="385"/>
      <c r="C133" s="385"/>
      <c r="D133" s="390"/>
      <c r="E133" s="392"/>
      <c r="F133" s="394"/>
      <c r="G133" s="379"/>
      <c r="H133" s="379"/>
      <c r="I133" s="385"/>
      <c r="J133" s="379"/>
      <c r="K133" s="379"/>
      <c r="L133" s="379"/>
      <c r="M133" s="385"/>
      <c r="N133" s="385"/>
      <c r="O133" s="382"/>
      <c r="P133" s="380"/>
      <c r="Q133" s="387"/>
      <c r="R133" s="415"/>
      <c r="S133" s="412"/>
      <c r="T133" s="209"/>
      <c r="U133" s="209"/>
      <c r="V133" s="247"/>
      <c r="W133" s="254"/>
      <c r="X133" s="209"/>
      <c r="Y133" s="409"/>
      <c r="Z133" s="399"/>
      <c r="AA133" s="399"/>
      <c r="AB133" s="428"/>
      <c r="AC133" s="399"/>
      <c r="AD133" s="302"/>
      <c r="AE133" s="302"/>
      <c r="AF133" s="302"/>
      <c r="AG133" s="302"/>
      <c r="AH133" s="435"/>
      <c r="AI133" s="435"/>
      <c r="AJ133" s="399"/>
      <c r="AK133" s="435"/>
      <c r="AL133" s="435"/>
      <c r="AM133" s="210"/>
      <c r="AN133" s="210"/>
      <c r="AO133" s="210"/>
      <c r="AP133" s="210"/>
      <c r="AQ133" s="210"/>
      <c r="AR133" s="210"/>
      <c r="AS133" s="210"/>
      <c r="AT133" s="210"/>
      <c r="AU133" s="210"/>
      <c r="AV133" s="210"/>
      <c r="AW133" s="210"/>
      <c r="AX133" s="210"/>
      <c r="BH133" s="439" t="s">
        <v>302</v>
      </c>
      <c r="BI133" s="440"/>
      <c r="BJ133" s="218" t="str">
        <f>DATOS!B288</f>
        <v>N/A</v>
      </c>
      <c r="BK133" s="218" t="str">
        <f>DATOS!C288</f>
        <v>N/A</v>
      </c>
      <c r="BL133" s="218" t="str">
        <f>DATOS!D288</f>
        <v>N/A</v>
      </c>
      <c r="BM133" s="218" t="str">
        <f>DATOS!E288</f>
        <v>N/A</v>
      </c>
      <c r="BN133" s="218" t="str">
        <f>DATOS!F288</f>
        <v>N/A</v>
      </c>
      <c r="BO133" s="218" t="str">
        <f>DATOS!G288</f>
        <v>N/A</v>
      </c>
      <c r="BP133" s="218" t="str">
        <f>DATOS!H288</f>
        <v>N/A</v>
      </c>
      <c r="BQ133" s="218" t="str">
        <f>DATOS!I288</f>
        <v>N/A</v>
      </c>
      <c r="BR133" s="218" t="str">
        <f>DATOS!J288</f>
        <v>N/A</v>
      </c>
      <c r="BS133" s="218" t="str">
        <f>DATOS!K288</f>
        <v>N/A</v>
      </c>
    </row>
    <row r="134" spans="2:71" ht="39.950000000000003" customHeight="1" x14ac:dyDescent="0.25">
      <c r="B134" s="385"/>
      <c r="C134" s="385"/>
      <c r="D134" s="390"/>
      <c r="E134" s="392"/>
      <c r="F134" s="394"/>
      <c r="G134" s="379"/>
      <c r="H134" s="379"/>
      <c r="I134" s="385"/>
      <c r="J134" s="379"/>
      <c r="K134" s="379"/>
      <c r="L134" s="379"/>
      <c r="M134" s="385"/>
      <c r="N134" s="385"/>
      <c r="O134" s="382"/>
      <c r="P134" s="380"/>
      <c r="Q134" s="387"/>
      <c r="R134" s="415"/>
      <c r="S134" s="412"/>
      <c r="T134" s="209"/>
      <c r="U134" s="209"/>
      <c r="V134" s="247"/>
      <c r="W134" s="254"/>
      <c r="X134" s="209"/>
      <c r="Y134" s="409"/>
      <c r="Z134" s="399"/>
      <c r="AA134" s="399"/>
      <c r="AB134" s="428"/>
      <c r="AC134" s="399"/>
      <c r="AD134" s="302"/>
      <c r="AE134" s="302"/>
      <c r="AF134" s="302"/>
      <c r="AG134" s="302"/>
      <c r="AH134" s="435"/>
      <c r="AI134" s="435"/>
      <c r="AJ134" s="399"/>
      <c r="AK134" s="435"/>
      <c r="AL134" s="435"/>
      <c r="AM134" s="210"/>
      <c r="AN134" s="210"/>
      <c r="AO134" s="210"/>
      <c r="AP134" s="210"/>
      <c r="AQ134" s="210"/>
      <c r="AR134" s="210"/>
      <c r="AS134" s="210"/>
      <c r="AT134" s="210"/>
      <c r="AU134" s="210"/>
      <c r="AV134" s="210"/>
      <c r="AW134" s="210"/>
      <c r="AX134" s="210"/>
    </row>
    <row r="135" spans="2:71" ht="39.950000000000003" customHeight="1" x14ac:dyDescent="0.25">
      <c r="B135" s="385"/>
      <c r="C135" s="385"/>
      <c r="D135" s="390"/>
      <c r="E135" s="392"/>
      <c r="F135" s="394"/>
      <c r="G135" s="379"/>
      <c r="H135" s="379"/>
      <c r="I135" s="385"/>
      <c r="J135" s="379"/>
      <c r="K135" s="379"/>
      <c r="L135" s="379"/>
      <c r="M135" s="385"/>
      <c r="N135" s="385"/>
      <c r="O135" s="382"/>
      <c r="P135" s="380"/>
      <c r="Q135" s="387"/>
      <c r="R135" s="415"/>
      <c r="S135" s="412"/>
      <c r="T135" s="209"/>
      <c r="U135" s="209"/>
      <c r="V135" s="247"/>
      <c r="W135" s="254"/>
      <c r="X135" s="209"/>
      <c r="Y135" s="410"/>
      <c r="Z135" s="400"/>
      <c r="AA135" s="400"/>
      <c r="AB135" s="429"/>
      <c r="AC135" s="400"/>
      <c r="AD135" s="302"/>
      <c r="AE135" s="302"/>
      <c r="AF135" s="302"/>
      <c r="AG135" s="302"/>
      <c r="AH135" s="435"/>
      <c r="AI135" s="435"/>
      <c r="AJ135" s="400"/>
      <c r="AK135" s="435"/>
      <c r="AL135" s="435"/>
      <c r="AM135" s="210"/>
      <c r="AN135" s="210"/>
      <c r="AO135" s="210"/>
      <c r="AP135" s="210"/>
      <c r="AQ135" s="210"/>
      <c r="AR135" s="210"/>
      <c r="AS135" s="210"/>
      <c r="AT135" s="210"/>
      <c r="AU135" s="210"/>
      <c r="AV135" s="210"/>
      <c r="AW135" s="210"/>
      <c r="AX135" s="210"/>
    </row>
    <row r="136" spans="2:71" ht="39.950000000000003" customHeight="1" x14ac:dyDescent="0.25">
      <c r="B136" s="250"/>
      <c r="C136" s="250"/>
      <c r="D136" s="298"/>
      <c r="E136" s="223"/>
      <c r="F136" s="224"/>
      <c r="G136" s="251"/>
      <c r="H136" s="251"/>
      <c r="I136" s="250"/>
      <c r="J136" s="251"/>
      <c r="K136" s="251"/>
      <c r="L136" s="251"/>
      <c r="M136" s="250"/>
      <c r="N136" s="250"/>
      <c r="O136" s="250"/>
      <c r="P136" s="250"/>
      <c r="Q136" s="244"/>
    </row>
    <row r="137" spans="2:71" ht="39.950000000000003" customHeight="1" x14ac:dyDescent="0.25">
      <c r="B137" s="248"/>
      <c r="C137" s="248"/>
      <c r="D137" s="299"/>
      <c r="E137" s="220"/>
      <c r="F137" s="231"/>
      <c r="G137" s="249"/>
      <c r="H137" s="249"/>
      <c r="I137" s="248"/>
      <c r="J137" s="249"/>
      <c r="K137" s="249"/>
      <c r="L137" s="249"/>
      <c r="M137" s="248"/>
      <c r="N137" s="248"/>
      <c r="O137" s="248"/>
      <c r="P137" s="248"/>
      <c r="Q137" s="227"/>
    </row>
    <row r="138" spans="2:71" ht="39.950000000000003" customHeight="1" x14ac:dyDescent="0.25">
      <c r="B138" s="248"/>
      <c r="C138" s="248"/>
      <c r="D138" s="299"/>
      <c r="E138" s="220"/>
      <c r="F138" s="231"/>
      <c r="G138" s="249"/>
      <c r="H138" s="249"/>
      <c r="I138" s="248"/>
      <c r="J138" s="249"/>
      <c r="K138" s="249"/>
      <c r="L138" s="249"/>
      <c r="M138" s="248"/>
      <c r="N138" s="248"/>
      <c r="O138" s="248"/>
      <c r="P138" s="248"/>
      <c r="Q138" s="227"/>
    </row>
  </sheetData>
  <dataConsolidate/>
  <mergeCells count="428">
    <mergeCell ref="J113:J122"/>
    <mergeCell ref="K126:K135"/>
    <mergeCell ref="L126:L135"/>
    <mergeCell ref="J126:J135"/>
    <mergeCell ref="Q126:Q135"/>
    <mergeCell ref="P126:P135"/>
    <mergeCell ref="R118:S118"/>
    <mergeCell ref="R119:S119"/>
    <mergeCell ref="R120:S120"/>
    <mergeCell ref="R121:S121"/>
    <mergeCell ref="R122:S122"/>
    <mergeCell ref="R113:S113"/>
    <mergeCell ref="R135:S135"/>
    <mergeCell ref="R134:S134"/>
    <mergeCell ref="R131:S131"/>
    <mergeCell ref="R132:S132"/>
    <mergeCell ref="R133:S133"/>
    <mergeCell ref="BH29:BI29"/>
    <mergeCell ref="BH42:BI42"/>
    <mergeCell ref="BH55:BI55"/>
    <mergeCell ref="BH68:BI68"/>
    <mergeCell ref="BH81:BI81"/>
    <mergeCell ref="BH94:BI94"/>
    <mergeCell ref="BH107:BI107"/>
    <mergeCell ref="BH120:BI120"/>
    <mergeCell ref="R130:S130"/>
    <mergeCell ref="Y113:Y122"/>
    <mergeCell ref="Z113:Z122"/>
    <mergeCell ref="AA113:AA122"/>
    <mergeCell ref="AB113:AB122"/>
    <mergeCell ref="AC113:AC122"/>
    <mergeCell ref="AH113:AH122"/>
    <mergeCell ref="AI113:AI122"/>
    <mergeCell ref="AJ113:AJ122"/>
    <mergeCell ref="AK100:AK109"/>
    <mergeCell ref="AL100:AL109"/>
    <mergeCell ref="R101:S101"/>
    <mergeCell ref="R102:S102"/>
    <mergeCell ref="R103:S103"/>
    <mergeCell ref="R104:S104"/>
    <mergeCell ref="R105:S105"/>
    <mergeCell ref="BH133:BI133"/>
    <mergeCell ref="Q113:Q122"/>
    <mergeCell ref="P100:P109"/>
    <mergeCell ref="Q100:Q109"/>
    <mergeCell ref="AK126:AK135"/>
    <mergeCell ref="AL126:AL135"/>
    <mergeCell ref="R127:S127"/>
    <mergeCell ref="R128:S128"/>
    <mergeCell ref="R129:S129"/>
    <mergeCell ref="R126:S126"/>
    <mergeCell ref="Y126:Y135"/>
    <mergeCell ref="Z126:Z135"/>
    <mergeCell ref="AA126:AA135"/>
    <mergeCell ref="AB126:AB135"/>
    <mergeCell ref="AC126:AC135"/>
    <mergeCell ref="AH126:AH135"/>
    <mergeCell ref="AI126:AI135"/>
    <mergeCell ref="AJ126:AJ135"/>
    <mergeCell ref="AK113:AK122"/>
    <mergeCell ref="AL113:AL122"/>
    <mergeCell ref="R114:S114"/>
    <mergeCell ref="R115:S115"/>
    <mergeCell ref="R116:S116"/>
    <mergeCell ref="R117:S117"/>
    <mergeCell ref="L100:L109"/>
    <mergeCell ref="M100:M109"/>
    <mergeCell ref="N100:N109"/>
    <mergeCell ref="O113:O122"/>
    <mergeCell ref="K87:K96"/>
    <mergeCell ref="L87:L96"/>
    <mergeCell ref="M87:M96"/>
    <mergeCell ref="N87:N96"/>
    <mergeCell ref="O87:O96"/>
    <mergeCell ref="O100:O109"/>
    <mergeCell ref="M113:M122"/>
    <mergeCell ref="N113:N122"/>
    <mergeCell ref="K100:K109"/>
    <mergeCell ref="K113:K122"/>
    <mergeCell ref="L113:L122"/>
    <mergeCell ref="P74:P83"/>
    <mergeCell ref="Q74:Q83"/>
    <mergeCell ref="E61:E70"/>
    <mergeCell ref="F61:F70"/>
    <mergeCell ref="G61:G70"/>
    <mergeCell ref="H61:H70"/>
    <mergeCell ref="J61:J70"/>
    <mergeCell ref="K61:K70"/>
    <mergeCell ref="L61:L70"/>
    <mergeCell ref="C35:C44"/>
    <mergeCell ref="N35:N44"/>
    <mergeCell ref="M35:M44"/>
    <mergeCell ref="J74:J83"/>
    <mergeCell ref="K74:K83"/>
    <mergeCell ref="L74:L83"/>
    <mergeCell ref="M74:M83"/>
    <mergeCell ref="N74:N83"/>
    <mergeCell ref="O74:O83"/>
    <mergeCell ref="I61:I70"/>
    <mergeCell ref="B35:B44"/>
    <mergeCell ref="Q48:Q57"/>
    <mergeCell ref="P48:P57"/>
    <mergeCell ref="O48:O57"/>
    <mergeCell ref="N48:N57"/>
    <mergeCell ref="M48:M57"/>
    <mergeCell ref="L48:L57"/>
    <mergeCell ref="K48:K57"/>
    <mergeCell ref="J48:J57"/>
    <mergeCell ref="I48:I57"/>
    <mergeCell ref="H48:H57"/>
    <mergeCell ref="G48:G57"/>
    <mergeCell ref="F48:F57"/>
    <mergeCell ref="E48:E57"/>
    <mergeCell ref="D48:D57"/>
    <mergeCell ref="C48:C57"/>
    <mergeCell ref="B48:B57"/>
    <mergeCell ref="D35:D44"/>
    <mergeCell ref="E35:E44"/>
    <mergeCell ref="F35:F44"/>
    <mergeCell ref="G35:G44"/>
    <mergeCell ref="H35:H44"/>
    <mergeCell ref="I35:I44"/>
    <mergeCell ref="J35:J44"/>
    <mergeCell ref="R106:S106"/>
    <mergeCell ref="R107:S107"/>
    <mergeCell ref="R108:S108"/>
    <mergeCell ref="R109:S109"/>
    <mergeCell ref="R100:S100"/>
    <mergeCell ref="Y100:Y109"/>
    <mergeCell ref="Z100:Z109"/>
    <mergeCell ref="AA100:AA109"/>
    <mergeCell ref="AB100:AB109"/>
    <mergeCell ref="AC100:AC109"/>
    <mergeCell ref="AH100:AH109"/>
    <mergeCell ref="AI100:AI109"/>
    <mergeCell ref="AJ100:AJ109"/>
    <mergeCell ref="AK87:AK96"/>
    <mergeCell ref="AL87:AL96"/>
    <mergeCell ref="R88:S88"/>
    <mergeCell ref="R89:S89"/>
    <mergeCell ref="R90:S90"/>
    <mergeCell ref="R91:S91"/>
    <mergeCell ref="R92:S92"/>
    <mergeCell ref="R93:S93"/>
    <mergeCell ref="R94:S94"/>
    <mergeCell ref="R95:S95"/>
    <mergeCell ref="R96:S96"/>
    <mergeCell ref="R87:S87"/>
    <mergeCell ref="Y87:Y96"/>
    <mergeCell ref="Z87:Z96"/>
    <mergeCell ref="AA87:AA96"/>
    <mergeCell ref="AB87:AB96"/>
    <mergeCell ref="AC87:AC96"/>
    <mergeCell ref="AH87:AH96"/>
    <mergeCell ref="AI87:AI96"/>
    <mergeCell ref="AJ87:AJ96"/>
    <mergeCell ref="AJ74:AJ83"/>
    <mergeCell ref="AK74:AK83"/>
    <mergeCell ref="AL74:AL83"/>
    <mergeCell ref="R75:S75"/>
    <mergeCell ref="R76:S76"/>
    <mergeCell ref="R77:S77"/>
    <mergeCell ref="R78:S78"/>
    <mergeCell ref="R79:S79"/>
    <mergeCell ref="R80:S80"/>
    <mergeCell ref="R81:S81"/>
    <mergeCell ref="R82:S82"/>
    <mergeCell ref="R83:S83"/>
    <mergeCell ref="R74:S74"/>
    <mergeCell ref="Y74:Y83"/>
    <mergeCell ref="Z74:Z83"/>
    <mergeCell ref="AA74:AA83"/>
    <mergeCell ref="AB74:AB83"/>
    <mergeCell ref="AC74:AC83"/>
    <mergeCell ref="AH74:AH83"/>
    <mergeCell ref="AI74:AI83"/>
    <mergeCell ref="AH61:AH70"/>
    <mergeCell ref="AI61:AI70"/>
    <mergeCell ref="AJ61:AJ70"/>
    <mergeCell ref="AK61:AK70"/>
    <mergeCell ref="AL61:AL70"/>
    <mergeCell ref="R62:S62"/>
    <mergeCell ref="R63:S63"/>
    <mergeCell ref="R64:S64"/>
    <mergeCell ref="R65:S65"/>
    <mergeCell ref="R66:S66"/>
    <mergeCell ref="R67:S67"/>
    <mergeCell ref="R68:S68"/>
    <mergeCell ref="R69:S69"/>
    <mergeCell ref="R70:S70"/>
    <mergeCell ref="R61:S61"/>
    <mergeCell ref="Y61:Y70"/>
    <mergeCell ref="Z61:Z70"/>
    <mergeCell ref="AA61:AA70"/>
    <mergeCell ref="AB61:AB70"/>
    <mergeCell ref="AC61:AC70"/>
    <mergeCell ref="AH48:AH57"/>
    <mergeCell ref="AI48:AI57"/>
    <mergeCell ref="AJ48:AJ57"/>
    <mergeCell ref="AK48:AK57"/>
    <mergeCell ref="AL48:AL57"/>
    <mergeCell ref="R49:S49"/>
    <mergeCell ref="R50:S50"/>
    <mergeCell ref="R51:S51"/>
    <mergeCell ref="R52:S52"/>
    <mergeCell ref="R53:S53"/>
    <mergeCell ref="R54:S54"/>
    <mergeCell ref="R55:S55"/>
    <mergeCell ref="R56:S56"/>
    <mergeCell ref="R57:S57"/>
    <mergeCell ref="R48:S48"/>
    <mergeCell ref="Y48:Y57"/>
    <mergeCell ref="Z48:Z57"/>
    <mergeCell ref="AA48:AA57"/>
    <mergeCell ref="AB48:AB57"/>
    <mergeCell ref="AC48:AC57"/>
    <mergeCell ref="BL7:BL8"/>
    <mergeCell ref="BK7:BK8"/>
    <mergeCell ref="AH35:AH44"/>
    <mergeCell ref="AI35:AI44"/>
    <mergeCell ref="AJ35:AJ44"/>
    <mergeCell ref="AK35:AK44"/>
    <mergeCell ref="AL35:AL44"/>
    <mergeCell ref="R36:S36"/>
    <mergeCell ref="R37:S37"/>
    <mergeCell ref="R38:S38"/>
    <mergeCell ref="R39:S39"/>
    <mergeCell ref="R40:S40"/>
    <mergeCell ref="R41:S41"/>
    <mergeCell ref="R42:S42"/>
    <mergeCell ref="R43:S43"/>
    <mergeCell ref="R44:S44"/>
    <mergeCell ref="R35:S35"/>
    <mergeCell ref="Y35:Y44"/>
    <mergeCell ref="Z35:Z44"/>
    <mergeCell ref="AA35:AA44"/>
    <mergeCell ref="AB35:AB44"/>
    <mergeCell ref="AC35:AC44"/>
    <mergeCell ref="AJ6:AL7"/>
    <mergeCell ref="AM6:AX7"/>
    <mergeCell ref="B1:D5"/>
    <mergeCell ref="E1:Z5"/>
    <mergeCell ref="AA1:AB1"/>
    <mergeCell ref="AA2:AB3"/>
    <mergeCell ref="AA4:AB5"/>
    <mergeCell ref="B6:B8"/>
    <mergeCell ref="C6:Q7"/>
    <mergeCell ref="R6:Y7"/>
    <mergeCell ref="Z6:AC7"/>
    <mergeCell ref="R8:S8"/>
    <mergeCell ref="BJ7:BJ8"/>
    <mergeCell ref="BI7:BI8"/>
    <mergeCell ref="BH7:BH8"/>
    <mergeCell ref="R13:S13"/>
    <mergeCell ref="AB9:AB18"/>
    <mergeCell ref="AC9:AC18"/>
    <mergeCell ref="R9:S9"/>
    <mergeCell ref="Y9:Y18"/>
    <mergeCell ref="Z9:Z18"/>
    <mergeCell ref="AA9:AA18"/>
    <mergeCell ref="R15:S15"/>
    <mergeCell ref="R16:S16"/>
    <mergeCell ref="R17:S17"/>
    <mergeCell ref="R18:S18"/>
    <mergeCell ref="BH16:BI16"/>
    <mergeCell ref="BH6:BS6"/>
    <mergeCell ref="BS7:BS8"/>
    <mergeCell ref="BR7:BR8"/>
    <mergeCell ref="BQ7:BQ8"/>
    <mergeCell ref="BP7:BP8"/>
    <mergeCell ref="BO7:BO8"/>
    <mergeCell ref="BN7:BN8"/>
    <mergeCell ref="BM7:BM8"/>
    <mergeCell ref="R29:S29"/>
    <mergeCell ref="AJ9:AJ18"/>
    <mergeCell ref="AK9:AK18"/>
    <mergeCell ref="AL9:AL18"/>
    <mergeCell ref="BK19:BK20"/>
    <mergeCell ref="BL19:BL20"/>
    <mergeCell ref="BM19:BM20"/>
    <mergeCell ref="BS19:BS20"/>
    <mergeCell ref="BJ19:BJ20"/>
    <mergeCell ref="AJ22:AJ31"/>
    <mergeCell ref="AK22:AK31"/>
    <mergeCell ref="AL22:AL31"/>
    <mergeCell ref="BO31:BO32"/>
    <mergeCell ref="BP31:BP32"/>
    <mergeCell ref="BQ31:BQ32"/>
    <mergeCell ref="BR31:BR32"/>
    <mergeCell ref="R26:S26"/>
    <mergeCell ref="R25:S25"/>
    <mergeCell ref="AH9:AH18"/>
    <mergeCell ref="AI9:AI18"/>
    <mergeCell ref="AD6:AG7"/>
    <mergeCell ref="AH6:AH8"/>
    <mergeCell ref="AI6:AI8"/>
    <mergeCell ref="R11:S11"/>
    <mergeCell ref="R12:S12"/>
    <mergeCell ref="AD9:AG9"/>
    <mergeCell ref="AD22:AG22"/>
    <mergeCell ref="AC22:AC31"/>
    <mergeCell ref="AB22:AB31"/>
    <mergeCell ref="AH22:AH31"/>
    <mergeCell ref="AI22:AI31"/>
    <mergeCell ref="Q9:Q18"/>
    <mergeCell ref="N9:N18"/>
    <mergeCell ref="M9:M18"/>
    <mergeCell ref="L9:L18"/>
    <mergeCell ref="O22:O31"/>
    <mergeCell ref="P22:P31"/>
    <mergeCell ref="Z22:Z31"/>
    <mergeCell ref="AA22:AA31"/>
    <mergeCell ref="R23:S23"/>
    <mergeCell ref="R24:S24"/>
    <mergeCell ref="R22:S22"/>
    <mergeCell ref="Y22:Y31"/>
    <mergeCell ref="Q22:Q31"/>
    <mergeCell ref="R14:S14"/>
    <mergeCell ref="P9:P18"/>
    <mergeCell ref="O9:O18"/>
    <mergeCell ref="R10:S10"/>
    <mergeCell ref="N22:N31"/>
    <mergeCell ref="M22:M31"/>
    <mergeCell ref="L22:L31"/>
    <mergeCell ref="R28:S28"/>
    <mergeCell ref="R30:S30"/>
    <mergeCell ref="R31:S31"/>
    <mergeCell ref="R27:S27"/>
    <mergeCell ref="BS31:BS32"/>
    <mergeCell ref="BJ31:BJ32"/>
    <mergeCell ref="BK31:BK32"/>
    <mergeCell ref="BL31:BL32"/>
    <mergeCell ref="BM31:BM32"/>
    <mergeCell ref="BN31:BN32"/>
    <mergeCell ref="BN19:BN20"/>
    <mergeCell ref="BO19:BO20"/>
    <mergeCell ref="BP19:BP20"/>
    <mergeCell ref="BQ19:BQ20"/>
    <mergeCell ref="BR19:BR20"/>
    <mergeCell ref="C9:C18"/>
    <mergeCell ref="B9:B18"/>
    <mergeCell ref="K22:K31"/>
    <mergeCell ref="K9:K18"/>
    <mergeCell ref="J9:J18"/>
    <mergeCell ref="I9:I18"/>
    <mergeCell ref="H9:H18"/>
    <mergeCell ref="G9:G18"/>
    <mergeCell ref="B22:B31"/>
    <mergeCell ref="C22:C31"/>
    <mergeCell ref="D22:D31"/>
    <mergeCell ref="E22:E31"/>
    <mergeCell ref="F22:F31"/>
    <mergeCell ref="G22:G31"/>
    <mergeCell ref="H22:H31"/>
    <mergeCell ref="I22:I31"/>
    <mergeCell ref="J22:J31"/>
    <mergeCell ref="F9:F18"/>
    <mergeCell ref="E9:E18"/>
    <mergeCell ref="D9:D18"/>
    <mergeCell ref="J100:J109"/>
    <mergeCell ref="I100:I109"/>
    <mergeCell ref="C74:C83"/>
    <mergeCell ref="D74:D83"/>
    <mergeCell ref="E74:E83"/>
    <mergeCell ref="F74:F83"/>
    <mergeCell ref="G74:G83"/>
    <mergeCell ref="H74:H83"/>
    <mergeCell ref="C61:C70"/>
    <mergeCell ref="D61:D70"/>
    <mergeCell ref="J87:J96"/>
    <mergeCell ref="B126:B135"/>
    <mergeCell ref="C126:C135"/>
    <mergeCell ref="D126:D135"/>
    <mergeCell ref="E126:E135"/>
    <mergeCell ref="F126:F135"/>
    <mergeCell ref="G126:G135"/>
    <mergeCell ref="H126:H135"/>
    <mergeCell ref="I126:I135"/>
    <mergeCell ref="B100:B109"/>
    <mergeCell ref="B113:B122"/>
    <mergeCell ref="C113:C122"/>
    <mergeCell ref="D113:D122"/>
    <mergeCell ref="C100:C109"/>
    <mergeCell ref="D100:D109"/>
    <mergeCell ref="E100:E109"/>
    <mergeCell ref="F100:F109"/>
    <mergeCell ref="G100:G109"/>
    <mergeCell ref="H100:H109"/>
    <mergeCell ref="E113:E122"/>
    <mergeCell ref="F113:F122"/>
    <mergeCell ref="G113:G122"/>
    <mergeCell ref="H113:H122"/>
    <mergeCell ref="I113:I122"/>
    <mergeCell ref="B61:B70"/>
    <mergeCell ref="B74:B83"/>
    <mergeCell ref="I74:I83"/>
    <mergeCell ref="B87:B96"/>
    <mergeCell ref="C87:C96"/>
    <mergeCell ref="D87:D96"/>
    <mergeCell ref="E87:E96"/>
    <mergeCell ref="F87:F96"/>
    <mergeCell ref="G87:G96"/>
    <mergeCell ref="H87:H96"/>
    <mergeCell ref="I87:I96"/>
    <mergeCell ref="AD35:AG35"/>
    <mergeCell ref="AD48:AG48"/>
    <mergeCell ref="AD61:AG61"/>
    <mergeCell ref="AD74:AG74"/>
    <mergeCell ref="AD87:AG87"/>
    <mergeCell ref="AD100:AG100"/>
    <mergeCell ref="AD113:AG113"/>
    <mergeCell ref="AD126:AG126"/>
    <mergeCell ref="K35:K44"/>
    <mergeCell ref="L35:L44"/>
    <mergeCell ref="P113:P122"/>
    <mergeCell ref="O35:O44"/>
    <mergeCell ref="P35:P44"/>
    <mergeCell ref="O61:O70"/>
    <mergeCell ref="P61:P70"/>
    <mergeCell ref="M61:M70"/>
    <mergeCell ref="Q35:Q44"/>
    <mergeCell ref="N61:N70"/>
    <mergeCell ref="Q61:Q70"/>
    <mergeCell ref="P87:P96"/>
    <mergeCell ref="Q87:Q96"/>
    <mergeCell ref="M126:M135"/>
    <mergeCell ref="N126:N135"/>
    <mergeCell ref="O126:O135"/>
  </mergeCells>
  <conditionalFormatting sqref="M9 BH6 BH18:BS19 BH21:BS21 BH12:BI12 R19:AC19 C1:AC7 C9:F9 C139:AC1048576 C22:G22 Q45:AC47 C8:R8 BH7:BS7 Q35 BH9:BI10 BK9:BS9 R12:R18 T8:AC8 BJ11:BS11 BJ13:BS13 T12:AC18 Y9:AC11 V9:W9 V11:W11 BJ15:BS16">
    <cfRule type="containsText" dxfId="547" priority="1022" operator="containsText" text="FALSO">
      <formula>NOT(ISERROR(SEARCH("FALSO",C1)))</formula>
    </cfRule>
    <cfRule type="containsErrors" dxfId="546" priority="1130">
      <formula>ISERROR(C1)</formula>
    </cfRule>
  </conditionalFormatting>
  <conditionalFormatting sqref="N9">
    <cfRule type="containsErrors" dxfId="545" priority="1000">
      <formula>ISERROR(N9)</formula>
    </cfRule>
    <cfRule type="containsText" dxfId="544" priority="1001" operator="containsText" text="FALSO">
      <formula>NOT(ISERROR(SEARCH("FALSO",N9)))</formula>
    </cfRule>
  </conditionalFormatting>
  <conditionalFormatting sqref="H9:I9">
    <cfRule type="containsErrors" dxfId="543" priority="998">
      <formula>ISERROR(H9)</formula>
    </cfRule>
    <cfRule type="containsText" dxfId="542" priority="999" operator="containsText" text="FALSO">
      <formula>NOT(ISERROR(SEARCH("FALSO",H9)))</formula>
    </cfRule>
  </conditionalFormatting>
  <conditionalFormatting sqref="BH11:BI11">
    <cfRule type="containsErrors" dxfId="541" priority="972">
      <formula>ISERROR(BH11)</formula>
    </cfRule>
    <cfRule type="containsText" dxfId="540" priority="973" operator="containsText" text="FALSO">
      <formula>NOT(ISERROR(SEARCH("FALSO",BH11)))</formula>
    </cfRule>
  </conditionalFormatting>
  <conditionalFormatting sqref="BH13:BI14">
    <cfRule type="containsErrors" dxfId="539" priority="970">
      <formula>ISERROR(BH13)</formula>
    </cfRule>
    <cfRule type="containsText" dxfId="538" priority="971" operator="containsText" text="FALSO">
      <formula>NOT(ISERROR(SEARCH("FALSO",BH13)))</formula>
    </cfRule>
  </conditionalFormatting>
  <conditionalFormatting sqref="Q22 L22:M22 BH30:BS31 BH33:BS33 R32:AC32 R23:R31 T23:U31 X23:AC31 Y22:AC22">
    <cfRule type="containsText" dxfId="537" priority="564" operator="containsText" text="FALSO">
      <formula>NOT(ISERROR(SEARCH("FALSO",L22)))</formula>
    </cfRule>
    <cfRule type="containsErrors" dxfId="536" priority="1131">
      <formula>ISERROR(L22)</formula>
    </cfRule>
  </conditionalFormatting>
  <conditionalFormatting sqref="N22">
    <cfRule type="containsErrors" dxfId="535" priority="561">
      <formula>ISERROR(N22)</formula>
    </cfRule>
    <cfRule type="containsText" dxfId="534" priority="562" operator="containsText" text="FALSO">
      <formula>NOT(ISERROR(SEARCH("FALSO",N22)))</formula>
    </cfRule>
  </conditionalFormatting>
  <conditionalFormatting sqref="H22:J22">
    <cfRule type="containsErrors" dxfId="533" priority="559">
      <formula>ISERROR(H22)</formula>
    </cfRule>
    <cfRule type="containsText" dxfId="532" priority="560" operator="containsText" text="FALSO">
      <formula>NOT(ISERROR(SEARCH("FALSO",H22)))</formula>
    </cfRule>
  </conditionalFormatting>
  <conditionalFormatting sqref="BH15:BI15">
    <cfRule type="containsErrors" dxfId="531" priority="549">
      <formula>ISERROR(BH15)</formula>
    </cfRule>
    <cfRule type="containsText" dxfId="530" priority="550" operator="containsText" text="FALSO">
      <formula>NOT(ISERROR(SEARCH("FALSO",BH15)))</formula>
    </cfRule>
  </conditionalFormatting>
  <conditionalFormatting sqref="J9">
    <cfRule type="containsErrors" dxfId="529" priority="551">
      <formula>ISERROR(J9)</formula>
    </cfRule>
    <cfRule type="containsText" dxfId="528" priority="552" operator="containsText" text="FALSO">
      <formula>NOT(ISERROR(SEARCH("FALSO",J9)))</formula>
    </cfRule>
  </conditionalFormatting>
  <conditionalFormatting sqref="Q139:Q191 Q19:Q22 Q32:Q35 Q45:Q47">
    <cfRule type="cellIs" dxfId="527" priority="541" operator="equal">
      <formula>"Alta"</formula>
    </cfRule>
    <cfRule type="cellIs" dxfId="526" priority="542" operator="equal">
      <formula>"Moderada"</formula>
    </cfRule>
    <cfRule type="cellIs" dxfId="525" priority="543" operator="equal">
      <formula>"Baja"</formula>
    </cfRule>
    <cfRule type="cellIs" dxfId="524" priority="544" operator="equal">
      <formula>"Extrema"</formula>
    </cfRule>
  </conditionalFormatting>
  <conditionalFormatting sqref="K9:L9">
    <cfRule type="containsErrors" dxfId="523" priority="539">
      <formula>ISERROR(K9)</formula>
    </cfRule>
    <cfRule type="containsText" dxfId="522" priority="540" operator="containsText" text="FALSO">
      <formula>NOT(ISERROR(SEARCH("FALSO",K9)))</formula>
    </cfRule>
  </conditionalFormatting>
  <conditionalFormatting sqref="G9">
    <cfRule type="containsErrors" dxfId="521" priority="537">
      <formula>ISERROR(G9)</formula>
    </cfRule>
    <cfRule type="containsText" dxfId="520" priority="538" operator="containsText" text="FALSO">
      <formula>NOT(ISERROR(SEARCH("FALSO",G9)))</formula>
    </cfRule>
  </conditionalFormatting>
  <conditionalFormatting sqref="C35:G35">
    <cfRule type="containsErrors" dxfId="519" priority="535">
      <formula>ISERROR(C35)</formula>
    </cfRule>
    <cfRule type="containsText" dxfId="518" priority="536" operator="containsText" text="FALSO">
      <formula>NOT(ISERROR(SEARCH("FALSO",C35)))</formula>
    </cfRule>
  </conditionalFormatting>
  <conditionalFormatting sqref="L35:M35">
    <cfRule type="containsErrors" dxfId="517" priority="533">
      <formula>ISERROR(L35)</formula>
    </cfRule>
    <cfRule type="containsText" dxfId="516" priority="534" operator="containsText" text="FALSO">
      <formula>NOT(ISERROR(SEARCH("FALSO",L35)))</formula>
    </cfRule>
  </conditionalFormatting>
  <conditionalFormatting sqref="N35">
    <cfRule type="containsErrors" dxfId="515" priority="531">
      <formula>ISERROR(N35)</formula>
    </cfRule>
    <cfRule type="containsText" dxfId="514" priority="532" operator="containsText" text="FALSO">
      <formula>NOT(ISERROR(SEARCH("FALSO",N35)))</formula>
    </cfRule>
  </conditionalFormatting>
  <conditionalFormatting sqref="H35 J35">
    <cfRule type="containsErrors" dxfId="513" priority="529">
      <formula>ISERROR(H35)</formula>
    </cfRule>
    <cfRule type="containsText" dxfId="512" priority="530" operator="containsText" text="FALSO">
      <formula>NOT(ISERROR(SEARCH("FALSO",H35)))</formula>
    </cfRule>
  </conditionalFormatting>
  <conditionalFormatting sqref="R58:AC60">
    <cfRule type="containsErrors" dxfId="511" priority="527">
      <formula>ISERROR(R58)</formula>
    </cfRule>
    <cfRule type="containsText" dxfId="510" priority="528" operator="containsText" text="FALSO">
      <formula>NOT(ISERROR(SEARCH("FALSO",R58)))</formula>
    </cfRule>
  </conditionalFormatting>
  <conditionalFormatting sqref="C48:G48">
    <cfRule type="containsErrors" dxfId="509" priority="521">
      <formula>ISERROR(C48)</formula>
    </cfRule>
    <cfRule type="containsText" dxfId="508" priority="522" operator="containsText" text="FALSO">
      <formula>NOT(ISERROR(SEARCH("FALSO",C48)))</formula>
    </cfRule>
  </conditionalFormatting>
  <conditionalFormatting sqref="M48">
    <cfRule type="containsErrors" dxfId="507" priority="519">
      <formula>ISERROR(M48)</formula>
    </cfRule>
    <cfRule type="containsText" dxfId="506" priority="520" operator="containsText" text="FALSO">
      <formula>NOT(ISERROR(SEARCH("FALSO",M48)))</formula>
    </cfRule>
  </conditionalFormatting>
  <conditionalFormatting sqref="N48">
    <cfRule type="containsErrors" dxfId="505" priority="517">
      <formula>ISERROR(N48)</formula>
    </cfRule>
    <cfRule type="containsText" dxfId="504" priority="518" operator="containsText" text="FALSO">
      <formula>NOT(ISERROR(SEARCH("FALSO",N48)))</formula>
    </cfRule>
  </conditionalFormatting>
  <conditionalFormatting sqref="H48 J48">
    <cfRule type="containsErrors" dxfId="503" priority="515">
      <formula>ISERROR(H48)</formula>
    </cfRule>
    <cfRule type="containsText" dxfId="502" priority="516" operator="containsText" text="FALSO">
      <formula>NOT(ISERROR(SEARCH("FALSO",H48)))</formula>
    </cfRule>
  </conditionalFormatting>
  <conditionalFormatting sqref="R71:AC73">
    <cfRule type="containsErrors" dxfId="501" priority="513">
      <formula>ISERROR(R71)</formula>
    </cfRule>
    <cfRule type="containsText" dxfId="500" priority="514" operator="containsText" text="FALSO">
      <formula>NOT(ISERROR(SEARCH("FALSO",R71)))</formula>
    </cfRule>
  </conditionalFormatting>
  <conditionalFormatting sqref="C61:G61">
    <cfRule type="containsErrors" dxfId="499" priority="507">
      <formula>ISERROR(C61)</formula>
    </cfRule>
    <cfRule type="containsText" dxfId="498" priority="508" operator="containsText" text="FALSO">
      <formula>NOT(ISERROR(SEARCH("FALSO",C61)))</formula>
    </cfRule>
  </conditionalFormatting>
  <conditionalFormatting sqref="L61:M61">
    <cfRule type="containsErrors" dxfId="497" priority="505">
      <formula>ISERROR(L61)</formula>
    </cfRule>
    <cfRule type="containsText" dxfId="496" priority="506" operator="containsText" text="FALSO">
      <formula>NOT(ISERROR(SEARCH("FALSO",L61)))</formula>
    </cfRule>
  </conditionalFormatting>
  <conditionalFormatting sqref="N61">
    <cfRule type="containsErrors" dxfId="495" priority="503">
      <formula>ISERROR(N61)</formula>
    </cfRule>
    <cfRule type="containsText" dxfId="494" priority="504" operator="containsText" text="FALSO">
      <formula>NOT(ISERROR(SEARCH("FALSO",N61)))</formula>
    </cfRule>
  </conditionalFormatting>
  <conditionalFormatting sqref="H61:J61">
    <cfRule type="containsErrors" dxfId="493" priority="501">
      <formula>ISERROR(H61)</formula>
    </cfRule>
    <cfRule type="containsText" dxfId="492" priority="502" operator="containsText" text="FALSO">
      <formula>NOT(ISERROR(SEARCH("FALSO",H61)))</formula>
    </cfRule>
  </conditionalFormatting>
  <conditionalFormatting sqref="R84:AC86">
    <cfRule type="containsErrors" dxfId="491" priority="499">
      <formula>ISERROR(R84)</formula>
    </cfRule>
    <cfRule type="containsText" dxfId="490" priority="500" operator="containsText" text="FALSO">
      <formula>NOT(ISERROR(SEARCH("FALSO",R84)))</formula>
    </cfRule>
  </conditionalFormatting>
  <conditionalFormatting sqref="C74:G74">
    <cfRule type="containsErrors" dxfId="489" priority="493">
      <formula>ISERROR(C74)</formula>
    </cfRule>
    <cfRule type="containsText" dxfId="488" priority="494" operator="containsText" text="FALSO">
      <formula>NOT(ISERROR(SEARCH("FALSO",C74)))</formula>
    </cfRule>
  </conditionalFormatting>
  <conditionalFormatting sqref="L74:M74">
    <cfRule type="containsErrors" dxfId="487" priority="491">
      <formula>ISERROR(L74)</formula>
    </cfRule>
    <cfRule type="containsText" dxfId="486" priority="492" operator="containsText" text="FALSO">
      <formula>NOT(ISERROR(SEARCH("FALSO",L74)))</formula>
    </cfRule>
  </conditionalFormatting>
  <conditionalFormatting sqref="N74">
    <cfRule type="containsErrors" dxfId="485" priority="489">
      <formula>ISERROR(N74)</formula>
    </cfRule>
    <cfRule type="containsText" dxfId="484" priority="490" operator="containsText" text="FALSO">
      <formula>NOT(ISERROR(SEARCH("FALSO",N74)))</formula>
    </cfRule>
  </conditionalFormatting>
  <conditionalFormatting sqref="H74:J74">
    <cfRule type="containsErrors" dxfId="483" priority="487">
      <formula>ISERROR(H74)</formula>
    </cfRule>
    <cfRule type="containsText" dxfId="482" priority="488" operator="containsText" text="FALSO">
      <formula>NOT(ISERROR(SEARCH("FALSO",H74)))</formula>
    </cfRule>
  </conditionalFormatting>
  <conditionalFormatting sqref="R97:AC99">
    <cfRule type="containsErrors" dxfId="481" priority="485">
      <formula>ISERROR(R97)</formula>
    </cfRule>
    <cfRule type="containsText" dxfId="480" priority="486" operator="containsText" text="FALSO">
      <formula>NOT(ISERROR(SEARCH("FALSO",R97)))</formula>
    </cfRule>
  </conditionalFormatting>
  <conditionalFormatting sqref="C87:G87">
    <cfRule type="containsErrors" dxfId="479" priority="479">
      <formula>ISERROR(C87)</formula>
    </cfRule>
    <cfRule type="containsText" dxfId="478" priority="480" operator="containsText" text="FALSO">
      <formula>NOT(ISERROR(SEARCH("FALSO",C87)))</formula>
    </cfRule>
  </conditionalFormatting>
  <conditionalFormatting sqref="L87:M87">
    <cfRule type="containsErrors" dxfId="477" priority="477">
      <formula>ISERROR(L87)</formula>
    </cfRule>
    <cfRule type="containsText" dxfId="476" priority="478" operator="containsText" text="FALSO">
      <formula>NOT(ISERROR(SEARCH("FALSO",L87)))</formula>
    </cfRule>
  </conditionalFormatting>
  <conditionalFormatting sqref="N87">
    <cfRule type="containsErrors" dxfId="475" priority="475">
      <formula>ISERROR(N87)</formula>
    </cfRule>
    <cfRule type="containsText" dxfId="474" priority="476" operator="containsText" text="FALSO">
      <formula>NOT(ISERROR(SEARCH("FALSO",N87)))</formula>
    </cfRule>
  </conditionalFormatting>
  <conditionalFormatting sqref="H87:J87">
    <cfRule type="containsErrors" dxfId="473" priority="473">
      <formula>ISERROR(H87)</formula>
    </cfRule>
    <cfRule type="containsText" dxfId="472" priority="474" operator="containsText" text="FALSO">
      <formula>NOT(ISERROR(SEARCH("FALSO",H87)))</formula>
    </cfRule>
  </conditionalFormatting>
  <conditionalFormatting sqref="R110:AC112">
    <cfRule type="containsErrors" dxfId="471" priority="471">
      <formula>ISERROR(R110)</formula>
    </cfRule>
    <cfRule type="containsText" dxfId="470" priority="472" operator="containsText" text="FALSO">
      <formula>NOT(ISERROR(SEARCH("FALSO",R110)))</formula>
    </cfRule>
  </conditionalFormatting>
  <conditionalFormatting sqref="C100:G100">
    <cfRule type="containsErrors" dxfId="469" priority="465">
      <formula>ISERROR(C100)</formula>
    </cfRule>
    <cfRule type="containsText" dxfId="468" priority="466" operator="containsText" text="FALSO">
      <formula>NOT(ISERROR(SEARCH("FALSO",C100)))</formula>
    </cfRule>
  </conditionalFormatting>
  <conditionalFormatting sqref="L100:M100">
    <cfRule type="containsErrors" dxfId="467" priority="463">
      <formula>ISERROR(L100)</formula>
    </cfRule>
    <cfRule type="containsText" dxfId="466" priority="464" operator="containsText" text="FALSO">
      <formula>NOT(ISERROR(SEARCH("FALSO",L100)))</formula>
    </cfRule>
  </conditionalFormatting>
  <conditionalFormatting sqref="N100">
    <cfRule type="containsErrors" dxfId="465" priority="461">
      <formula>ISERROR(N100)</formula>
    </cfRule>
    <cfRule type="containsText" dxfId="464" priority="462" operator="containsText" text="FALSO">
      <formula>NOT(ISERROR(SEARCH("FALSO",N100)))</formula>
    </cfRule>
  </conditionalFormatting>
  <conditionalFormatting sqref="H100:J100">
    <cfRule type="containsErrors" dxfId="463" priority="459">
      <formula>ISERROR(H100)</formula>
    </cfRule>
    <cfRule type="containsText" dxfId="462" priority="460" operator="containsText" text="FALSO">
      <formula>NOT(ISERROR(SEARCH("FALSO",H100)))</formula>
    </cfRule>
  </conditionalFormatting>
  <conditionalFormatting sqref="R123:AC125">
    <cfRule type="containsErrors" dxfId="461" priority="457">
      <formula>ISERROR(R123)</formula>
    </cfRule>
    <cfRule type="containsText" dxfId="460" priority="458" operator="containsText" text="FALSO">
      <formula>NOT(ISERROR(SEARCH("FALSO",R123)))</formula>
    </cfRule>
  </conditionalFormatting>
  <conditionalFormatting sqref="C113:G113">
    <cfRule type="containsErrors" dxfId="459" priority="451">
      <formula>ISERROR(C113)</formula>
    </cfRule>
    <cfRule type="containsText" dxfId="458" priority="452" operator="containsText" text="FALSO">
      <formula>NOT(ISERROR(SEARCH("FALSO",C113)))</formula>
    </cfRule>
  </conditionalFormatting>
  <conditionalFormatting sqref="L113:M113">
    <cfRule type="containsErrors" dxfId="457" priority="449">
      <formula>ISERROR(L113)</formula>
    </cfRule>
    <cfRule type="containsText" dxfId="456" priority="450" operator="containsText" text="FALSO">
      <formula>NOT(ISERROR(SEARCH("FALSO",L113)))</formula>
    </cfRule>
  </conditionalFormatting>
  <conditionalFormatting sqref="N113">
    <cfRule type="containsErrors" dxfId="455" priority="447">
      <formula>ISERROR(N113)</formula>
    </cfRule>
    <cfRule type="containsText" dxfId="454" priority="448" operator="containsText" text="FALSO">
      <formula>NOT(ISERROR(SEARCH("FALSO",N113)))</formula>
    </cfRule>
  </conditionalFormatting>
  <conditionalFormatting sqref="H113:J113">
    <cfRule type="containsErrors" dxfId="453" priority="445">
      <formula>ISERROR(H113)</formula>
    </cfRule>
    <cfRule type="containsText" dxfId="452" priority="446" operator="containsText" text="FALSO">
      <formula>NOT(ISERROR(SEARCH("FALSO",H113)))</formula>
    </cfRule>
  </conditionalFormatting>
  <conditionalFormatting sqref="R136:AC138">
    <cfRule type="containsErrors" dxfId="451" priority="443">
      <formula>ISERROR(R136)</formula>
    </cfRule>
    <cfRule type="containsText" dxfId="450" priority="444" operator="containsText" text="FALSO">
      <formula>NOT(ISERROR(SEARCH("FALSO",R136)))</formula>
    </cfRule>
  </conditionalFormatting>
  <conditionalFormatting sqref="C126:G126">
    <cfRule type="containsErrors" dxfId="449" priority="437">
      <formula>ISERROR(C126)</formula>
    </cfRule>
    <cfRule type="containsText" dxfId="448" priority="438" operator="containsText" text="FALSO">
      <formula>NOT(ISERROR(SEARCH("FALSO",C126)))</formula>
    </cfRule>
  </conditionalFormatting>
  <conditionalFormatting sqref="L126:M126">
    <cfRule type="containsErrors" dxfId="447" priority="435">
      <formula>ISERROR(L126)</formula>
    </cfRule>
    <cfRule type="containsText" dxfId="446" priority="436" operator="containsText" text="FALSO">
      <formula>NOT(ISERROR(SEARCH("FALSO",L126)))</formula>
    </cfRule>
  </conditionalFormatting>
  <conditionalFormatting sqref="N126">
    <cfRule type="containsErrors" dxfId="445" priority="433">
      <formula>ISERROR(N126)</formula>
    </cfRule>
    <cfRule type="containsText" dxfId="444" priority="434" operator="containsText" text="FALSO">
      <formula>NOT(ISERROR(SEARCH("FALSO",N126)))</formula>
    </cfRule>
  </conditionalFormatting>
  <conditionalFormatting sqref="H126:J126">
    <cfRule type="containsErrors" dxfId="443" priority="431">
      <formula>ISERROR(H126)</formula>
    </cfRule>
    <cfRule type="containsText" dxfId="442" priority="432" operator="containsText" text="FALSO">
      <formula>NOT(ISERROR(SEARCH("FALSO",H126)))</formula>
    </cfRule>
  </conditionalFormatting>
  <conditionalFormatting sqref="Q22">
    <cfRule type="containsErrors" dxfId="441" priority="429">
      <formula>ISERROR(Q22)</formula>
    </cfRule>
    <cfRule type="containsText" dxfId="440" priority="430" operator="containsText" text="FALSO">
      <formula>NOT(ISERROR(SEARCH("FALSO",Q22)))</formula>
    </cfRule>
  </conditionalFormatting>
  <conditionalFormatting sqref="Q35">
    <cfRule type="containsErrors" dxfId="439" priority="427">
      <formula>ISERROR(Q35)</formula>
    </cfRule>
    <cfRule type="containsText" dxfId="438" priority="428" operator="containsText" text="FALSO">
      <formula>NOT(ISERROR(SEARCH("FALSO",Q35)))</formula>
    </cfRule>
  </conditionalFormatting>
  <conditionalFormatting sqref="Q48">
    <cfRule type="containsErrors" dxfId="437" priority="425">
      <formula>ISERROR(Q48)</formula>
    </cfRule>
    <cfRule type="containsText" dxfId="436" priority="426" operator="containsText" text="FALSO">
      <formula>NOT(ISERROR(SEARCH("FALSO",Q48)))</formula>
    </cfRule>
  </conditionalFormatting>
  <conditionalFormatting sqref="Q48 Q58:Q60">
    <cfRule type="cellIs" dxfId="435" priority="421" operator="equal">
      <formula>"Alta"</formula>
    </cfRule>
    <cfRule type="cellIs" dxfId="434" priority="422" operator="equal">
      <formula>"Moderada"</formula>
    </cfRule>
    <cfRule type="cellIs" dxfId="433" priority="423" operator="equal">
      <formula>"Baja"</formula>
    </cfRule>
    <cfRule type="cellIs" dxfId="432" priority="424" operator="equal">
      <formula>"Extrema"</formula>
    </cfRule>
  </conditionalFormatting>
  <conditionalFormatting sqref="Q61">
    <cfRule type="containsErrors" dxfId="431" priority="419">
      <formula>ISERROR(Q61)</formula>
    </cfRule>
    <cfRule type="containsText" dxfId="430" priority="420" operator="containsText" text="FALSO">
      <formula>NOT(ISERROR(SEARCH("FALSO",Q61)))</formula>
    </cfRule>
  </conditionalFormatting>
  <conditionalFormatting sqref="Q61 Q71:Q73">
    <cfRule type="cellIs" dxfId="429" priority="415" operator="equal">
      <formula>"Alta"</formula>
    </cfRule>
    <cfRule type="cellIs" dxfId="428" priority="416" operator="equal">
      <formula>"Moderada"</formula>
    </cfRule>
    <cfRule type="cellIs" dxfId="427" priority="417" operator="equal">
      <formula>"Baja"</formula>
    </cfRule>
    <cfRule type="cellIs" dxfId="426" priority="418" operator="equal">
      <formula>"Extrema"</formula>
    </cfRule>
  </conditionalFormatting>
  <conditionalFormatting sqref="Q74">
    <cfRule type="containsErrors" dxfId="425" priority="413">
      <formula>ISERROR(Q74)</formula>
    </cfRule>
    <cfRule type="containsText" dxfId="424" priority="414" operator="containsText" text="FALSO">
      <formula>NOT(ISERROR(SEARCH("FALSO",Q74)))</formula>
    </cfRule>
  </conditionalFormatting>
  <conditionalFormatting sqref="Q74 Q84:Q86">
    <cfRule type="cellIs" dxfId="423" priority="409" operator="equal">
      <formula>"Alta"</formula>
    </cfRule>
    <cfRule type="cellIs" dxfId="422" priority="410" operator="equal">
      <formula>"Moderada"</formula>
    </cfRule>
    <cfRule type="cellIs" dxfId="421" priority="411" operator="equal">
      <formula>"Baja"</formula>
    </cfRule>
    <cfRule type="cellIs" dxfId="420" priority="412" operator="equal">
      <formula>"Extrema"</formula>
    </cfRule>
  </conditionalFormatting>
  <conditionalFormatting sqref="Q87">
    <cfRule type="containsErrors" dxfId="419" priority="407">
      <formula>ISERROR(Q87)</formula>
    </cfRule>
    <cfRule type="containsText" dxfId="418" priority="408" operator="containsText" text="FALSO">
      <formula>NOT(ISERROR(SEARCH("FALSO",Q87)))</formula>
    </cfRule>
  </conditionalFormatting>
  <conditionalFormatting sqref="Q87 Q97:Q99">
    <cfRule type="cellIs" dxfId="417" priority="403" operator="equal">
      <formula>"Alta"</formula>
    </cfRule>
    <cfRule type="cellIs" dxfId="416" priority="404" operator="equal">
      <formula>"Moderada"</formula>
    </cfRule>
    <cfRule type="cellIs" dxfId="415" priority="405" operator="equal">
      <formula>"Baja"</formula>
    </cfRule>
    <cfRule type="cellIs" dxfId="414" priority="406" operator="equal">
      <formula>"Extrema"</formula>
    </cfRule>
  </conditionalFormatting>
  <conditionalFormatting sqref="Q100">
    <cfRule type="containsErrors" dxfId="413" priority="401">
      <formula>ISERROR(Q100)</formula>
    </cfRule>
    <cfRule type="containsText" dxfId="412" priority="402" operator="containsText" text="FALSO">
      <formula>NOT(ISERROR(SEARCH("FALSO",Q100)))</formula>
    </cfRule>
  </conditionalFormatting>
  <conditionalFormatting sqref="Q100 Q110:Q112">
    <cfRule type="cellIs" dxfId="411" priority="397" operator="equal">
      <formula>"Alta"</formula>
    </cfRule>
    <cfRule type="cellIs" dxfId="410" priority="398" operator="equal">
      <formula>"Moderada"</formula>
    </cfRule>
    <cfRule type="cellIs" dxfId="409" priority="399" operator="equal">
      <formula>"Baja"</formula>
    </cfRule>
    <cfRule type="cellIs" dxfId="408" priority="400" operator="equal">
      <formula>"Extrema"</formula>
    </cfRule>
  </conditionalFormatting>
  <conditionalFormatting sqref="Q113">
    <cfRule type="containsErrors" dxfId="407" priority="395">
      <formula>ISERROR(Q113)</formula>
    </cfRule>
    <cfRule type="containsText" dxfId="406" priority="396" operator="containsText" text="FALSO">
      <formula>NOT(ISERROR(SEARCH("FALSO",Q113)))</formula>
    </cfRule>
  </conditionalFormatting>
  <conditionalFormatting sqref="Q113 Q123:Q125">
    <cfRule type="cellIs" dxfId="405" priority="391" operator="equal">
      <formula>"Alta"</formula>
    </cfRule>
    <cfRule type="cellIs" dxfId="404" priority="392" operator="equal">
      <formula>"Moderada"</formula>
    </cfRule>
    <cfRule type="cellIs" dxfId="403" priority="393" operator="equal">
      <formula>"Baja"</formula>
    </cfRule>
    <cfRule type="cellIs" dxfId="402" priority="394" operator="equal">
      <formula>"Extrema"</formula>
    </cfRule>
  </conditionalFormatting>
  <conditionalFormatting sqref="Q126">
    <cfRule type="containsErrors" dxfId="401" priority="389">
      <formula>ISERROR(Q126)</formula>
    </cfRule>
    <cfRule type="containsText" dxfId="400" priority="390" operator="containsText" text="FALSO">
      <formula>NOT(ISERROR(SEARCH("FALSO",Q126)))</formula>
    </cfRule>
  </conditionalFormatting>
  <conditionalFormatting sqref="Q126 Q136:Q138">
    <cfRule type="cellIs" dxfId="399" priority="385" operator="equal">
      <formula>"Alta"</formula>
    </cfRule>
    <cfRule type="cellIs" dxfId="398" priority="386" operator="equal">
      <formula>"Moderada"</formula>
    </cfRule>
    <cfRule type="cellIs" dxfId="397" priority="387" operator="equal">
      <formula>"Baja"</formula>
    </cfRule>
    <cfRule type="cellIs" dxfId="396" priority="388" operator="equal">
      <formula>"Extrema"</formula>
    </cfRule>
  </conditionalFormatting>
  <conditionalFormatting sqref="Y9:Y34 Y45:Y47 Y58:Y60 Y71:Y73 Y84:Y86 Y97:Y99 Y110:Y112 Y123:Y125 Y136:Y1800">
    <cfRule type="containsText" dxfId="395" priority="370" operator="containsText" text="Débil">
      <formula>NOT(ISERROR(SEARCH("Débil",Y9)))</formula>
    </cfRule>
    <cfRule type="containsText" dxfId="394" priority="371" operator="containsText" text="Fuerte">
      <formula>NOT(ISERROR(SEARCH("Fuerte",Y9)))</formula>
    </cfRule>
    <cfRule type="containsText" dxfId="393" priority="372" operator="containsText" text="Moderado">
      <formula>NOT(ISERROR(SEARCH("Moderado",Y9)))</formula>
    </cfRule>
  </conditionalFormatting>
  <conditionalFormatting sqref="BH23:BI23 BH25:BI25 BH22:BS22 BJ24:BS24 BJ26:BS26 BJ28:BS29">
    <cfRule type="containsErrors" dxfId="392" priority="368">
      <formula>ISERROR(BH22)</formula>
    </cfRule>
    <cfRule type="containsText" dxfId="391" priority="369" operator="containsText" text="FALSO">
      <formula>NOT(ISERROR(SEARCH("FALSO",BH22)))</formula>
    </cfRule>
  </conditionalFormatting>
  <conditionalFormatting sqref="BH24:BI24">
    <cfRule type="containsErrors" dxfId="390" priority="366">
      <formula>ISERROR(BH24)</formula>
    </cfRule>
    <cfRule type="containsText" dxfId="389" priority="367" operator="containsText" text="FALSO">
      <formula>NOT(ISERROR(SEARCH("FALSO",BH24)))</formula>
    </cfRule>
  </conditionalFormatting>
  <conditionalFormatting sqref="BH26:BI27">
    <cfRule type="containsErrors" dxfId="388" priority="364">
      <formula>ISERROR(BH26)</formula>
    </cfRule>
    <cfRule type="containsText" dxfId="387" priority="365" operator="containsText" text="FALSO">
      <formula>NOT(ISERROR(SEARCH("FALSO",BH26)))</formula>
    </cfRule>
  </conditionalFormatting>
  <conditionalFormatting sqref="BH28:BI28">
    <cfRule type="containsErrors" dxfId="386" priority="362">
      <formula>ISERROR(BH28)</formula>
    </cfRule>
    <cfRule type="containsText" dxfId="385" priority="363" operator="containsText" text="FALSO">
      <formula>NOT(ISERROR(SEARCH("FALSO",BH28)))</formula>
    </cfRule>
  </conditionalFormatting>
  <conditionalFormatting sqref="R36:R44 T36:U44 X36:AC44 Y35:AC35">
    <cfRule type="containsText" dxfId="384" priority="361" operator="containsText" text="FALSO">
      <formula>NOT(ISERROR(SEARCH("FALSO",R35)))</formula>
    </cfRule>
    <cfRule type="containsErrors" dxfId="383" priority="1132">
      <formula>ISERROR(R35)</formula>
    </cfRule>
  </conditionalFormatting>
  <conditionalFormatting sqref="Y35:Y44">
    <cfRule type="containsText" dxfId="382" priority="357" operator="containsText" text="Débil">
      <formula>NOT(ISERROR(SEARCH("Débil",Y35)))</formula>
    </cfRule>
    <cfRule type="containsText" dxfId="381" priority="358" operator="containsText" text="Fuerte">
      <formula>NOT(ISERROR(SEARCH("Fuerte",Y35)))</formula>
    </cfRule>
    <cfRule type="containsText" dxfId="380" priority="359" operator="containsText" text="Moderado">
      <formula>NOT(ISERROR(SEARCH("Moderado",Y35)))</formula>
    </cfRule>
  </conditionalFormatting>
  <conditionalFormatting sqref="BH36:BI36 BH38:BI38 BH35:BS35 BJ37:BS37 BJ39:BS39 BJ41:BS42">
    <cfRule type="containsErrors" dxfId="379" priority="355">
      <formula>ISERROR(BH35)</formula>
    </cfRule>
    <cfRule type="containsText" dxfId="378" priority="356" operator="containsText" text="FALSO">
      <formula>NOT(ISERROR(SEARCH("FALSO",BH35)))</formula>
    </cfRule>
  </conditionalFormatting>
  <conditionalFormatting sqref="BH37:BI37">
    <cfRule type="containsErrors" dxfId="377" priority="353">
      <formula>ISERROR(BH37)</formula>
    </cfRule>
    <cfRule type="containsText" dxfId="376" priority="354" operator="containsText" text="FALSO">
      <formula>NOT(ISERROR(SEARCH("FALSO",BH37)))</formula>
    </cfRule>
  </conditionalFormatting>
  <conditionalFormatting sqref="BH39:BI40">
    <cfRule type="containsErrors" dxfId="375" priority="351">
      <formula>ISERROR(BH39)</formula>
    </cfRule>
    <cfRule type="containsText" dxfId="374" priority="352" operator="containsText" text="FALSO">
      <formula>NOT(ISERROR(SEARCH("FALSO",BH39)))</formula>
    </cfRule>
  </conditionalFormatting>
  <conditionalFormatting sqref="BH41:BI41">
    <cfRule type="containsErrors" dxfId="373" priority="349">
      <formula>ISERROR(BH41)</formula>
    </cfRule>
    <cfRule type="containsText" dxfId="372" priority="350" operator="containsText" text="FALSO">
      <formula>NOT(ISERROR(SEARCH("FALSO",BH41)))</formula>
    </cfRule>
  </conditionalFormatting>
  <conditionalFormatting sqref="BH49:BI49 BH51:BI51 BH48:BS48 BJ50:BS50 BJ52:BS52 BJ54:BS55">
    <cfRule type="containsErrors" dxfId="371" priority="347">
      <formula>ISERROR(BH48)</formula>
    </cfRule>
    <cfRule type="containsText" dxfId="370" priority="348" operator="containsText" text="FALSO">
      <formula>NOT(ISERROR(SEARCH("FALSO",BH48)))</formula>
    </cfRule>
  </conditionalFormatting>
  <conditionalFormatting sqref="BH50:BI50">
    <cfRule type="containsErrors" dxfId="369" priority="345">
      <formula>ISERROR(BH50)</formula>
    </cfRule>
    <cfRule type="containsText" dxfId="368" priority="346" operator="containsText" text="FALSO">
      <formula>NOT(ISERROR(SEARCH("FALSO",BH50)))</formula>
    </cfRule>
  </conditionalFormatting>
  <conditionalFormatting sqref="BH52:BI53">
    <cfRule type="containsErrors" dxfId="367" priority="343">
      <formula>ISERROR(BH52)</formula>
    </cfRule>
    <cfRule type="containsText" dxfId="366" priority="344" operator="containsText" text="FALSO">
      <formula>NOT(ISERROR(SEARCH("FALSO",BH52)))</formula>
    </cfRule>
  </conditionalFormatting>
  <conditionalFormatting sqref="BH54:BI54">
    <cfRule type="containsErrors" dxfId="365" priority="341">
      <formula>ISERROR(BH54)</formula>
    </cfRule>
    <cfRule type="containsText" dxfId="364" priority="342" operator="containsText" text="FALSO">
      <formula>NOT(ISERROR(SEARCH("FALSO",BH54)))</formula>
    </cfRule>
  </conditionalFormatting>
  <conditionalFormatting sqref="BH62:BI62 BH64:BI64 BH61:BS61 BJ63:BS63 BJ65:BS65 BJ67:BS68">
    <cfRule type="containsErrors" dxfId="363" priority="339">
      <formula>ISERROR(BH61)</formula>
    </cfRule>
    <cfRule type="containsText" dxfId="362" priority="340" operator="containsText" text="FALSO">
      <formula>NOT(ISERROR(SEARCH("FALSO",BH61)))</formula>
    </cfRule>
  </conditionalFormatting>
  <conditionalFormatting sqref="BH63:BI63">
    <cfRule type="containsErrors" dxfId="361" priority="337">
      <formula>ISERROR(BH63)</formula>
    </cfRule>
    <cfRule type="containsText" dxfId="360" priority="338" operator="containsText" text="FALSO">
      <formula>NOT(ISERROR(SEARCH("FALSO",BH63)))</formula>
    </cfRule>
  </conditionalFormatting>
  <conditionalFormatting sqref="BH65:BI66">
    <cfRule type="containsErrors" dxfId="359" priority="335">
      <formula>ISERROR(BH65)</formula>
    </cfRule>
    <cfRule type="containsText" dxfId="358" priority="336" operator="containsText" text="FALSO">
      <formula>NOT(ISERROR(SEARCH("FALSO",BH65)))</formula>
    </cfRule>
  </conditionalFormatting>
  <conditionalFormatting sqref="BH67:BI67">
    <cfRule type="containsErrors" dxfId="357" priority="333">
      <formula>ISERROR(BH67)</formula>
    </cfRule>
    <cfRule type="containsText" dxfId="356" priority="334" operator="containsText" text="FALSO">
      <formula>NOT(ISERROR(SEARCH("FALSO",BH67)))</formula>
    </cfRule>
  </conditionalFormatting>
  <conditionalFormatting sqref="BH75:BI75 BH77:BI77 BH74:BS74 BJ76:BS76 BJ78:BS78 BJ80:BS81">
    <cfRule type="containsErrors" dxfId="355" priority="331">
      <formula>ISERROR(BH74)</formula>
    </cfRule>
    <cfRule type="containsText" dxfId="354" priority="332" operator="containsText" text="FALSO">
      <formula>NOT(ISERROR(SEARCH("FALSO",BH74)))</formula>
    </cfRule>
  </conditionalFormatting>
  <conditionalFormatting sqref="BH76:BI76">
    <cfRule type="containsErrors" dxfId="353" priority="329">
      <formula>ISERROR(BH76)</formula>
    </cfRule>
    <cfRule type="containsText" dxfId="352" priority="330" operator="containsText" text="FALSO">
      <formula>NOT(ISERROR(SEARCH("FALSO",BH76)))</formula>
    </cfRule>
  </conditionalFormatting>
  <conditionalFormatting sqref="BH78:BI79">
    <cfRule type="containsErrors" dxfId="351" priority="327">
      <formula>ISERROR(BH78)</formula>
    </cfRule>
    <cfRule type="containsText" dxfId="350" priority="328" operator="containsText" text="FALSO">
      <formula>NOT(ISERROR(SEARCH("FALSO",BH78)))</formula>
    </cfRule>
  </conditionalFormatting>
  <conditionalFormatting sqref="BH80:BI80">
    <cfRule type="containsErrors" dxfId="349" priority="325">
      <formula>ISERROR(BH80)</formula>
    </cfRule>
    <cfRule type="containsText" dxfId="348" priority="326" operator="containsText" text="FALSO">
      <formula>NOT(ISERROR(SEARCH("FALSO",BH80)))</formula>
    </cfRule>
  </conditionalFormatting>
  <conditionalFormatting sqref="BH88:BI88 BH90:BI90 BH87:BS87 BJ89:BS89 BJ91:BS91 BJ93:BS94">
    <cfRule type="containsErrors" dxfId="347" priority="323">
      <formula>ISERROR(BH87)</formula>
    </cfRule>
    <cfRule type="containsText" dxfId="346" priority="324" operator="containsText" text="FALSO">
      <formula>NOT(ISERROR(SEARCH("FALSO",BH87)))</formula>
    </cfRule>
  </conditionalFormatting>
  <conditionalFormatting sqref="BH89:BI89">
    <cfRule type="containsErrors" dxfId="345" priority="321">
      <formula>ISERROR(BH89)</formula>
    </cfRule>
    <cfRule type="containsText" dxfId="344" priority="322" operator="containsText" text="FALSO">
      <formula>NOT(ISERROR(SEARCH("FALSO",BH89)))</formula>
    </cfRule>
  </conditionalFormatting>
  <conditionalFormatting sqref="BH91:BI92">
    <cfRule type="containsErrors" dxfId="343" priority="319">
      <formula>ISERROR(BH91)</formula>
    </cfRule>
    <cfRule type="containsText" dxfId="342" priority="320" operator="containsText" text="FALSO">
      <formula>NOT(ISERROR(SEARCH("FALSO",BH91)))</formula>
    </cfRule>
  </conditionalFormatting>
  <conditionalFormatting sqref="BH93:BI93">
    <cfRule type="containsErrors" dxfId="341" priority="317">
      <formula>ISERROR(BH93)</formula>
    </cfRule>
    <cfRule type="containsText" dxfId="340" priority="318" operator="containsText" text="FALSO">
      <formula>NOT(ISERROR(SEARCH("FALSO",BH93)))</formula>
    </cfRule>
  </conditionalFormatting>
  <conditionalFormatting sqref="BH101:BI101 BH103:BI103 BH100:BS100 BJ102:BS102 BJ104:BS104 BJ106:BS107">
    <cfRule type="containsErrors" dxfId="339" priority="315">
      <formula>ISERROR(BH100)</formula>
    </cfRule>
    <cfRule type="containsText" dxfId="338" priority="316" operator="containsText" text="FALSO">
      <formula>NOT(ISERROR(SEARCH("FALSO",BH100)))</formula>
    </cfRule>
  </conditionalFormatting>
  <conditionalFormatting sqref="BH102:BI102">
    <cfRule type="containsErrors" dxfId="337" priority="313">
      <formula>ISERROR(BH102)</formula>
    </cfRule>
    <cfRule type="containsText" dxfId="336" priority="314" operator="containsText" text="FALSO">
      <formula>NOT(ISERROR(SEARCH("FALSO",BH102)))</formula>
    </cfRule>
  </conditionalFormatting>
  <conditionalFormatting sqref="BH104:BI105">
    <cfRule type="containsErrors" dxfId="335" priority="311">
      <formula>ISERROR(BH104)</formula>
    </cfRule>
    <cfRule type="containsText" dxfId="334" priority="312" operator="containsText" text="FALSO">
      <formula>NOT(ISERROR(SEARCH("FALSO",BH104)))</formula>
    </cfRule>
  </conditionalFormatting>
  <conditionalFormatting sqref="BH106:BI106">
    <cfRule type="containsErrors" dxfId="333" priority="309">
      <formula>ISERROR(BH106)</formula>
    </cfRule>
    <cfRule type="containsText" dxfId="332" priority="310" operator="containsText" text="FALSO">
      <formula>NOT(ISERROR(SEARCH("FALSO",BH106)))</formula>
    </cfRule>
  </conditionalFormatting>
  <conditionalFormatting sqref="BH114:BI114 BH116:BI116 BH113:BS113 BJ115:BS115 BJ117:BS117 BJ119:BS120">
    <cfRule type="containsErrors" dxfId="331" priority="307">
      <formula>ISERROR(BH113)</formula>
    </cfRule>
    <cfRule type="containsText" dxfId="330" priority="308" operator="containsText" text="FALSO">
      <formula>NOT(ISERROR(SEARCH("FALSO",BH113)))</formula>
    </cfRule>
  </conditionalFormatting>
  <conditionalFormatting sqref="BH115:BI115">
    <cfRule type="containsErrors" dxfId="329" priority="305">
      <formula>ISERROR(BH115)</formula>
    </cfRule>
    <cfRule type="containsText" dxfId="328" priority="306" operator="containsText" text="FALSO">
      <formula>NOT(ISERROR(SEARCH("FALSO",BH115)))</formula>
    </cfRule>
  </conditionalFormatting>
  <conditionalFormatting sqref="BH117:BI118">
    <cfRule type="containsErrors" dxfId="327" priority="303">
      <formula>ISERROR(BH117)</formula>
    </cfRule>
    <cfRule type="containsText" dxfId="326" priority="304" operator="containsText" text="FALSO">
      <formula>NOT(ISERROR(SEARCH("FALSO",BH117)))</formula>
    </cfRule>
  </conditionalFormatting>
  <conditionalFormatting sqref="BH119:BI119">
    <cfRule type="containsErrors" dxfId="325" priority="301">
      <formula>ISERROR(BH119)</formula>
    </cfRule>
    <cfRule type="containsText" dxfId="324" priority="302" operator="containsText" text="FALSO">
      <formula>NOT(ISERROR(SEARCH("FALSO",BH119)))</formula>
    </cfRule>
  </conditionalFormatting>
  <conditionalFormatting sqref="BH127:BI127 BH129:BI129 BH126:BS126 BJ128:BS128 BJ130:BS130 BJ132:BS133">
    <cfRule type="containsErrors" dxfId="323" priority="299">
      <formula>ISERROR(BH126)</formula>
    </cfRule>
    <cfRule type="containsText" dxfId="322" priority="300" operator="containsText" text="FALSO">
      <formula>NOT(ISERROR(SEARCH("FALSO",BH126)))</formula>
    </cfRule>
  </conditionalFormatting>
  <conditionalFormatting sqref="BH128:BI128">
    <cfRule type="containsErrors" dxfId="321" priority="297">
      <formula>ISERROR(BH128)</formula>
    </cfRule>
    <cfRule type="containsText" dxfId="320" priority="298" operator="containsText" text="FALSO">
      <formula>NOT(ISERROR(SEARCH("FALSO",BH128)))</formula>
    </cfRule>
  </conditionalFormatting>
  <conditionalFormatting sqref="BH130:BI131">
    <cfRule type="containsErrors" dxfId="319" priority="295">
      <formula>ISERROR(BH130)</formula>
    </cfRule>
    <cfRule type="containsText" dxfId="318" priority="296" operator="containsText" text="FALSO">
      <formula>NOT(ISERROR(SEARCH("FALSO",BH130)))</formula>
    </cfRule>
  </conditionalFormatting>
  <conditionalFormatting sqref="BH132:BI132">
    <cfRule type="containsErrors" dxfId="317" priority="293">
      <formula>ISERROR(BH132)</formula>
    </cfRule>
    <cfRule type="containsText" dxfId="316" priority="294" operator="containsText" text="FALSO">
      <formula>NOT(ISERROR(SEARCH("FALSO",BH132)))</formula>
    </cfRule>
  </conditionalFormatting>
  <conditionalFormatting sqref="R49:R57 T49:U57 X49:AC57 Y48:AC48">
    <cfRule type="containsText" dxfId="315" priority="292" operator="containsText" text="FALSO">
      <formula>NOT(ISERROR(SEARCH("FALSO",R48)))</formula>
    </cfRule>
    <cfRule type="containsErrors" dxfId="314" priority="1133">
      <formula>ISERROR(R48)</formula>
    </cfRule>
  </conditionalFormatting>
  <conditionalFormatting sqref="Y48:Y57">
    <cfRule type="containsText" dxfId="313" priority="288" operator="containsText" text="Débil">
      <formula>NOT(ISERROR(SEARCH("Débil",Y48)))</formula>
    </cfRule>
    <cfRule type="containsText" dxfId="312" priority="289" operator="containsText" text="Fuerte">
      <formula>NOT(ISERROR(SEARCH("Fuerte",Y48)))</formula>
    </cfRule>
    <cfRule type="containsText" dxfId="311" priority="290" operator="containsText" text="Moderado">
      <formula>NOT(ISERROR(SEARCH("Moderado",Y48)))</formula>
    </cfRule>
  </conditionalFormatting>
  <conditionalFormatting sqref="R61:R70 T61:U70 X61:AC70">
    <cfRule type="containsText" dxfId="310" priority="287" operator="containsText" text="FALSO">
      <formula>NOT(ISERROR(SEARCH("FALSO",R61)))</formula>
    </cfRule>
    <cfRule type="containsErrors" dxfId="309" priority="1134">
      <formula>ISERROR(R61)</formula>
    </cfRule>
  </conditionalFormatting>
  <conditionalFormatting sqref="Y61:Y70">
    <cfRule type="containsText" dxfId="308" priority="283" operator="containsText" text="Débil">
      <formula>NOT(ISERROR(SEARCH("Débil",Y61)))</formula>
    </cfRule>
    <cfRule type="containsText" dxfId="307" priority="284" operator="containsText" text="Fuerte">
      <formula>NOT(ISERROR(SEARCH("Fuerte",Y61)))</formula>
    </cfRule>
    <cfRule type="containsText" dxfId="306" priority="285" operator="containsText" text="Moderado">
      <formula>NOT(ISERROR(SEARCH("Moderado",Y61)))</formula>
    </cfRule>
  </conditionalFormatting>
  <conditionalFormatting sqref="R74:R83 T74:U83 X74:AC83">
    <cfRule type="containsText" dxfId="305" priority="282" operator="containsText" text="FALSO">
      <formula>NOT(ISERROR(SEARCH("FALSO",R74)))</formula>
    </cfRule>
    <cfRule type="containsErrors" dxfId="304" priority="1135">
      <formula>ISERROR(R74)</formula>
    </cfRule>
  </conditionalFormatting>
  <conditionalFormatting sqref="Y74:Y83">
    <cfRule type="containsText" dxfId="303" priority="278" operator="containsText" text="Débil">
      <formula>NOT(ISERROR(SEARCH("Débil",Y74)))</formula>
    </cfRule>
    <cfRule type="containsText" dxfId="302" priority="279" operator="containsText" text="Fuerte">
      <formula>NOT(ISERROR(SEARCH("Fuerte",Y74)))</formula>
    </cfRule>
    <cfRule type="containsText" dxfId="301" priority="280" operator="containsText" text="Moderado">
      <formula>NOT(ISERROR(SEARCH("Moderado",Y74)))</formula>
    </cfRule>
  </conditionalFormatting>
  <conditionalFormatting sqref="R87:R96 T87:U96 X87:AC96">
    <cfRule type="containsText" dxfId="300" priority="277" operator="containsText" text="FALSO">
      <formula>NOT(ISERROR(SEARCH("FALSO",R87)))</formula>
    </cfRule>
    <cfRule type="containsErrors" dxfId="299" priority="1136">
      <formula>ISERROR(R87)</formula>
    </cfRule>
  </conditionalFormatting>
  <conditionalFormatting sqref="Y87:Y96">
    <cfRule type="containsText" dxfId="298" priority="273" operator="containsText" text="Débil">
      <formula>NOT(ISERROR(SEARCH("Débil",Y87)))</formula>
    </cfRule>
    <cfRule type="containsText" dxfId="297" priority="274" operator="containsText" text="Fuerte">
      <formula>NOT(ISERROR(SEARCH("Fuerte",Y87)))</formula>
    </cfRule>
    <cfRule type="containsText" dxfId="296" priority="275" operator="containsText" text="Moderado">
      <formula>NOT(ISERROR(SEARCH("Moderado",Y87)))</formula>
    </cfRule>
  </conditionalFormatting>
  <conditionalFormatting sqref="R100:R109 T100:U109 X100:AC109">
    <cfRule type="containsText" dxfId="295" priority="272" operator="containsText" text="FALSO">
      <formula>NOT(ISERROR(SEARCH("FALSO",R100)))</formula>
    </cfRule>
    <cfRule type="containsErrors" dxfId="294" priority="1137">
      <formula>ISERROR(R100)</formula>
    </cfRule>
  </conditionalFormatting>
  <conditionalFormatting sqref="Y100:Y109">
    <cfRule type="containsText" dxfId="293" priority="268" operator="containsText" text="Débil">
      <formula>NOT(ISERROR(SEARCH("Débil",Y100)))</formula>
    </cfRule>
    <cfRule type="containsText" dxfId="292" priority="269" operator="containsText" text="Fuerte">
      <formula>NOT(ISERROR(SEARCH("Fuerte",Y100)))</formula>
    </cfRule>
    <cfRule type="containsText" dxfId="291" priority="270" operator="containsText" text="Moderado">
      <formula>NOT(ISERROR(SEARCH("Moderado",Y100)))</formula>
    </cfRule>
  </conditionalFormatting>
  <conditionalFormatting sqref="R113:R122 T113:U122 X113:AC122">
    <cfRule type="containsText" dxfId="290" priority="267" operator="containsText" text="FALSO">
      <formula>NOT(ISERROR(SEARCH("FALSO",R113)))</formula>
    </cfRule>
    <cfRule type="containsErrors" dxfId="289" priority="1138">
      <formula>ISERROR(R113)</formula>
    </cfRule>
  </conditionalFormatting>
  <conditionalFormatting sqref="Y113:Y122">
    <cfRule type="containsText" dxfId="288" priority="263" operator="containsText" text="Débil">
      <formula>NOT(ISERROR(SEARCH("Débil",Y113)))</formula>
    </cfRule>
    <cfRule type="containsText" dxfId="287" priority="264" operator="containsText" text="Fuerte">
      <formula>NOT(ISERROR(SEARCH("Fuerte",Y113)))</formula>
    </cfRule>
    <cfRule type="containsText" dxfId="286" priority="265" operator="containsText" text="Moderado">
      <formula>NOT(ISERROR(SEARCH("Moderado",Y113)))</formula>
    </cfRule>
  </conditionalFormatting>
  <conditionalFormatting sqref="R126:R135 T126:U135 X126:AC135">
    <cfRule type="containsText" dxfId="285" priority="262" operator="containsText" text="FALSO">
      <formula>NOT(ISERROR(SEARCH("FALSO",R126)))</formula>
    </cfRule>
    <cfRule type="containsErrors" dxfId="284" priority="1139">
      <formula>ISERROR(R126)</formula>
    </cfRule>
  </conditionalFormatting>
  <conditionalFormatting sqref="Y126:Y135">
    <cfRule type="containsText" dxfId="283" priority="258" operator="containsText" text="Débil">
      <formula>NOT(ISERROR(SEARCH("Débil",Y126)))</formula>
    </cfRule>
    <cfRule type="containsText" dxfId="282" priority="259" operator="containsText" text="Fuerte">
      <formula>NOT(ISERROR(SEARCH("Fuerte",Y126)))</formula>
    </cfRule>
    <cfRule type="containsText" dxfId="281" priority="260" operator="containsText" text="Moderado">
      <formula>NOT(ISERROR(SEARCH("Moderado",Y126)))</formula>
    </cfRule>
  </conditionalFormatting>
  <conditionalFormatting sqref="AB9:AB300">
    <cfRule type="cellIs" dxfId="280" priority="1126" operator="equal">
      <formula>"Alta"</formula>
    </cfRule>
    <cfRule type="cellIs" dxfId="279" priority="1127" operator="equal">
      <formula>"Moderada"</formula>
    </cfRule>
    <cfRule type="cellIs" dxfId="278" priority="1128" operator="equal">
      <formula>"Extrema"</formula>
    </cfRule>
    <cfRule type="cellIs" dxfId="277" priority="1129" operator="equal">
      <formula>"Baja"</formula>
    </cfRule>
  </conditionalFormatting>
  <conditionalFormatting sqref="AD9 AD12:AD21 AD32:AD34 AD45:AD47 AD58:AD60 AD71:AD73 AD84:AD86 AD97:AD99 AD110:AD112 AD123:AD125 AD136:AD300">
    <cfRule type="containsText" dxfId="276" priority="256" operator="containsText" text="Definir acciones complementarias">
      <formula>NOT(ISERROR(SEARCH("Definir acciones complementarias",AD9)))</formula>
    </cfRule>
    <cfRule type="containsText" dxfId="275" priority="257" operator="containsText" text="No requiere acciones adicionales">
      <formula>NOT(ISERROR(SEARCH("No requiere acciones adicionales",AD9)))</formula>
    </cfRule>
  </conditionalFormatting>
  <conditionalFormatting sqref="V24:V30">
    <cfRule type="containsErrors" dxfId="274" priority="244">
      <formula>ISERROR(V24)</formula>
    </cfRule>
    <cfRule type="containsText" dxfId="273" priority="245" operator="containsText" text="FALSO">
      <formula>NOT(ISERROR(SEARCH("FALSO",V24)))</formula>
    </cfRule>
  </conditionalFormatting>
  <conditionalFormatting sqref="V31">
    <cfRule type="containsErrors" dxfId="272" priority="240">
      <formula>ISERROR(V31)</formula>
    </cfRule>
    <cfRule type="containsText" dxfId="271" priority="241" operator="containsText" text="FALSO">
      <formula>NOT(ISERROR(SEARCH("FALSO",V31)))</formula>
    </cfRule>
  </conditionalFormatting>
  <conditionalFormatting sqref="V36:V44">
    <cfRule type="containsErrors" dxfId="270" priority="238">
      <formula>ISERROR(V36)</formula>
    </cfRule>
    <cfRule type="containsText" dxfId="269" priority="239" operator="containsText" text="FALSO">
      <formula>NOT(ISERROR(SEARCH("FALSO",V36)))</formula>
    </cfRule>
  </conditionalFormatting>
  <conditionalFormatting sqref="V48:V57">
    <cfRule type="containsErrors" dxfId="268" priority="236">
      <formula>ISERROR(V48)</formula>
    </cfRule>
    <cfRule type="containsText" dxfId="267" priority="237" operator="containsText" text="FALSO">
      <formula>NOT(ISERROR(SEARCH("FALSO",V48)))</formula>
    </cfRule>
  </conditionalFormatting>
  <conditionalFormatting sqref="V61:V70">
    <cfRule type="containsErrors" dxfId="266" priority="234">
      <formula>ISERROR(V61)</formula>
    </cfRule>
    <cfRule type="containsText" dxfId="265" priority="235" operator="containsText" text="FALSO">
      <formula>NOT(ISERROR(SEARCH("FALSO",V61)))</formula>
    </cfRule>
  </conditionalFormatting>
  <conditionalFormatting sqref="V75:V83">
    <cfRule type="containsErrors" dxfId="264" priority="232">
      <formula>ISERROR(V75)</formula>
    </cfRule>
    <cfRule type="containsText" dxfId="263" priority="233" operator="containsText" text="FALSO">
      <formula>NOT(ISERROR(SEARCH("FALSO",V75)))</formula>
    </cfRule>
  </conditionalFormatting>
  <conditionalFormatting sqref="V74">
    <cfRule type="containsErrors" dxfId="262" priority="230">
      <formula>ISERROR(V74)</formula>
    </cfRule>
    <cfRule type="containsText" dxfId="261" priority="231" operator="containsText" text="FALSO">
      <formula>NOT(ISERROR(SEARCH("FALSO",V74)))</formula>
    </cfRule>
  </conditionalFormatting>
  <conditionalFormatting sqref="V87:V95">
    <cfRule type="containsErrors" dxfId="260" priority="228">
      <formula>ISERROR(V87)</formula>
    </cfRule>
    <cfRule type="containsText" dxfId="259" priority="229" operator="containsText" text="FALSO">
      <formula>NOT(ISERROR(SEARCH("FALSO",V87)))</formula>
    </cfRule>
  </conditionalFormatting>
  <conditionalFormatting sqref="V96">
    <cfRule type="containsErrors" dxfId="258" priority="226">
      <formula>ISERROR(V96)</formula>
    </cfRule>
    <cfRule type="containsText" dxfId="257" priority="227" operator="containsText" text="FALSO">
      <formula>NOT(ISERROR(SEARCH("FALSO",V96)))</formula>
    </cfRule>
  </conditionalFormatting>
  <conditionalFormatting sqref="V100:V109">
    <cfRule type="containsErrors" dxfId="256" priority="224">
      <formula>ISERROR(V100)</formula>
    </cfRule>
    <cfRule type="containsText" dxfId="255" priority="225" operator="containsText" text="FALSO">
      <formula>NOT(ISERROR(SEARCH("FALSO",V100)))</formula>
    </cfRule>
  </conditionalFormatting>
  <conditionalFormatting sqref="V126:V135 V113:V122">
    <cfRule type="containsErrors" dxfId="254" priority="222">
      <formula>ISERROR(V113)</formula>
    </cfRule>
    <cfRule type="containsText" dxfId="253" priority="223" operator="containsText" text="FALSO">
      <formula>NOT(ISERROR(SEARCH("FALSO",V113)))</formula>
    </cfRule>
  </conditionalFormatting>
  <conditionalFormatting sqref="W24:W31">
    <cfRule type="containsErrors" dxfId="252" priority="220">
      <formula>ISERROR(W24)</formula>
    </cfRule>
    <cfRule type="containsText" dxfId="251" priority="221" operator="containsText" text="FALSO">
      <formula>NOT(ISERROR(SEARCH("FALSO",W24)))</formula>
    </cfRule>
  </conditionalFormatting>
  <conditionalFormatting sqref="W38:W44">
    <cfRule type="containsErrors" dxfId="250" priority="218">
      <formula>ISERROR(W38)</formula>
    </cfRule>
    <cfRule type="containsText" dxfId="249" priority="219" operator="containsText" text="FALSO">
      <formula>NOT(ISERROR(SEARCH("FALSO",W38)))</formula>
    </cfRule>
  </conditionalFormatting>
  <conditionalFormatting sqref="W48:W57">
    <cfRule type="containsErrors" dxfId="248" priority="216">
      <formula>ISERROR(W48)</formula>
    </cfRule>
    <cfRule type="containsText" dxfId="247" priority="217" operator="containsText" text="FALSO">
      <formula>NOT(ISERROR(SEARCH("FALSO",W48)))</formula>
    </cfRule>
  </conditionalFormatting>
  <conditionalFormatting sqref="W61:W70">
    <cfRule type="containsErrors" dxfId="246" priority="214">
      <formula>ISERROR(W61)</formula>
    </cfRule>
    <cfRule type="containsText" dxfId="245" priority="215" operator="containsText" text="FALSO">
      <formula>NOT(ISERROR(SEARCH("FALSO",W61)))</formula>
    </cfRule>
  </conditionalFormatting>
  <conditionalFormatting sqref="W74:W83">
    <cfRule type="containsErrors" dxfId="244" priority="212">
      <formula>ISERROR(W74)</formula>
    </cfRule>
    <cfRule type="containsText" dxfId="243" priority="213" operator="containsText" text="FALSO">
      <formula>NOT(ISERROR(SEARCH("FALSO",W74)))</formula>
    </cfRule>
  </conditionalFormatting>
  <conditionalFormatting sqref="W87:W96">
    <cfRule type="containsErrors" dxfId="242" priority="210">
      <formula>ISERROR(W87)</formula>
    </cfRule>
    <cfRule type="containsText" dxfId="241" priority="211" operator="containsText" text="FALSO">
      <formula>NOT(ISERROR(SEARCH("FALSO",W87)))</formula>
    </cfRule>
  </conditionalFormatting>
  <conditionalFormatting sqref="W100:W109">
    <cfRule type="containsErrors" dxfId="240" priority="208">
      <formula>ISERROR(W100)</formula>
    </cfRule>
    <cfRule type="containsText" dxfId="239" priority="209" operator="containsText" text="FALSO">
      <formula>NOT(ISERROR(SEARCH("FALSO",W100)))</formula>
    </cfRule>
  </conditionalFormatting>
  <conditionalFormatting sqref="W113:W122">
    <cfRule type="containsErrors" dxfId="238" priority="206">
      <formula>ISERROR(W113)</formula>
    </cfRule>
    <cfRule type="containsText" dxfId="237" priority="207" operator="containsText" text="FALSO">
      <formula>NOT(ISERROR(SEARCH("FALSO",W113)))</formula>
    </cfRule>
  </conditionalFormatting>
  <conditionalFormatting sqref="W126:W135">
    <cfRule type="containsErrors" dxfId="236" priority="204">
      <formula>ISERROR(W126)</formula>
    </cfRule>
    <cfRule type="containsText" dxfId="235" priority="205" operator="containsText" text="FALSO">
      <formula>NOT(ISERROR(SEARCH("FALSO",W126)))</formula>
    </cfRule>
  </conditionalFormatting>
  <conditionalFormatting sqref="AD10:AG10">
    <cfRule type="containsText" dxfId="234" priority="202" operator="containsText" text="Definir acciones complementarias">
      <formula>NOT(ISERROR(SEARCH("Definir acciones complementarias",AD10)))</formula>
    </cfRule>
    <cfRule type="containsText" dxfId="233" priority="203" operator="containsText" text="No requiere acciones adicionales">
      <formula>NOT(ISERROR(SEARCH("No requiere acciones adicionales",AD10)))</formula>
    </cfRule>
  </conditionalFormatting>
  <conditionalFormatting sqref="AD22 AD24:AD31">
    <cfRule type="containsText" dxfId="232" priority="200" operator="containsText" text="Definir acciones complementarias">
      <formula>NOT(ISERROR(SEARCH("Definir acciones complementarias",AD22)))</formula>
    </cfRule>
    <cfRule type="containsText" dxfId="231" priority="201" operator="containsText" text="No requiere acciones adicionales">
      <formula>NOT(ISERROR(SEARCH("No requiere acciones adicionales",AD22)))</formula>
    </cfRule>
  </conditionalFormatting>
  <conditionalFormatting sqref="AD23:AG23">
    <cfRule type="containsText" dxfId="230" priority="198" operator="containsText" text="Definir acciones complementarias">
      <formula>NOT(ISERROR(SEARCH("Definir acciones complementarias",AD23)))</formula>
    </cfRule>
    <cfRule type="containsText" dxfId="229" priority="199" operator="containsText" text="No requiere acciones adicionales">
      <formula>NOT(ISERROR(SEARCH("No requiere acciones adicionales",AD23)))</formula>
    </cfRule>
  </conditionalFormatting>
  <conditionalFormatting sqref="AD35 AD37:AD44">
    <cfRule type="containsText" dxfId="228" priority="196" operator="containsText" text="Definir acciones complementarias">
      <formula>NOT(ISERROR(SEARCH("Definir acciones complementarias",AD35)))</formula>
    </cfRule>
    <cfRule type="containsText" dxfId="227" priority="197" operator="containsText" text="No requiere acciones adicionales">
      <formula>NOT(ISERROR(SEARCH("No requiere acciones adicionales",AD35)))</formula>
    </cfRule>
  </conditionalFormatting>
  <conditionalFormatting sqref="AD36:AG36">
    <cfRule type="containsText" dxfId="226" priority="194" operator="containsText" text="Definir acciones complementarias">
      <formula>NOT(ISERROR(SEARCH("Definir acciones complementarias",AD36)))</formula>
    </cfRule>
    <cfRule type="containsText" dxfId="225" priority="195" operator="containsText" text="No requiere acciones adicionales">
      <formula>NOT(ISERROR(SEARCH("No requiere acciones adicionales",AD36)))</formula>
    </cfRule>
  </conditionalFormatting>
  <conditionalFormatting sqref="AD48 AD50:AD57">
    <cfRule type="containsText" dxfId="224" priority="192" operator="containsText" text="Definir acciones complementarias">
      <formula>NOT(ISERROR(SEARCH("Definir acciones complementarias",AD48)))</formula>
    </cfRule>
    <cfRule type="containsText" dxfId="223" priority="193" operator="containsText" text="No requiere acciones adicionales">
      <formula>NOT(ISERROR(SEARCH("No requiere acciones adicionales",AD48)))</formula>
    </cfRule>
  </conditionalFormatting>
  <conditionalFormatting sqref="AD49:AG49">
    <cfRule type="containsText" dxfId="222" priority="190" operator="containsText" text="Definir acciones complementarias">
      <formula>NOT(ISERROR(SEARCH("Definir acciones complementarias",AD49)))</formula>
    </cfRule>
    <cfRule type="containsText" dxfId="221" priority="191" operator="containsText" text="No requiere acciones adicionales">
      <formula>NOT(ISERROR(SEARCH("No requiere acciones adicionales",AD49)))</formula>
    </cfRule>
  </conditionalFormatting>
  <conditionalFormatting sqref="AD61 AD63:AD70">
    <cfRule type="containsText" dxfId="220" priority="188" operator="containsText" text="Definir acciones complementarias">
      <formula>NOT(ISERROR(SEARCH("Definir acciones complementarias",AD61)))</formula>
    </cfRule>
    <cfRule type="containsText" dxfId="219" priority="189" operator="containsText" text="No requiere acciones adicionales">
      <formula>NOT(ISERROR(SEARCH("No requiere acciones adicionales",AD61)))</formula>
    </cfRule>
  </conditionalFormatting>
  <conditionalFormatting sqref="AD62:AG62">
    <cfRule type="containsText" dxfId="218" priority="186" operator="containsText" text="Definir acciones complementarias">
      <formula>NOT(ISERROR(SEARCH("Definir acciones complementarias",AD62)))</formula>
    </cfRule>
    <cfRule type="containsText" dxfId="217" priority="187" operator="containsText" text="No requiere acciones adicionales">
      <formula>NOT(ISERROR(SEARCH("No requiere acciones adicionales",AD62)))</formula>
    </cfRule>
  </conditionalFormatting>
  <conditionalFormatting sqref="AD74 AD76:AD83">
    <cfRule type="containsText" dxfId="216" priority="184" operator="containsText" text="Definir acciones complementarias">
      <formula>NOT(ISERROR(SEARCH("Definir acciones complementarias",AD74)))</formula>
    </cfRule>
    <cfRule type="containsText" dxfId="215" priority="185" operator="containsText" text="No requiere acciones adicionales">
      <formula>NOT(ISERROR(SEARCH("No requiere acciones adicionales",AD74)))</formula>
    </cfRule>
  </conditionalFormatting>
  <conditionalFormatting sqref="AD75:AG75">
    <cfRule type="containsText" dxfId="214" priority="182" operator="containsText" text="Definir acciones complementarias">
      <formula>NOT(ISERROR(SEARCH("Definir acciones complementarias",AD75)))</formula>
    </cfRule>
    <cfRule type="containsText" dxfId="213" priority="183" operator="containsText" text="No requiere acciones adicionales">
      <formula>NOT(ISERROR(SEARCH("No requiere acciones adicionales",AD75)))</formula>
    </cfRule>
  </conditionalFormatting>
  <conditionalFormatting sqref="AD87 AD89:AD96">
    <cfRule type="containsText" dxfId="212" priority="180" operator="containsText" text="Definir acciones complementarias">
      <formula>NOT(ISERROR(SEARCH("Definir acciones complementarias",AD87)))</formula>
    </cfRule>
    <cfRule type="containsText" dxfId="211" priority="181" operator="containsText" text="No requiere acciones adicionales">
      <formula>NOT(ISERROR(SEARCH("No requiere acciones adicionales",AD87)))</formula>
    </cfRule>
  </conditionalFormatting>
  <conditionalFormatting sqref="AD88:AG88">
    <cfRule type="containsText" dxfId="210" priority="178" operator="containsText" text="Definir acciones complementarias">
      <formula>NOT(ISERROR(SEARCH("Definir acciones complementarias",AD88)))</formula>
    </cfRule>
    <cfRule type="containsText" dxfId="209" priority="179" operator="containsText" text="No requiere acciones adicionales">
      <formula>NOT(ISERROR(SEARCH("No requiere acciones adicionales",AD88)))</formula>
    </cfRule>
  </conditionalFormatting>
  <conditionalFormatting sqref="AD100 AD102:AD109">
    <cfRule type="containsText" dxfId="208" priority="176" operator="containsText" text="Definir acciones complementarias">
      <formula>NOT(ISERROR(SEARCH("Definir acciones complementarias",AD100)))</formula>
    </cfRule>
    <cfRule type="containsText" dxfId="207" priority="177" operator="containsText" text="No requiere acciones adicionales">
      <formula>NOT(ISERROR(SEARCH("No requiere acciones adicionales",AD100)))</formula>
    </cfRule>
  </conditionalFormatting>
  <conditionalFormatting sqref="AD101:AG101">
    <cfRule type="containsText" dxfId="206" priority="174" operator="containsText" text="Definir acciones complementarias">
      <formula>NOT(ISERROR(SEARCH("Definir acciones complementarias",AD101)))</formula>
    </cfRule>
    <cfRule type="containsText" dxfId="205" priority="175" operator="containsText" text="No requiere acciones adicionales">
      <formula>NOT(ISERROR(SEARCH("No requiere acciones adicionales",AD101)))</formula>
    </cfRule>
  </conditionalFormatting>
  <conditionalFormatting sqref="AD113 AD115:AD122">
    <cfRule type="containsText" dxfId="204" priority="172" operator="containsText" text="Definir acciones complementarias">
      <formula>NOT(ISERROR(SEARCH("Definir acciones complementarias",AD113)))</formula>
    </cfRule>
    <cfRule type="containsText" dxfId="203" priority="173" operator="containsText" text="No requiere acciones adicionales">
      <formula>NOT(ISERROR(SEARCH("No requiere acciones adicionales",AD113)))</formula>
    </cfRule>
  </conditionalFormatting>
  <conditionalFormatting sqref="AD114:AG114">
    <cfRule type="containsText" dxfId="202" priority="170" operator="containsText" text="Definir acciones complementarias">
      <formula>NOT(ISERROR(SEARCH("Definir acciones complementarias",AD114)))</formula>
    </cfRule>
    <cfRule type="containsText" dxfId="201" priority="171" operator="containsText" text="No requiere acciones adicionales">
      <formula>NOT(ISERROR(SEARCH("No requiere acciones adicionales",AD114)))</formula>
    </cfRule>
  </conditionalFormatting>
  <conditionalFormatting sqref="AD126 AD128:AD135">
    <cfRule type="containsText" dxfId="200" priority="168" operator="containsText" text="Definir acciones complementarias">
      <formula>NOT(ISERROR(SEARCH("Definir acciones complementarias",AD126)))</formula>
    </cfRule>
    <cfRule type="containsText" dxfId="199" priority="169" operator="containsText" text="No requiere acciones adicionales">
      <formula>NOT(ISERROR(SEARCH("No requiere acciones adicionales",AD126)))</formula>
    </cfRule>
  </conditionalFormatting>
  <conditionalFormatting sqref="AD127:AG127">
    <cfRule type="containsText" dxfId="198" priority="166" operator="containsText" text="Definir acciones complementarias">
      <formula>NOT(ISERROR(SEARCH("Definir acciones complementarias",AD127)))</formula>
    </cfRule>
    <cfRule type="containsText" dxfId="197" priority="167" operator="containsText" text="No requiere acciones adicionales">
      <formula>NOT(ISERROR(SEARCH("No requiere acciones adicionales",AD127)))</formula>
    </cfRule>
  </conditionalFormatting>
  <conditionalFormatting sqref="A1:BS8 A19:BS21 A32:BS34 A22:Q22 Y22:AG22 A45:BS47 Y35:AG35 V48:W48 Y48:AG48 A9:P18 A24:AG31 AJ22:BS31 A35:H44 AJ35:BS44 A48:H57 J48:J57 R12:AG18 V9:W9 Y9:AG10 A23:U23 X23:AG23 Y11:AC11 AE11:AG11 V11:W11 AJ9:BS18 A58:BS700 J35:Q35 AJ48:BS57 J38:AG44 J36:V37 X36:AG37 M48:Q48 M49:AG57">
    <cfRule type="expression" dxfId="196" priority="165" stopIfTrue="1">
      <formula>CELL("direccion")=ADDRESS(ROW(),COLUMN())</formula>
    </cfRule>
  </conditionalFormatting>
  <conditionalFormatting sqref="I22">
    <cfRule type="containsErrors" dxfId="195" priority="159">
      <formula>ISERROR(I22)</formula>
    </cfRule>
    <cfRule type="containsText" dxfId="194" priority="160" operator="containsText" text="FALSO">
      <formula>NOT(ISERROR(SEARCH("FALSO",I22)))</formula>
    </cfRule>
  </conditionalFormatting>
  <conditionalFormatting sqref="J22">
    <cfRule type="containsErrors" dxfId="193" priority="157">
      <formula>ISERROR(J22)</formula>
    </cfRule>
    <cfRule type="containsText" dxfId="192" priority="158" operator="containsText" text="FALSO">
      <formula>NOT(ISERROR(SEARCH("FALSO",J22)))</formula>
    </cfRule>
  </conditionalFormatting>
  <conditionalFormatting sqref="K22:L22">
    <cfRule type="containsErrors" dxfId="191" priority="155">
      <formula>ISERROR(K22)</formula>
    </cfRule>
    <cfRule type="containsText" dxfId="190" priority="156" operator="containsText" text="FALSO">
      <formula>NOT(ISERROR(SEARCH("FALSO",K22)))</formula>
    </cfRule>
  </conditionalFormatting>
  <conditionalFormatting sqref="K61">
    <cfRule type="containsErrors" dxfId="189" priority="153">
      <formula>ISERROR(K61)</formula>
    </cfRule>
    <cfRule type="containsText" dxfId="188" priority="154" operator="containsText" text="FALSO">
      <formula>NOT(ISERROR(SEARCH("FALSO",K61)))</formula>
    </cfRule>
  </conditionalFormatting>
  <conditionalFormatting sqref="L61">
    <cfRule type="containsErrors" dxfId="187" priority="151">
      <formula>ISERROR(L61)</formula>
    </cfRule>
    <cfRule type="containsText" dxfId="186" priority="152" operator="containsText" text="FALSO">
      <formula>NOT(ISERROR(SEARCH("FALSO",L61)))</formula>
    </cfRule>
  </conditionalFormatting>
  <conditionalFormatting sqref="L87">
    <cfRule type="containsErrors" dxfId="185" priority="149">
      <formula>ISERROR(L87)</formula>
    </cfRule>
    <cfRule type="containsText" dxfId="184" priority="150" operator="containsText" text="FALSO">
      <formula>NOT(ISERROR(SEARCH("FALSO",L87)))</formula>
    </cfRule>
  </conditionalFormatting>
  <conditionalFormatting sqref="J87">
    <cfRule type="containsErrors" dxfId="183" priority="147">
      <formula>ISERROR(J87)</formula>
    </cfRule>
    <cfRule type="containsText" dxfId="182" priority="148" operator="containsText" text="FALSO">
      <formula>NOT(ISERROR(SEARCH("FALSO",J87)))</formula>
    </cfRule>
  </conditionalFormatting>
  <conditionalFormatting sqref="R87:R89">
    <cfRule type="containsText" dxfId="181" priority="145" operator="containsText" text="FALSO">
      <formula>NOT(ISERROR(SEARCH("FALSO",R87)))</formula>
    </cfRule>
    <cfRule type="containsErrors" dxfId="180" priority="146">
      <formula>ISERROR(R87)</formula>
    </cfRule>
  </conditionalFormatting>
  <conditionalFormatting sqref="T87:T89">
    <cfRule type="containsText" dxfId="179" priority="143" operator="containsText" text="FALSO">
      <formula>NOT(ISERROR(SEARCH("FALSO",T87)))</formula>
    </cfRule>
    <cfRule type="containsErrors" dxfId="178" priority="144">
      <formula>ISERROR(T87)</formula>
    </cfRule>
  </conditionalFormatting>
  <conditionalFormatting sqref="U87:U89">
    <cfRule type="containsText" dxfId="177" priority="141" operator="containsText" text="FALSO">
      <formula>NOT(ISERROR(SEARCH("FALSO",U87)))</formula>
    </cfRule>
    <cfRule type="containsErrors" dxfId="176" priority="142">
      <formula>ISERROR(U87)</formula>
    </cfRule>
  </conditionalFormatting>
  <conditionalFormatting sqref="R11">
    <cfRule type="containsErrors" dxfId="175" priority="117">
      <formula>ISERROR(R11)</formula>
    </cfRule>
    <cfRule type="containsText" dxfId="174" priority="118" operator="containsText" text="FALSO">
      <formula>NOT(ISERROR(SEARCH("FALSO",R11)))</formula>
    </cfRule>
  </conditionalFormatting>
  <conditionalFormatting sqref="T11">
    <cfRule type="containsErrors" dxfId="173" priority="115">
      <formula>ISERROR(T11)</formula>
    </cfRule>
    <cfRule type="containsText" dxfId="172" priority="116" operator="containsText" text="FALSO">
      <formula>NOT(ISERROR(SEARCH("FALSO",T11)))</formula>
    </cfRule>
  </conditionalFormatting>
  <conditionalFormatting sqref="U11">
    <cfRule type="containsErrors" dxfId="171" priority="113">
      <formula>ISERROR(U11)</formula>
    </cfRule>
    <cfRule type="containsText" dxfId="170" priority="114" operator="containsText" text="FALSO">
      <formula>NOT(ISERROR(SEARCH("FALSO",U11)))</formula>
    </cfRule>
  </conditionalFormatting>
  <conditionalFormatting sqref="X11">
    <cfRule type="containsErrors" dxfId="169" priority="111">
      <formula>ISERROR(X11)</formula>
    </cfRule>
    <cfRule type="containsText" dxfId="168" priority="112" operator="containsText" text="FALSO">
      <formula>NOT(ISERROR(SEARCH("FALSO",X11)))</formula>
    </cfRule>
  </conditionalFormatting>
  <conditionalFormatting sqref="R48">
    <cfRule type="containsErrors" dxfId="167" priority="93">
      <formula>ISERROR(R48)</formula>
    </cfRule>
    <cfRule type="containsText" dxfId="166" priority="94" operator="containsText" text="FALSO">
      <formula>NOT(ISERROR(SEARCH("FALSO",R48)))</formula>
    </cfRule>
  </conditionalFormatting>
  <conditionalFormatting sqref="T48">
    <cfRule type="containsErrors" dxfId="165" priority="91">
      <formula>ISERROR(T48)</formula>
    </cfRule>
    <cfRule type="containsText" dxfId="164" priority="92" operator="containsText" text="FALSO">
      <formula>NOT(ISERROR(SEARCH("FALSO",T48)))</formula>
    </cfRule>
  </conditionalFormatting>
  <conditionalFormatting sqref="U48">
    <cfRule type="containsErrors" dxfId="163" priority="89">
      <formula>ISERROR(U48)</formula>
    </cfRule>
    <cfRule type="containsText" dxfId="162" priority="90" operator="containsText" text="FALSO">
      <formula>NOT(ISERROR(SEARCH("FALSO",U48)))</formula>
    </cfRule>
  </conditionalFormatting>
  <conditionalFormatting sqref="X48">
    <cfRule type="containsErrors" dxfId="161" priority="87">
      <formula>ISERROR(X48)</formula>
    </cfRule>
    <cfRule type="containsText" dxfId="160" priority="88" operator="containsText" text="FALSO">
      <formula>NOT(ISERROR(SEARCH("FALSO",X48)))</formula>
    </cfRule>
  </conditionalFormatting>
  <conditionalFormatting sqref="Q9">
    <cfRule type="containsText" dxfId="159" priority="83" operator="containsText" text="FALSO">
      <formula>NOT(ISERROR(SEARCH("FALSO",Q9)))</formula>
    </cfRule>
    <cfRule type="containsErrors" dxfId="158" priority="84">
      <formula>ISERROR(Q9)</formula>
    </cfRule>
  </conditionalFormatting>
  <conditionalFormatting sqref="Q9">
    <cfRule type="cellIs" dxfId="157" priority="79" operator="equal">
      <formula>"Alta"</formula>
    </cfRule>
    <cfRule type="cellIs" dxfId="156" priority="80" operator="equal">
      <formula>"Moderada"</formula>
    </cfRule>
    <cfRule type="cellIs" dxfId="155" priority="81" operator="equal">
      <formula>"Baja"</formula>
    </cfRule>
    <cfRule type="cellIs" dxfId="154" priority="82" operator="equal">
      <formula>"Extrema"</formula>
    </cfRule>
  </conditionalFormatting>
  <conditionalFormatting sqref="Q9">
    <cfRule type="containsErrors" dxfId="153" priority="77">
      <formula>ISERROR(Q9)</formula>
    </cfRule>
    <cfRule type="containsText" dxfId="152" priority="78" operator="containsText" text="FALSO">
      <formula>NOT(ISERROR(SEARCH("FALSO",Q9)))</formula>
    </cfRule>
  </conditionalFormatting>
  <conditionalFormatting sqref="Q9:Q18">
    <cfRule type="expression" dxfId="151" priority="76" stopIfTrue="1">
      <formula>CELL("direccion")=ADDRESS(ROW(),COLUMN())</formula>
    </cfRule>
  </conditionalFormatting>
  <conditionalFormatting sqref="AF11">
    <cfRule type="containsText" dxfId="150" priority="74" operator="containsText" text="Definir acciones complementarias">
      <formula>NOT(ISERROR(SEARCH("Definir acciones complementarias",AF11)))</formula>
    </cfRule>
    <cfRule type="containsText" dxfId="149" priority="75" operator="containsText" text="No requiere acciones adicionales">
      <formula>NOT(ISERROR(SEARCH("No requiere acciones adicionales",AF11)))</formula>
    </cfRule>
  </conditionalFormatting>
  <conditionalFormatting sqref="AF11">
    <cfRule type="containsText" dxfId="148" priority="72" operator="containsText" text="Definir acciones complementarias">
      <formula>NOT(ISERROR(SEARCH("Definir acciones complementarias",AF11)))</formula>
    </cfRule>
    <cfRule type="containsText" dxfId="147" priority="73" operator="containsText" text="No requiere acciones adicionales">
      <formula>NOT(ISERROR(SEARCH("No requiere acciones adicionales",AF11)))</formula>
    </cfRule>
  </conditionalFormatting>
  <conditionalFormatting sqref="R9">
    <cfRule type="containsErrors" dxfId="146" priority="67">
      <formula>ISERROR(R9)</formula>
    </cfRule>
    <cfRule type="containsText" dxfId="145" priority="68" operator="containsText" text="FALSO">
      <formula>NOT(ISERROR(SEARCH("FALSO",R9)))</formula>
    </cfRule>
  </conditionalFormatting>
  <conditionalFormatting sqref="T9">
    <cfRule type="containsErrors" dxfId="144" priority="65">
      <formula>ISERROR(T9)</formula>
    </cfRule>
    <cfRule type="containsText" dxfId="143" priority="66" operator="containsText" text="FALSO">
      <formula>NOT(ISERROR(SEARCH("FALSO",T9)))</formula>
    </cfRule>
  </conditionalFormatting>
  <conditionalFormatting sqref="U9">
    <cfRule type="containsErrors" dxfId="142" priority="63">
      <formula>ISERROR(U9)</formula>
    </cfRule>
    <cfRule type="containsText" dxfId="141" priority="64" operator="containsText" text="FALSO">
      <formula>NOT(ISERROR(SEARCH("FALSO",U9)))</formula>
    </cfRule>
  </conditionalFormatting>
  <conditionalFormatting sqref="X9">
    <cfRule type="containsErrors" dxfId="140" priority="61">
      <formula>ISERROR(X9)</formula>
    </cfRule>
    <cfRule type="containsText" dxfId="139" priority="62" operator="containsText" text="FALSO">
      <formula>NOT(ISERROR(SEARCH("FALSO",X9)))</formula>
    </cfRule>
  </conditionalFormatting>
  <conditionalFormatting sqref="R22">
    <cfRule type="containsErrors" dxfId="138" priority="59">
      <formula>ISERROR(R22)</formula>
    </cfRule>
    <cfRule type="containsText" dxfId="137" priority="60" operator="containsText" text="FALSO">
      <formula>NOT(ISERROR(SEARCH("FALSO",R22)))</formula>
    </cfRule>
  </conditionalFormatting>
  <conditionalFormatting sqref="T22">
    <cfRule type="containsErrors" dxfId="136" priority="57">
      <formula>ISERROR(T22)</formula>
    </cfRule>
    <cfRule type="containsText" dxfId="135" priority="58" operator="containsText" text="FALSO">
      <formula>NOT(ISERROR(SEARCH("FALSO",T22)))</formula>
    </cfRule>
  </conditionalFormatting>
  <conditionalFormatting sqref="U22">
    <cfRule type="containsErrors" dxfId="134" priority="55">
      <formula>ISERROR(U22)</formula>
    </cfRule>
    <cfRule type="containsText" dxfId="133" priority="56" operator="containsText" text="FALSO">
      <formula>NOT(ISERROR(SEARCH("FALSO",U22)))</formula>
    </cfRule>
  </conditionalFormatting>
  <conditionalFormatting sqref="X22">
    <cfRule type="containsErrors" dxfId="132" priority="53">
      <formula>ISERROR(X22)</formula>
    </cfRule>
    <cfRule type="containsText" dxfId="131" priority="54" operator="containsText" text="FALSO">
      <formula>NOT(ISERROR(SEARCH("FALSO",X22)))</formula>
    </cfRule>
  </conditionalFormatting>
  <conditionalFormatting sqref="I48:I57">
    <cfRule type="containsErrors" dxfId="130" priority="43">
      <formula>ISERROR(I48)</formula>
    </cfRule>
    <cfRule type="containsText" dxfId="129" priority="44" operator="containsText" text="FALSO">
      <formula>NOT(ISERROR(SEARCH("FALSO",I48)))</formula>
    </cfRule>
  </conditionalFormatting>
  <conditionalFormatting sqref="V10">
    <cfRule type="containsErrors" dxfId="128" priority="41">
      <formula>ISERROR(V10)</formula>
    </cfRule>
    <cfRule type="containsText" dxfId="127" priority="42" operator="containsText" text="FALSO">
      <formula>NOT(ISERROR(SEARCH("FALSO",V10)))</formula>
    </cfRule>
  </conditionalFormatting>
  <conditionalFormatting sqref="W10">
    <cfRule type="containsErrors" dxfId="126" priority="39">
      <formula>ISERROR(W10)</formula>
    </cfRule>
    <cfRule type="containsText" dxfId="125" priority="40" operator="containsText" text="FALSO">
      <formula>NOT(ISERROR(SEARCH("FALSO",W10)))</formula>
    </cfRule>
  </conditionalFormatting>
  <conditionalFormatting sqref="V10:W10">
    <cfRule type="expression" dxfId="124" priority="38" stopIfTrue="1">
      <formula>CELL("direccion")=ADDRESS(ROW(),COLUMN())</formula>
    </cfRule>
  </conditionalFormatting>
  <conditionalFormatting sqref="R10">
    <cfRule type="containsErrors" dxfId="123" priority="36">
      <formula>ISERROR(R10)</formula>
    </cfRule>
    <cfRule type="containsText" dxfId="122" priority="37" operator="containsText" text="FALSO">
      <formula>NOT(ISERROR(SEARCH("FALSO",R10)))</formula>
    </cfRule>
  </conditionalFormatting>
  <conditionalFormatting sqref="T10">
    <cfRule type="containsErrors" dxfId="121" priority="34">
      <formula>ISERROR(T10)</formula>
    </cfRule>
    <cfRule type="containsText" dxfId="120" priority="35" operator="containsText" text="FALSO">
      <formula>NOT(ISERROR(SEARCH("FALSO",T10)))</formula>
    </cfRule>
  </conditionalFormatting>
  <conditionalFormatting sqref="U10">
    <cfRule type="containsErrors" dxfId="119" priority="32">
      <formula>ISERROR(U10)</formula>
    </cfRule>
    <cfRule type="containsText" dxfId="118" priority="33" operator="containsText" text="FALSO">
      <formula>NOT(ISERROR(SEARCH("FALSO",U10)))</formula>
    </cfRule>
  </conditionalFormatting>
  <conditionalFormatting sqref="X10">
    <cfRule type="containsErrors" dxfId="117" priority="30">
      <formula>ISERROR(X10)</formula>
    </cfRule>
    <cfRule type="containsText" dxfId="116" priority="31" operator="containsText" text="FALSO">
      <formula>NOT(ISERROR(SEARCH("FALSO",X10)))</formula>
    </cfRule>
  </conditionalFormatting>
  <conditionalFormatting sqref="V35">
    <cfRule type="containsErrors" dxfId="115" priority="28">
      <formula>ISERROR(V35)</formula>
    </cfRule>
    <cfRule type="containsText" dxfId="114" priority="29" operator="containsText" text="FALSO">
      <formula>NOT(ISERROR(SEARCH("FALSO",V35)))</formula>
    </cfRule>
  </conditionalFormatting>
  <conditionalFormatting sqref="W35">
    <cfRule type="containsErrors" dxfId="113" priority="26">
      <formula>ISERROR(W35)</formula>
    </cfRule>
    <cfRule type="containsText" dxfId="112" priority="27" operator="containsText" text="FALSO">
      <formula>NOT(ISERROR(SEARCH("FALSO",W35)))</formula>
    </cfRule>
  </conditionalFormatting>
  <conditionalFormatting sqref="V35:W35">
    <cfRule type="expression" dxfId="111" priority="25" stopIfTrue="1">
      <formula>CELL("direccion")=ADDRESS(ROW(),COLUMN())</formula>
    </cfRule>
  </conditionalFormatting>
  <conditionalFormatting sqref="R35">
    <cfRule type="containsErrors" dxfId="110" priority="23">
      <formula>ISERROR(R35)</formula>
    </cfRule>
    <cfRule type="containsText" dxfId="109" priority="24" operator="containsText" text="FALSO">
      <formula>NOT(ISERROR(SEARCH("FALSO",R35)))</formula>
    </cfRule>
  </conditionalFormatting>
  <conditionalFormatting sqref="T35">
    <cfRule type="containsErrors" dxfId="108" priority="21">
      <formula>ISERROR(T35)</formula>
    </cfRule>
    <cfRule type="containsText" dxfId="107" priority="22" operator="containsText" text="FALSO">
      <formula>NOT(ISERROR(SEARCH("FALSO",T35)))</formula>
    </cfRule>
  </conditionalFormatting>
  <conditionalFormatting sqref="X35">
    <cfRule type="containsErrors" dxfId="106" priority="17">
      <formula>ISERROR(X35)</formula>
    </cfRule>
    <cfRule type="containsText" dxfId="105" priority="18" operator="containsText" text="FALSO">
      <formula>NOT(ISERROR(SEARCH("FALSO",X35)))</formula>
    </cfRule>
  </conditionalFormatting>
  <conditionalFormatting sqref="I35:I44">
    <cfRule type="containsErrors" dxfId="104" priority="15">
      <formula>ISERROR(I35)</formula>
    </cfRule>
    <cfRule type="containsText" dxfId="103" priority="16" operator="containsText" text="FALSO">
      <formula>NOT(ISERROR(SEARCH("FALSO",I35)))</formula>
    </cfRule>
  </conditionalFormatting>
  <conditionalFormatting sqref="U35">
    <cfRule type="containsErrors" dxfId="102" priority="13">
      <formula>ISERROR(U35)</formula>
    </cfRule>
    <cfRule type="containsText" dxfId="101" priority="14" operator="containsText" text="FALSO">
      <formula>NOT(ISERROR(SEARCH("FALSO",U35)))</formula>
    </cfRule>
  </conditionalFormatting>
  <conditionalFormatting sqref="W36">
    <cfRule type="containsErrors" dxfId="100" priority="11">
      <formula>ISERROR(W36)</formula>
    </cfRule>
    <cfRule type="containsText" dxfId="99" priority="12" operator="containsText" text="FALSO">
      <formula>NOT(ISERROR(SEARCH("FALSO",W36)))</formula>
    </cfRule>
  </conditionalFormatting>
  <conditionalFormatting sqref="W36">
    <cfRule type="expression" dxfId="98" priority="10" stopIfTrue="1">
      <formula>CELL("direccion")=ADDRESS(ROW(),COLUMN())</formula>
    </cfRule>
  </conditionalFormatting>
  <conditionalFormatting sqref="W37">
    <cfRule type="containsErrors" dxfId="97" priority="8">
      <formula>ISERROR(W37)</formula>
    </cfRule>
    <cfRule type="containsText" dxfId="96" priority="9" operator="containsText" text="FALSO">
      <formula>NOT(ISERROR(SEARCH("FALSO",W37)))</formula>
    </cfRule>
  </conditionalFormatting>
  <conditionalFormatting sqref="W37">
    <cfRule type="expression" dxfId="95" priority="7" stopIfTrue="1">
      <formula>CELL("direccion")=ADDRESS(ROW(),COLUMN())</formula>
    </cfRule>
  </conditionalFormatting>
  <conditionalFormatting sqref="K48">
    <cfRule type="containsErrors" dxfId="94" priority="5">
      <formula>ISERROR(K48)</formula>
    </cfRule>
    <cfRule type="containsText" dxfId="93" priority="6" operator="containsText" text="FALSO">
      <formula>NOT(ISERROR(SEARCH("FALSO",K48)))</formula>
    </cfRule>
  </conditionalFormatting>
  <conditionalFormatting sqref="K48:K57">
    <cfRule type="expression" dxfId="92" priority="4" stopIfTrue="1">
      <formula>CELL("direccion")=ADDRESS(ROW(),COLUMN())</formula>
    </cfRule>
  </conditionalFormatting>
  <conditionalFormatting sqref="L48">
    <cfRule type="containsErrors" dxfId="91" priority="2">
      <formula>ISERROR(L48)</formula>
    </cfRule>
    <cfRule type="containsText" dxfId="90" priority="3" operator="containsText" text="FALSO">
      <formula>NOT(ISERROR(SEARCH("FALSO",L48)))</formula>
    </cfRule>
  </conditionalFormatting>
  <conditionalFormatting sqref="L48:L57">
    <cfRule type="expression" dxfId="89" priority="1" stopIfTrue="1">
      <formula>CELL("direccion")=ADDRESS(ROW(),COLUMN())</formula>
    </cfRule>
  </conditionalFormatting>
  <hyperlinks>
    <hyperlink ref="BH16:BI16" location="'VALORACIÓN RIESGOS'!Y9" display="Resultado"/>
    <hyperlink ref="BH29:BI29" location="'VALORACIÓN RIESGOS'!Y22" display="Resultado"/>
    <hyperlink ref="BH42:BI42" location="'VALORACIÓN RIESGOS'!Y35" display="Resultado"/>
    <hyperlink ref="BH55:BI55" location="'VALORACIÓN RIESGOS'!Y48" display="Resultado"/>
    <hyperlink ref="BH68:BI68" location="'VALORACIÓN RIESGOS'!Y61" display="Resultado"/>
    <hyperlink ref="BH81:BI81" location="'VALORACIÓN RIESGOS'!Y74" display="Resultado"/>
    <hyperlink ref="BH94:BI94" location="'VALORACIÓN RIESGOS'!Y87" display="Resultado"/>
    <hyperlink ref="BH107:BI107" location="'VALORACIÓN RIESGOS'!Y100" display="Resultado"/>
    <hyperlink ref="BH120:BI120" location="'VALORACIÓN RIESGOS'!Y113" display="Resultado"/>
    <hyperlink ref="BH133:BI133" location="'VALORACIÓN RIESGOS'!Y126" display="Resultado"/>
  </hyperlinks>
  <pageMargins left="0.7" right="0.7" top="0.75" bottom="0.75" header="0.3" footer="0.3"/>
  <pageSetup orientation="portrait" r:id="rId1"/>
  <drawing r:id="rId2"/>
  <legacyDrawing r:id="rId3"/>
  <controls>
    <mc:AlternateContent xmlns:mc="http://schemas.openxmlformats.org/markup-compatibility/2006">
      <mc:Choice Requires="x14">
        <control shapeId="10334" r:id="rId4" name="CommandButton7">
          <controlPr defaultSize="0" autoLine="0" r:id="rId5">
            <anchor moveWithCells="1">
              <from>
                <xdr:col>37</xdr:col>
                <xdr:colOff>0</xdr:colOff>
                <xdr:row>47</xdr:row>
                <xdr:rowOff>0</xdr:rowOff>
              </from>
              <to>
                <xdr:col>37</xdr:col>
                <xdr:colOff>1571625</xdr:colOff>
                <xdr:row>47</xdr:row>
                <xdr:rowOff>609600</xdr:rowOff>
              </to>
            </anchor>
          </controlPr>
        </control>
      </mc:Choice>
      <mc:Fallback>
        <control shapeId="10334" r:id="rId4" name="CommandButton7"/>
      </mc:Fallback>
    </mc:AlternateContent>
    <mc:AlternateContent xmlns:mc="http://schemas.openxmlformats.org/markup-compatibility/2006">
      <mc:Choice Requires="x14">
        <control shapeId="10332" r:id="rId6" name="CommandButton6">
          <controlPr defaultSize="0" autoLine="0" r:id="rId7">
            <anchor moveWithCells="1">
              <from>
                <xdr:col>21</xdr:col>
                <xdr:colOff>0</xdr:colOff>
                <xdr:row>47</xdr:row>
                <xdr:rowOff>0</xdr:rowOff>
              </from>
              <to>
                <xdr:col>21</xdr:col>
                <xdr:colOff>1524000</xdr:colOff>
                <xdr:row>47</xdr:row>
                <xdr:rowOff>581025</xdr:rowOff>
              </to>
            </anchor>
          </controlPr>
        </control>
      </mc:Choice>
      <mc:Fallback>
        <control shapeId="10332" r:id="rId6" name="CommandButton6"/>
      </mc:Fallback>
    </mc:AlternateContent>
    <mc:AlternateContent xmlns:mc="http://schemas.openxmlformats.org/markup-compatibility/2006">
      <mc:Choice Requires="x14">
        <control shapeId="10241" r:id="rId8" name="CommandButton1">
          <controlPr defaultSize="0" autoLine="0" r:id="rId9">
            <anchor moveWithCells="1">
              <from>
                <xdr:col>12</xdr:col>
                <xdr:colOff>0</xdr:colOff>
                <xdr:row>47</xdr:row>
                <xdr:rowOff>0</xdr:rowOff>
              </from>
              <to>
                <xdr:col>12</xdr:col>
                <xdr:colOff>1838325</xdr:colOff>
                <xdr:row>47</xdr:row>
                <xdr:rowOff>514350</xdr:rowOff>
              </to>
            </anchor>
          </controlPr>
        </control>
      </mc:Choice>
      <mc:Fallback>
        <control shapeId="10241" r:id="rId8" name="CommandButton1"/>
      </mc:Fallback>
    </mc:AlternateContent>
    <mc:AlternateContent xmlns:mc="http://schemas.openxmlformats.org/markup-compatibility/2006">
      <mc:Choice Requires="x14">
        <control shapeId="10242" r:id="rId10" name="CommandButton2">
          <controlPr defaultSize="0" autoLine="0" r:id="rId11">
            <anchor moveWithCells="1">
              <from>
                <xdr:col>13</xdr:col>
                <xdr:colOff>0</xdr:colOff>
                <xdr:row>8</xdr:row>
                <xdr:rowOff>0</xdr:rowOff>
              </from>
              <to>
                <xdr:col>13</xdr:col>
                <xdr:colOff>1828800</xdr:colOff>
                <xdr:row>8</xdr:row>
                <xdr:rowOff>514350</xdr:rowOff>
              </to>
            </anchor>
          </controlPr>
        </control>
      </mc:Choice>
      <mc:Fallback>
        <control shapeId="10242" r:id="rId10" name="CommandButton2"/>
      </mc:Fallback>
    </mc:AlternateContent>
    <mc:AlternateContent xmlns:mc="http://schemas.openxmlformats.org/markup-compatibility/2006">
      <mc:Choice Requires="x14">
        <control shapeId="10243" r:id="rId12" name="CommandButton3">
          <controlPr defaultSize="0" autoLine="0" r:id="rId13">
            <anchor moveWithCells="1">
              <from>
                <xdr:col>10</xdr:col>
                <xdr:colOff>0</xdr:colOff>
                <xdr:row>47</xdr:row>
                <xdr:rowOff>0</xdr:rowOff>
              </from>
              <to>
                <xdr:col>10</xdr:col>
                <xdr:colOff>2581275</xdr:colOff>
                <xdr:row>47</xdr:row>
                <xdr:rowOff>514350</xdr:rowOff>
              </to>
            </anchor>
          </controlPr>
        </control>
      </mc:Choice>
      <mc:Fallback>
        <control shapeId="10243" r:id="rId12" name="CommandButton3"/>
      </mc:Fallback>
    </mc:AlternateContent>
    <mc:AlternateContent xmlns:mc="http://schemas.openxmlformats.org/markup-compatibility/2006">
      <mc:Choice Requires="x14">
        <control shapeId="10244" r:id="rId14" name="CommandButton4">
          <controlPr defaultSize="0" autoLine="0" r:id="rId15">
            <anchor moveWithCells="1">
              <from>
                <xdr:col>11</xdr:col>
                <xdr:colOff>0</xdr:colOff>
                <xdr:row>47</xdr:row>
                <xdr:rowOff>0</xdr:rowOff>
              </from>
              <to>
                <xdr:col>11</xdr:col>
                <xdr:colOff>2333625</xdr:colOff>
                <xdr:row>47</xdr:row>
                <xdr:rowOff>523875</xdr:rowOff>
              </to>
            </anchor>
          </controlPr>
        </control>
      </mc:Choice>
      <mc:Fallback>
        <control shapeId="10244" r:id="rId14" name="CommandButton4"/>
      </mc:Fallback>
    </mc:AlternateContent>
    <mc:AlternateContent xmlns:mc="http://schemas.openxmlformats.org/markup-compatibility/2006">
      <mc:Choice Requires="x14">
        <control shapeId="10299" r:id="rId16" name="CommandButton5">
          <controlPr defaultSize="0" autoLine="0" r:id="rId17">
            <anchor moveWithCells="1">
              <from>
                <xdr:col>5</xdr:col>
                <xdr:colOff>0</xdr:colOff>
                <xdr:row>47</xdr:row>
                <xdr:rowOff>0</xdr:rowOff>
              </from>
              <to>
                <xdr:col>5</xdr:col>
                <xdr:colOff>2286000</xdr:colOff>
                <xdr:row>47</xdr:row>
                <xdr:rowOff>561975</xdr:rowOff>
              </to>
            </anchor>
          </controlPr>
        </control>
      </mc:Choice>
      <mc:Fallback>
        <control shapeId="10299" r:id="rId16" name="CommandButton5"/>
      </mc:Fallback>
    </mc:AlternateContent>
    <mc:AlternateContent xmlns:mc="http://schemas.openxmlformats.org/markup-compatibility/2006">
      <mc:Choice Requires="x14">
        <control shapeId="10304" r:id="rId18" name="Amenazas">
          <controlPr defaultSize="0" autoLine="0" r:id="rId19">
            <anchor moveWithCells="1">
              <from>
                <xdr:col>9</xdr:col>
                <xdr:colOff>0</xdr:colOff>
                <xdr:row>47</xdr:row>
                <xdr:rowOff>0</xdr:rowOff>
              </from>
              <to>
                <xdr:col>9</xdr:col>
                <xdr:colOff>2371725</xdr:colOff>
                <xdr:row>47</xdr:row>
                <xdr:rowOff>514350</xdr:rowOff>
              </to>
            </anchor>
          </controlPr>
        </control>
      </mc:Choice>
      <mc:Fallback>
        <control shapeId="10304" r:id="rId18" name="Amenazas"/>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14:formula1>
            <xm:f>DATOS!$C$160:$C$161</xm:f>
          </x14:formula1>
          <xm:sqref>BJ33:BS33 BJ104:BS104 BJ26:BS26 BJ39:BS39 BJ52:BS52 BJ65:BS65 BJ78:BS78 BJ91:BS91 BJ130:BS130 BJ117:BS117 BJ13:BS13</xm:sqref>
        </x14:dataValidation>
        <x14:dataValidation type="list" allowBlank="1" showInputMessage="1" showErrorMessage="1">
          <x14:formula1>
            <xm:f>DATOS!$C$157:$C$159</xm:f>
          </x14:formula1>
          <xm:sqref>BJ30:BS31 BJ103:BS103 BJ25:BS25 BJ38:BS38 BJ51:BS51 BJ64:BS64 BJ77:BS77 BJ90:BS90 BJ129:BS129 BJ116:BS116 BJ12:BS12</xm:sqref>
        </x14:dataValidation>
        <x14:dataValidation type="list" allowBlank="1" showInputMessage="1" showErrorMessage="1">
          <x14:formula1>
            <xm:f>DATOS!$C$153:$C$154</xm:f>
          </x14:formula1>
          <xm:sqref>BJ101:BS101 BJ23:BS23 BJ36:BS36 BJ49:BS49 BJ62:BS62 BJ75:BS75 BJ88:BS88 BJ127:BS127 BJ114:BS114 BJ10:BS10</xm:sqref>
        </x14:dataValidation>
        <x14:dataValidation type="list" allowBlank="1" showInputMessage="1" showErrorMessage="1">
          <x14:formula1>
            <xm:f>DATOS!$C$151:$C$152</xm:f>
          </x14:formula1>
          <xm:sqref>BJ100:BS100 BJ22:BS22 BJ35:BS35 BJ48:BS48 BJ61:BS61 BJ74:BS74 BJ87:BS87 BJ126:BS126 BJ113:BS113 BJ9:BS9</xm:sqref>
        </x14:dataValidation>
        <x14:dataValidation type="list" allowBlank="1" showInputMessage="1" showErrorMessage="1">
          <x14:formula1>
            <xm:f>DATOS!$C$155:$C$156</xm:f>
          </x14:formula1>
          <xm:sqref>BJ102:BS102 BJ24:BS24 BJ37:BS37 BJ50:BS50 BJ63:BS63 BJ76:BS76 BJ89:BS89 BJ128:BS128 BJ115:BS115 BJ11:BS11</xm:sqref>
        </x14:dataValidation>
        <x14:dataValidation type="list" allowBlank="1" showInputMessage="1" showErrorMessage="1">
          <x14:formula1>
            <xm:f>DATOS!$C$162:$C$165</xm:f>
          </x14:formula1>
          <xm:sqref>BJ105:BS105 BJ27:BS27 BJ40:BS40 BJ53:BS53 BJ66:BS66 BJ79:BS79 BJ92:BS92 BJ131:BS131 BJ118:BS118 BJ14:BS14 BL15</xm:sqref>
        </x14:dataValidation>
        <x14:dataValidation type="list" showInputMessage="1" showErrorMessage="1">
          <x14:formula1>
            <xm:f>DATOS!$C$166:$C$169</xm:f>
          </x14:formula1>
          <xm:sqref>BJ106:BS106 BJ28:BS28 BJ41:BS41 BJ67:BS67 BM15:BS15 BJ80:BS80 BJ93:BS93 BJ132:BS132 BJ119:BS119 BJ15:BK15 BJ54:BS54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V957"/>
  <sheetViews>
    <sheetView showGridLines="0" topLeftCell="A10" zoomScale="50" zoomScaleNormal="50" workbookViewId="0">
      <selection activeCell="F11" sqref="F11"/>
    </sheetView>
  </sheetViews>
  <sheetFormatPr baseColWidth="10" defaultColWidth="11.42578125" defaultRowHeight="15" x14ac:dyDescent="0.25"/>
  <cols>
    <col min="1" max="1" width="70.7109375" style="1" bestFit="1" customWidth="1"/>
    <col min="2" max="2" width="73.7109375" style="1" customWidth="1"/>
    <col min="3" max="3" width="51.42578125" style="5" customWidth="1"/>
    <col min="4" max="4" width="47.7109375" style="1" customWidth="1"/>
    <col min="5" max="5" width="45.7109375" style="5" customWidth="1"/>
    <col min="6" max="6" width="25" style="1" bestFit="1" customWidth="1"/>
    <col min="7" max="7" width="41.28515625" style="1" bestFit="1" customWidth="1"/>
    <col min="8" max="8" width="32.5703125" style="1" customWidth="1"/>
    <col min="9" max="9" width="22.85546875" style="1" customWidth="1"/>
    <col min="10" max="10" width="21.42578125" style="1" customWidth="1"/>
    <col min="11" max="11" width="20.7109375" style="1" customWidth="1"/>
    <col min="12" max="12" width="29.7109375" style="1" bestFit="1" customWidth="1"/>
    <col min="13" max="13" width="25.28515625" style="1" customWidth="1"/>
    <col min="14" max="14" width="20.7109375" style="1" hidden="1" customWidth="1"/>
    <col min="15" max="18" width="20.7109375" style="1" customWidth="1"/>
    <col min="19" max="19" width="13.42578125" style="1" customWidth="1"/>
    <col min="20" max="20" width="20" style="1" customWidth="1"/>
    <col min="21" max="21" width="15" style="1" customWidth="1"/>
    <col min="22" max="22" width="15.7109375" style="1" customWidth="1"/>
    <col min="23" max="16384" width="11.42578125" style="1"/>
  </cols>
  <sheetData>
    <row r="1" spans="1:7" ht="15.75" x14ac:dyDescent="0.25">
      <c r="B1" s="2" t="s">
        <v>0</v>
      </c>
    </row>
    <row r="2" spans="1:7" ht="15.75" customHeight="1" x14ac:dyDescent="0.25">
      <c r="A2" s="88" t="s">
        <v>1</v>
      </c>
      <c r="B2" s="89" t="s">
        <v>2</v>
      </c>
      <c r="C2" s="88" t="s">
        <v>3</v>
      </c>
      <c r="D2" s="88" t="s">
        <v>4</v>
      </c>
      <c r="E2" s="88" t="s">
        <v>5</v>
      </c>
      <c r="F2" s="88" t="s">
        <v>6</v>
      </c>
      <c r="G2" s="88" t="s">
        <v>31</v>
      </c>
    </row>
    <row r="3" spans="1:7" ht="15.75" customHeight="1" x14ac:dyDescent="0.25">
      <c r="A3" s="87"/>
      <c r="B3" s="90" t="s">
        <v>7</v>
      </c>
      <c r="C3" s="87" t="s">
        <v>7</v>
      </c>
      <c r="D3" s="87" t="s">
        <v>7</v>
      </c>
      <c r="E3" s="91" t="s">
        <v>7</v>
      </c>
      <c r="F3" s="92" t="s">
        <v>7</v>
      </c>
      <c r="G3" s="92" t="s">
        <v>7</v>
      </c>
    </row>
    <row r="4" spans="1:7" ht="180" x14ac:dyDescent="0.25">
      <c r="A4" s="87">
        <v>1</v>
      </c>
      <c r="B4" s="87" t="s">
        <v>346</v>
      </c>
      <c r="C4" s="87" t="s">
        <v>8</v>
      </c>
      <c r="D4" s="195" t="s">
        <v>377</v>
      </c>
      <c r="E4" s="195" t="s">
        <v>378</v>
      </c>
      <c r="F4" s="187" t="s">
        <v>9</v>
      </c>
      <c r="G4" s="87" t="s">
        <v>356</v>
      </c>
    </row>
    <row r="5" spans="1:7" ht="195" x14ac:dyDescent="0.25">
      <c r="A5" s="87">
        <v>2</v>
      </c>
      <c r="B5" s="87" t="s">
        <v>355</v>
      </c>
      <c r="C5" s="87" t="s">
        <v>8</v>
      </c>
      <c r="D5" s="87" t="s">
        <v>352</v>
      </c>
      <c r="E5" s="91" t="s">
        <v>353</v>
      </c>
      <c r="F5" s="187" t="s">
        <v>10</v>
      </c>
      <c r="G5" s="87" t="s">
        <v>357</v>
      </c>
    </row>
    <row r="6" spans="1:7" ht="178.5" customHeight="1" x14ac:dyDescent="0.25">
      <c r="A6" s="87">
        <v>3</v>
      </c>
      <c r="B6" s="87" t="s">
        <v>413</v>
      </c>
      <c r="C6" s="87" t="s">
        <v>8</v>
      </c>
      <c r="D6" s="197" t="s">
        <v>391</v>
      </c>
      <c r="E6" s="197" t="s">
        <v>392</v>
      </c>
      <c r="F6" s="187" t="s">
        <v>11</v>
      </c>
      <c r="G6" s="87" t="s">
        <v>358</v>
      </c>
    </row>
    <row r="7" spans="1:7" ht="135" x14ac:dyDescent="0.25">
      <c r="A7" s="87">
        <v>4</v>
      </c>
      <c r="B7" s="87" t="s">
        <v>410</v>
      </c>
      <c r="C7" s="87" t="s">
        <v>8</v>
      </c>
      <c r="D7" s="197" t="s">
        <v>393</v>
      </c>
      <c r="E7" s="197" t="s">
        <v>394</v>
      </c>
      <c r="F7" s="187" t="s">
        <v>12</v>
      </c>
      <c r="G7" s="87" t="s">
        <v>359</v>
      </c>
    </row>
    <row r="8" spans="1:7" ht="105" x14ac:dyDescent="0.25">
      <c r="A8" s="87">
        <v>5</v>
      </c>
      <c r="B8" s="87" t="s">
        <v>349</v>
      </c>
      <c r="C8" s="87" t="s">
        <v>8</v>
      </c>
      <c r="D8" s="87" t="s">
        <v>347</v>
      </c>
      <c r="E8" s="91" t="s">
        <v>348</v>
      </c>
      <c r="F8" s="187" t="s">
        <v>13</v>
      </c>
      <c r="G8" s="87" t="s">
        <v>35</v>
      </c>
    </row>
    <row r="9" spans="1:7" ht="291.75" customHeight="1" x14ac:dyDescent="0.25">
      <c r="A9" s="87">
        <v>6</v>
      </c>
      <c r="B9" s="87" t="s">
        <v>406</v>
      </c>
      <c r="C9" s="87" t="s">
        <v>14</v>
      </c>
      <c r="D9" s="195" t="s">
        <v>383</v>
      </c>
      <c r="E9" s="195" t="s">
        <v>384</v>
      </c>
      <c r="F9" s="188" t="s">
        <v>452</v>
      </c>
      <c r="G9" s="87" t="s">
        <v>440</v>
      </c>
    </row>
    <row r="10" spans="1:7" ht="161.25" customHeight="1" x14ac:dyDescent="0.25">
      <c r="A10" s="87">
        <v>7</v>
      </c>
      <c r="B10" s="87" t="s">
        <v>405</v>
      </c>
      <c r="C10" s="87" t="s">
        <v>14</v>
      </c>
      <c r="D10" s="194" t="s">
        <v>385</v>
      </c>
      <c r="E10" s="194" t="s">
        <v>386</v>
      </c>
      <c r="F10" s="189" t="s">
        <v>453</v>
      </c>
      <c r="G10" s="87" t="s">
        <v>441</v>
      </c>
    </row>
    <row r="11" spans="1:7" ht="409.5" x14ac:dyDescent="0.25">
      <c r="A11" s="87">
        <v>8</v>
      </c>
      <c r="B11" s="87" t="s">
        <v>407</v>
      </c>
      <c r="C11" s="87" t="s">
        <v>14</v>
      </c>
      <c r="D11" s="195" t="s">
        <v>387</v>
      </c>
      <c r="E11" s="195" t="s">
        <v>388</v>
      </c>
      <c r="F11" s="25" t="s">
        <v>454</v>
      </c>
      <c r="G11" s="87" t="s">
        <v>360</v>
      </c>
    </row>
    <row r="12" spans="1:7" ht="285" x14ac:dyDescent="0.25">
      <c r="A12" s="87">
        <v>9</v>
      </c>
      <c r="B12" s="87" t="s">
        <v>409</v>
      </c>
      <c r="C12" s="87" t="s">
        <v>15</v>
      </c>
      <c r="D12" s="197" t="s">
        <v>397</v>
      </c>
      <c r="E12" s="197" t="s">
        <v>398</v>
      </c>
      <c r="F12" s="188" t="s">
        <v>16</v>
      </c>
      <c r="G12" s="87" t="s">
        <v>361</v>
      </c>
    </row>
    <row r="13" spans="1:7" ht="225" x14ac:dyDescent="0.25">
      <c r="A13" s="87">
        <v>10</v>
      </c>
      <c r="B13" s="87" t="s">
        <v>408</v>
      </c>
      <c r="C13" s="87" t="s">
        <v>15</v>
      </c>
      <c r="D13" s="197" t="s">
        <v>395</v>
      </c>
      <c r="E13" s="197" t="s">
        <v>396</v>
      </c>
      <c r="F13" s="187" t="s">
        <v>17</v>
      </c>
      <c r="G13" s="87" t="s">
        <v>362</v>
      </c>
    </row>
    <row r="14" spans="1:7" ht="120" x14ac:dyDescent="0.25">
      <c r="A14" s="87">
        <v>11</v>
      </c>
      <c r="B14" s="87" t="s">
        <v>344</v>
      </c>
      <c r="C14" s="87" t="s">
        <v>15</v>
      </c>
      <c r="D14" s="196" t="s">
        <v>379</v>
      </c>
      <c r="E14" s="194" t="s">
        <v>380</v>
      </c>
      <c r="F14" s="188" t="s">
        <v>18</v>
      </c>
      <c r="G14" s="87" t="s">
        <v>364</v>
      </c>
    </row>
    <row r="15" spans="1:7" ht="75" x14ac:dyDescent="0.25">
      <c r="A15" s="87">
        <v>12</v>
      </c>
      <c r="B15" s="87" t="s">
        <v>403</v>
      </c>
      <c r="C15" s="87" t="s">
        <v>15</v>
      </c>
      <c r="D15" s="87" t="s">
        <v>373</v>
      </c>
      <c r="E15" s="91" t="s">
        <v>374</v>
      </c>
      <c r="F15" s="188" t="s">
        <v>18</v>
      </c>
      <c r="G15" s="87" t="s">
        <v>439</v>
      </c>
    </row>
    <row r="16" spans="1:7" ht="135" x14ac:dyDescent="0.25">
      <c r="A16" s="87">
        <v>13</v>
      </c>
      <c r="B16" s="87" t="s">
        <v>354</v>
      </c>
      <c r="C16" s="87" t="s">
        <v>15</v>
      </c>
      <c r="D16" s="87" t="s">
        <v>350</v>
      </c>
      <c r="E16" s="91" t="s">
        <v>351</v>
      </c>
      <c r="F16" s="187" t="s">
        <v>19</v>
      </c>
      <c r="G16" s="87" t="s">
        <v>363</v>
      </c>
    </row>
    <row r="17" spans="1:13" ht="165" x14ac:dyDescent="0.25">
      <c r="A17" s="87">
        <v>14</v>
      </c>
      <c r="B17" s="87" t="s">
        <v>415</v>
      </c>
      <c r="C17" s="87" t="s">
        <v>15</v>
      </c>
      <c r="D17" s="87" t="s">
        <v>375</v>
      </c>
      <c r="E17" s="91" t="s">
        <v>376</v>
      </c>
      <c r="F17" s="187" t="s">
        <v>20</v>
      </c>
      <c r="G17" s="87" t="s">
        <v>365</v>
      </c>
    </row>
    <row r="18" spans="1:13" ht="180" x14ac:dyDescent="0.25">
      <c r="A18" s="87">
        <v>15</v>
      </c>
      <c r="B18" s="87" t="s">
        <v>411</v>
      </c>
      <c r="C18" s="87" t="s">
        <v>15</v>
      </c>
      <c r="D18" s="195" t="s">
        <v>389</v>
      </c>
      <c r="E18" s="195" t="s">
        <v>390</v>
      </c>
      <c r="F18" s="187" t="s">
        <v>21</v>
      </c>
      <c r="G18" s="87" t="s">
        <v>366</v>
      </c>
    </row>
    <row r="19" spans="1:13" ht="84" customHeight="1" x14ac:dyDescent="0.25">
      <c r="A19" s="87">
        <v>16</v>
      </c>
      <c r="B19" s="87" t="s">
        <v>414</v>
      </c>
      <c r="C19" s="87" t="s">
        <v>15</v>
      </c>
      <c r="D19" s="87" t="s">
        <v>371</v>
      </c>
      <c r="E19" s="91" t="s">
        <v>372</v>
      </c>
      <c r="F19" s="187" t="s">
        <v>22</v>
      </c>
      <c r="G19" s="87" t="s">
        <v>367</v>
      </c>
    </row>
    <row r="20" spans="1:13" ht="135" x14ac:dyDescent="0.25">
      <c r="A20" s="87">
        <v>17</v>
      </c>
      <c r="B20" s="87" t="s">
        <v>412</v>
      </c>
      <c r="C20" s="87" t="s">
        <v>15</v>
      </c>
      <c r="D20" s="87" t="s">
        <v>399</v>
      </c>
      <c r="E20" s="91" t="s">
        <v>400</v>
      </c>
      <c r="F20" s="190" t="s">
        <v>23</v>
      </c>
      <c r="G20" s="87" t="s">
        <v>368</v>
      </c>
    </row>
    <row r="21" spans="1:13" ht="135" x14ac:dyDescent="0.25">
      <c r="A21" s="87">
        <v>18</v>
      </c>
      <c r="B21" s="87" t="s">
        <v>416</v>
      </c>
      <c r="C21" s="87" t="s">
        <v>24</v>
      </c>
      <c r="D21" s="195" t="s">
        <v>381</v>
      </c>
      <c r="E21" s="194" t="s">
        <v>382</v>
      </c>
      <c r="F21" s="187" t="s">
        <v>9</v>
      </c>
      <c r="G21" s="87" t="s">
        <v>369</v>
      </c>
    </row>
    <row r="22" spans="1:13" ht="150" x14ac:dyDescent="0.25">
      <c r="A22" s="87">
        <v>19</v>
      </c>
      <c r="B22" s="87" t="s">
        <v>404</v>
      </c>
      <c r="C22" s="87" t="s">
        <v>24</v>
      </c>
      <c r="D22" s="87" t="s">
        <v>401</v>
      </c>
      <c r="E22" s="91" t="s">
        <v>402</v>
      </c>
      <c r="F22" s="187" t="s">
        <v>25</v>
      </c>
      <c r="G22" s="87" t="s">
        <v>370</v>
      </c>
    </row>
    <row r="23" spans="1:13" ht="15.75" x14ac:dyDescent="0.25">
      <c r="A23" s="87"/>
      <c r="B23" s="93"/>
      <c r="C23" s="87"/>
      <c r="D23" s="87"/>
      <c r="E23" s="91"/>
      <c r="F23" s="187"/>
      <c r="G23" s="87"/>
    </row>
    <row r="24" spans="1:13" ht="15.75" x14ac:dyDescent="0.25">
      <c r="A24" s="87"/>
      <c r="B24" s="94"/>
      <c r="C24" s="95"/>
      <c r="D24" s="87"/>
      <c r="E24" s="91"/>
      <c r="F24" s="187"/>
      <c r="G24" s="87"/>
    </row>
    <row r="25" spans="1:13" ht="15.75" x14ac:dyDescent="0.25">
      <c r="A25" s="3"/>
      <c r="B25" s="96"/>
      <c r="C25" s="97"/>
      <c r="D25" s="3"/>
      <c r="E25" s="3"/>
      <c r="F25" s="4"/>
      <c r="G25" s="54"/>
    </row>
    <row r="26" spans="1:13" ht="15.75" customHeight="1" x14ac:dyDescent="0.25">
      <c r="B26" s="480" t="s">
        <v>26</v>
      </c>
      <c r="C26" s="480"/>
      <c r="F26" s="4"/>
    </row>
    <row r="27" spans="1:13" ht="15.75" x14ac:dyDescent="0.25">
      <c r="B27" s="1" t="s">
        <v>27</v>
      </c>
      <c r="C27" s="5" t="s">
        <v>28</v>
      </c>
      <c r="F27" s="4"/>
    </row>
    <row r="28" spans="1:13" ht="15.75" x14ac:dyDescent="0.25">
      <c r="B28" s="1" t="s">
        <v>29</v>
      </c>
      <c r="C28" s="5" t="s">
        <v>30</v>
      </c>
      <c r="F28" s="4"/>
    </row>
    <row r="29" spans="1:13" ht="15.75" x14ac:dyDescent="0.25">
      <c r="B29" s="480" t="s">
        <v>31</v>
      </c>
      <c r="C29" s="480"/>
      <c r="F29" s="4"/>
    </row>
    <row r="30" spans="1:13" ht="15.75" x14ac:dyDescent="0.25">
      <c r="B30" s="191"/>
      <c r="C30" s="191"/>
      <c r="D30" s="191"/>
      <c r="E30" s="191"/>
      <c r="F30" s="192"/>
      <c r="G30" s="156"/>
      <c r="H30" s="156"/>
    </row>
    <row r="31" spans="1:13" x14ac:dyDescent="0.25">
      <c r="A31" s="6"/>
      <c r="B31" s="99" t="s">
        <v>39</v>
      </c>
      <c r="C31" s="100" t="s">
        <v>40</v>
      </c>
      <c r="D31" s="75" t="s">
        <v>41</v>
      </c>
      <c r="E31" s="18" t="s">
        <v>42</v>
      </c>
      <c r="F31" s="75" t="s">
        <v>43</v>
      </c>
      <c r="G31" s="75" t="s">
        <v>44</v>
      </c>
      <c r="H31" s="75" t="s">
        <v>45</v>
      </c>
      <c r="I31" s="75" t="s">
        <v>46</v>
      </c>
      <c r="J31" s="75" t="s">
        <v>47</v>
      </c>
      <c r="K31" s="75" t="s">
        <v>48</v>
      </c>
      <c r="L31" s="75" t="s">
        <v>49</v>
      </c>
      <c r="M31" s="18" t="s">
        <v>50</v>
      </c>
    </row>
    <row r="32" spans="1:13" x14ac:dyDescent="0.25">
      <c r="A32" s="6"/>
      <c r="B32" s="1" t="s">
        <v>51</v>
      </c>
      <c r="C32" s="101" t="s">
        <v>51</v>
      </c>
      <c r="D32" s="1" t="e">
        <f>#REF!</f>
        <v>#REF!</v>
      </c>
      <c r="E32" s="5" t="e">
        <f>#REF!</f>
        <v>#REF!</v>
      </c>
      <c r="F32" s="1" t="e">
        <f>#REF!</f>
        <v>#REF!</v>
      </c>
      <c r="G32" s="1" t="e">
        <f>#REF!</f>
        <v>#REF!</v>
      </c>
      <c r="H32" s="1" t="e">
        <f>#REF!</f>
        <v>#REF!</v>
      </c>
      <c r="I32" s="1" t="e">
        <f>#REF!</f>
        <v>#REF!</v>
      </c>
      <c r="J32" s="1" t="e">
        <f>#REF!</f>
        <v>#REF!</v>
      </c>
      <c r="K32" s="1" t="e">
        <f>#REF!</f>
        <v>#REF!</v>
      </c>
      <c r="L32" s="1" t="e">
        <f>#REF!</f>
        <v>#REF!</v>
      </c>
      <c r="M32" s="1" t="e">
        <f>#REF!</f>
        <v>#REF!</v>
      </c>
    </row>
    <row r="33" spans="1:13" x14ac:dyDescent="0.25">
      <c r="A33" s="6"/>
      <c r="B33" s="102" t="s">
        <v>52</v>
      </c>
      <c r="C33" s="103" t="s">
        <v>8</v>
      </c>
      <c r="D33" s="1" t="s">
        <v>51</v>
      </c>
      <c r="E33" s="5" t="s">
        <v>51</v>
      </c>
      <c r="F33" s="1" t="s">
        <v>51</v>
      </c>
      <c r="G33" s="1" t="s">
        <v>51</v>
      </c>
      <c r="H33" s="1" t="s">
        <v>51</v>
      </c>
      <c r="I33" s="1" t="s">
        <v>51</v>
      </c>
      <c r="J33" s="1" t="s">
        <v>51</v>
      </c>
      <c r="K33" s="1" t="s">
        <v>51</v>
      </c>
      <c r="L33" s="1" t="s">
        <v>51</v>
      </c>
      <c r="M33" s="1" t="s">
        <v>51</v>
      </c>
    </row>
    <row r="34" spans="1:13" x14ac:dyDescent="0.25">
      <c r="A34" s="6"/>
      <c r="B34" s="104" t="s">
        <v>53</v>
      </c>
      <c r="C34" s="105" t="s">
        <v>54</v>
      </c>
      <c r="D34" s="1" t="e">
        <f>IF($D$32=$B$34,C33,IF($D$32=$B$33,C41,IF($D$32=$B$35,B40)))</f>
        <v>#REF!</v>
      </c>
      <c r="E34" s="5" t="e">
        <f>IF($E$32=$B$34,C33,IF($E$32=$B$33,C41,IF($E$32=$B$35,B40)))</f>
        <v>#REF!</v>
      </c>
      <c r="F34" s="1" t="e">
        <f>IF($F$32=$B$34,C33,IF($F$32=$B$33,C41,IF($F$32=$B$35,B40)))</f>
        <v>#REF!</v>
      </c>
      <c r="G34" s="1" t="e">
        <f>IF($G$32=$B$34,C33,IF($G$32=$B$33,C41,IF($G$32=$B$35,B40)))</f>
        <v>#REF!</v>
      </c>
      <c r="H34" s="1" t="e">
        <f>IF($H$32=$B$34,C33,IF($H$32=$B$33,C41,IF($H$32=$B$35,B40)))</f>
        <v>#REF!</v>
      </c>
      <c r="I34" s="1" t="e">
        <f>IF($I$32=$B$34,C33,IF($I$32=$B$33,C41,IF($I$32=$B$35,B40)))</f>
        <v>#REF!</v>
      </c>
      <c r="J34" s="1" t="e">
        <f>IF($J$32=$B$34,C33,IF($J$32=$B$33,C41,IF($J$32=$B$35,B40)))</f>
        <v>#REF!</v>
      </c>
      <c r="K34" s="1" t="e">
        <f>IF($K$32=$B$34,C33,IF($K$32=$B$33,C41,IF(K32=$B$35,B40)))</f>
        <v>#REF!</v>
      </c>
      <c r="L34" s="1" t="e">
        <f>IF($L$32=$B$34,C33,IF($L$32=$B$33,C41,IF($L$32=$B$35,B40)))</f>
        <v>#REF!</v>
      </c>
      <c r="M34" s="1" t="e">
        <f>IF($M$32=$B$34,C33,IF($M$32=$B$33,C41,IF($M$32=$B$35,B40)))</f>
        <v>#REF!</v>
      </c>
    </row>
    <row r="35" spans="1:13" s="5" customFormat="1" x14ac:dyDescent="0.25">
      <c r="A35" s="7"/>
      <c r="B35" s="98" t="s">
        <v>55</v>
      </c>
      <c r="C35" s="105" t="s">
        <v>56</v>
      </c>
      <c r="D35" s="5" t="e">
        <f>IF($D$32=$B$34,C34,IF($D$32=$B$33,C42,IF($D$32=$B$35,B41)))</f>
        <v>#REF!</v>
      </c>
      <c r="E35" s="5" t="e">
        <f>IF($E$32=$B$34,C34,IF($E$32=$B$33,C42,IF($E$32=$B$35,B41)))</f>
        <v>#REF!</v>
      </c>
      <c r="F35" s="1" t="e">
        <f>IF($F$32=$B$34,C34,IF($F$32=$B$33,C42,IF($F$32=$B$35,B41)))</f>
        <v>#REF!</v>
      </c>
      <c r="G35" s="1" t="e">
        <f>IF($G$32=$B$34,C34,IF($G$32=$B$33,C42,IF($G$32=$B$35,B41)))</f>
        <v>#REF!</v>
      </c>
      <c r="H35" s="1" t="e">
        <f>IF($H$32=$B$34,C34,IF($H$32=$B$33,C42,IF($H$32=$B$35,B41)))</f>
        <v>#REF!</v>
      </c>
      <c r="I35" s="1" t="e">
        <f>IF($I$32=$B$34,C34,IF($I$32=$B$33,C42,IF($I$32=$B$35,B41)))</f>
        <v>#REF!</v>
      </c>
      <c r="J35" s="1" t="e">
        <f>IF($J$32=$B$34,C34,IF($J$32=$B$33,C42,IF($J$32=$B$35,B41)))</f>
        <v>#REF!</v>
      </c>
      <c r="K35" s="1" t="e">
        <f>IF($K$32=$B$34,C34,IF($K$32=$B$33,C42,IF(K33=$B$35,B41)))</f>
        <v>#REF!</v>
      </c>
      <c r="L35" s="1" t="e">
        <f>IF($L$32=$B$34,C34,IF($L$32=$B$33,C42,IF($L$32=$B$35,B41)))</f>
        <v>#REF!</v>
      </c>
      <c r="M35" s="1" t="e">
        <f>IF($M$32=$B$34,C34,IF($M$32=$B$33,C42,IF($M$32=$B$35,B41)))</f>
        <v>#REF!</v>
      </c>
    </row>
    <row r="36" spans="1:13" x14ac:dyDescent="0.25">
      <c r="A36" s="6"/>
      <c r="B36" s="101"/>
      <c r="C36" s="105" t="s">
        <v>57</v>
      </c>
      <c r="D36" s="1" t="e">
        <f>IF($D$32=$B$34,C35,IF($D$32=$B$33,C43,IF($D$32=$B$35,B42)))</f>
        <v>#REF!</v>
      </c>
      <c r="E36" s="5" t="e">
        <f>IF($E$32=$B$34,C35,IF($E$32=$B$33,C43,IF($E$32=$B$35,B42)))</f>
        <v>#REF!</v>
      </c>
      <c r="F36" s="1" t="e">
        <f>IF($F$32=$B$34,C35,IF($F$32=$B$33,C43,IF($F$32=$B$35,B42)))</f>
        <v>#REF!</v>
      </c>
      <c r="G36" s="1" t="e">
        <f>IF($G$32=$B$34,C35,IF($G$32=$B$33,C43,IF($G$32=$B$35,B42)))</f>
        <v>#REF!</v>
      </c>
      <c r="H36" s="1" t="e">
        <f>IF($H$32=$B$34,C35,IF($H$32=$B$33,C43,IF($H$32=$B$35,B42)))</f>
        <v>#REF!</v>
      </c>
      <c r="I36" s="1" t="e">
        <f>IF($I$32=$B$34,C35,IF($I$32=$B$33,C43,IF($I$32=$B$35,B42)))</f>
        <v>#REF!</v>
      </c>
      <c r="J36" s="1" t="e">
        <f>IF($J$32=$B$34,C35,IF($J$32=$B$33,C43,IF($J$32=$B$35,B42)))</f>
        <v>#REF!</v>
      </c>
      <c r="K36" s="1" t="e">
        <f>IF($K$32=$B$34,C35,IF($K$32=$B$33,C43,IF(K34=$B$35,B42)))</f>
        <v>#REF!</v>
      </c>
      <c r="L36" s="1" t="e">
        <f>IF($L$32=$B$34,C35,IF($L$32=$B$33,C43,IF($L$32=$B$35,B42)))</f>
        <v>#REF!</v>
      </c>
      <c r="M36" s="1" t="e">
        <f>IF($M$32=$B$34,C35,IF($M$32=$B$33,C43,IF($M$32=$B$35,B42)))</f>
        <v>#REF!</v>
      </c>
    </row>
    <row r="37" spans="1:13" x14ac:dyDescent="0.25">
      <c r="A37" s="6"/>
      <c r="B37" s="101"/>
      <c r="C37" s="105" t="s">
        <v>58</v>
      </c>
      <c r="D37" s="44" t="e">
        <f>IF($D$32=$B$34,C36," ")</f>
        <v>#REF!</v>
      </c>
      <c r="E37" s="43" t="e">
        <f>IF($E$32=$B$34,C36," ")</f>
        <v>#REF!</v>
      </c>
      <c r="F37" s="44" t="e">
        <f>IF($F$32=$B$34,C36," ")</f>
        <v>#REF!</v>
      </c>
      <c r="G37" s="44" t="e">
        <f>IF($G$32=$B$34,C36," ")</f>
        <v>#REF!</v>
      </c>
      <c r="H37" s="44" t="e">
        <f>IF($H$32=$B$34,C36," ")</f>
        <v>#REF!</v>
      </c>
      <c r="I37" s="44" t="e">
        <f>IF($I$32=$B$34,C36," ")</f>
        <v>#REF!</v>
      </c>
      <c r="J37" s="44" t="e">
        <f>IF($J$32=$B$34,C36,"  ")</f>
        <v>#REF!</v>
      </c>
      <c r="K37" s="44" t="e">
        <f>IF($K$32=$B$34,C36,"    ")</f>
        <v>#REF!</v>
      </c>
      <c r="L37" s="44" t="e">
        <f>IF($L$32=$B$34,C36,"    ")</f>
        <v>#REF!</v>
      </c>
      <c r="M37" s="44" t="e">
        <f>IF($M$32=$B$34,C36,"   ")</f>
        <v>#REF!</v>
      </c>
    </row>
    <row r="38" spans="1:13" x14ac:dyDescent="0.25">
      <c r="A38" s="6"/>
      <c r="B38" s="101"/>
      <c r="C38" s="105" t="s">
        <v>59</v>
      </c>
      <c r="D38" s="44" t="e">
        <f>IF($D$32=$B$34,C37," ")</f>
        <v>#REF!</v>
      </c>
      <c r="E38" s="43" t="e">
        <f>IF($E$32=$B$34,C37," ")</f>
        <v>#REF!</v>
      </c>
      <c r="F38" s="44" t="e">
        <f>IF($F$32=$B$34,C37," ")</f>
        <v>#REF!</v>
      </c>
      <c r="G38" s="44" t="e">
        <f>IF($G$32=$B$34,C37," ")</f>
        <v>#REF!</v>
      </c>
      <c r="H38" s="44" t="e">
        <f>IF($H$32=$B$34,C37," ")</f>
        <v>#REF!</v>
      </c>
      <c r="I38" s="44" t="e">
        <f>IF($I$32=$B$34,C37," ")</f>
        <v>#REF!</v>
      </c>
      <c r="J38" s="44" t="e">
        <f>IF($J$32=$B$34,C37,"  ")</f>
        <v>#REF!</v>
      </c>
      <c r="K38" s="44" t="e">
        <f>IF($K$32=$B$34,C37,"    ")</f>
        <v>#REF!</v>
      </c>
      <c r="L38" s="44" t="e">
        <f>IF($L$32=$B$34,C37,"    ")</f>
        <v>#REF!</v>
      </c>
      <c r="M38" s="44" t="e">
        <f>IF($M$32=$B$34,C37,"   ")</f>
        <v>#REF!</v>
      </c>
    </row>
    <row r="39" spans="1:13" x14ac:dyDescent="0.25">
      <c r="A39" s="6"/>
      <c r="B39" s="98" t="s">
        <v>55</v>
      </c>
      <c r="C39" s="98" t="s">
        <v>60</v>
      </c>
      <c r="D39" s="44" t="e">
        <f>IF($D$32=$B$34,C38," ")</f>
        <v>#REF!</v>
      </c>
      <c r="E39" s="43" t="e">
        <f>IF($E$32=$B$34,C38," ")</f>
        <v>#REF!</v>
      </c>
      <c r="F39" s="44" t="e">
        <f>IF($F$32=$B$34,C38," ")</f>
        <v>#REF!</v>
      </c>
      <c r="G39" s="44" t="e">
        <f>IF($G$32=$B$34,C38," ")</f>
        <v>#REF!</v>
      </c>
      <c r="H39" s="44" t="e">
        <f>IF($H$32=$B$34,C38," ")</f>
        <v>#REF!</v>
      </c>
      <c r="I39" s="44" t="e">
        <f>IF($I$32=$B$34,C38," ")</f>
        <v>#REF!</v>
      </c>
      <c r="J39" s="44" t="e">
        <f>IF($J$32=$B$34,C38,"  ")</f>
        <v>#REF!</v>
      </c>
      <c r="K39" s="44" t="e">
        <f>IF($K$32=$B$34,C38,"    ")</f>
        <v>#REF!</v>
      </c>
      <c r="L39" s="44" t="e">
        <f>IF($L$32=$B$34,C38,"    ")</f>
        <v>#REF!</v>
      </c>
      <c r="M39" s="44" t="e">
        <f>IF($M$32=$B$34,C38,"   ")</f>
        <v>#REF!</v>
      </c>
    </row>
    <row r="40" spans="1:13" x14ac:dyDescent="0.25">
      <c r="A40" s="6"/>
      <c r="B40" s="101" t="s">
        <v>61</v>
      </c>
      <c r="C40" s="98"/>
      <c r="D40" s="44" t="e">
        <f>IF($D$32=$B$34,C39," ")</f>
        <v>#REF!</v>
      </c>
      <c r="E40" s="43" t="e">
        <f>IF($E$32=$B$34,C39," ")</f>
        <v>#REF!</v>
      </c>
      <c r="F40" s="44" t="e">
        <f>IF($F$32=$B$34,C39," ")</f>
        <v>#REF!</v>
      </c>
      <c r="G40" s="44" t="e">
        <f>IF($G$32=$B$34,C39," ")</f>
        <v>#REF!</v>
      </c>
      <c r="H40" s="44" t="e">
        <f>IF($H$32=$B$34,C39," ")</f>
        <v>#REF!</v>
      </c>
      <c r="I40" s="44" t="e">
        <f>IF($I$32=$B$34,C39," ")</f>
        <v>#REF!</v>
      </c>
      <c r="J40" s="44" t="e">
        <f>IF($J$32=$B$34,C39,"  ")</f>
        <v>#REF!</v>
      </c>
      <c r="K40" s="44" t="e">
        <f>IF($K$32=$B$34,C39,"    ")</f>
        <v>#REF!</v>
      </c>
      <c r="L40" s="44" t="e">
        <f>IF($L$32=$B$34,C39,"    ")</f>
        <v>#REF!</v>
      </c>
      <c r="M40" s="44" t="e">
        <f>IF($M$32=$B$34,C39,"   ")</f>
        <v>#REF!</v>
      </c>
    </row>
    <row r="41" spans="1:13" x14ac:dyDescent="0.25">
      <c r="A41" s="6"/>
      <c r="B41" s="101" t="s">
        <v>62</v>
      </c>
      <c r="C41" s="105" t="s">
        <v>63</v>
      </c>
      <c r="D41" s="44" t="e">
        <f>IF($D$32=$B$34,B39," ")</f>
        <v>#REF!</v>
      </c>
      <c r="E41" s="43" t="e">
        <f>IF($E$32=$B$34,B39," ")</f>
        <v>#REF!</v>
      </c>
      <c r="F41" s="44" t="e">
        <f>IF($F$32=$B$34,B39," ")</f>
        <v>#REF!</v>
      </c>
      <c r="G41" s="44" t="e">
        <f>IF($G$32=$B$34,B39," ")</f>
        <v>#REF!</v>
      </c>
      <c r="H41" s="44" t="e">
        <f>IF($H$32=$B$34,B39," ")</f>
        <v>#REF!</v>
      </c>
      <c r="I41" s="44" t="e">
        <f>IF($I$32=$B$34,B39," ")</f>
        <v>#REF!</v>
      </c>
      <c r="J41" s="44" t="e">
        <f>IF($J$32=$B$34,B39,"  ")</f>
        <v>#REF!</v>
      </c>
      <c r="K41" s="44" t="e">
        <f>IF($K$32=$B$34,B39,"    ")</f>
        <v>#REF!</v>
      </c>
      <c r="L41" s="44" t="e">
        <f>IF($L$32=$B$34,B39,"    ")</f>
        <v>#REF!</v>
      </c>
      <c r="M41" s="44" t="e">
        <f>IF($M$32=$B$34,B39,"   ")</f>
        <v>#REF!</v>
      </c>
    </row>
    <row r="42" spans="1:13" x14ac:dyDescent="0.25">
      <c r="A42" s="6"/>
      <c r="B42" s="101" t="s">
        <v>64</v>
      </c>
      <c r="C42" s="105" t="s">
        <v>65</v>
      </c>
      <c r="D42" s="44" t="e">
        <f>IF($D$32=$B$34,C44," ")</f>
        <v>#REF!</v>
      </c>
      <c r="E42" s="43" t="e">
        <f>IF($E$32=$B$34,C44," ")</f>
        <v>#REF!</v>
      </c>
      <c r="F42" s="44" t="e">
        <f>IF($F$32=$B$34,C44," ")</f>
        <v>#REF!</v>
      </c>
      <c r="G42" s="44" t="e">
        <f>IF($G$32=$B$34,C44," ")</f>
        <v>#REF!</v>
      </c>
      <c r="H42" s="44" t="e">
        <f>IF($H$32=$B$34,C44," ")</f>
        <v>#REF!</v>
      </c>
      <c r="I42" s="44" t="e">
        <f>IF($I$32=$B$34,C44," ")</f>
        <v>#REF!</v>
      </c>
      <c r="J42" s="44" t="e">
        <f>IF($J$32=$B$34,C44,"  ")</f>
        <v>#REF!</v>
      </c>
      <c r="K42" s="44" t="e">
        <f>IF($K$32=$B$34,C44,"    ")</f>
        <v>#REF!</v>
      </c>
      <c r="L42" s="44" t="e">
        <f>IF($L$32=$B$34,C44,"    ")</f>
        <v>#REF!</v>
      </c>
      <c r="M42" s="44" t="e">
        <f>IF($M$32=$B$34,C44,"   ")</f>
        <v>#REF!</v>
      </c>
    </row>
    <row r="43" spans="1:13" x14ac:dyDescent="0.25">
      <c r="A43" s="6"/>
      <c r="B43" s="101"/>
      <c r="C43" s="105" t="s">
        <v>66</v>
      </c>
      <c r="D43" s="44" t="e">
        <f>IF($D$32=$B$34,C45," ")</f>
        <v>#REF!</v>
      </c>
      <c r="E43" s="43" t="e">
        <f>IF($E$32=$B$34,C45," ")</f>
        <v>#REF!</v>
      </c>
      <c r="F43" s="44" t="e">
        <f>IF($F$32=$B$34,C45," ")</f>
        <v>#REF!</v>
      </c>
      <c r="G43" s="44" t="e">
        <f>IF($G$32=$B$34,C45," ")</f>
        <v>#REF!</v>
      </c>
      <c r="H43" s="44" t="e">
        <f>IF($H$32=$B$34,C45," ")</f>
        <v>#REF!</v>
      </c>
      <c r="I43" s="44" t="e">
        <f>IF($I$32=$B$34,C45," ")</f>
        <v>#REF!</v>
      </c>
      <c r="J43" s="44" t="e">
        <f>IF($J$32=$B$34,C45,"  ")</f>
        <v>#REF!</v>
      </c>
      <c r="K43" s="44" t="e">
        <f>IF($K$32=$B$34,C45,"    ")</f>
        <v>#REF!</v>
      </c>
      <c r="L43" s="44" t="e">
        <f>IF($L$32=$B$34,C45,"    ")</f>
        <v>#REF!</v>
      </c>
      <c r="M43" s="44" t="e">
        <f>IF($M$32=$B$34,C45,"   ")</f>
        <v>#REF!</v>
      </c>
    </row>
    <row r="44" spans="1:13" x14ac:dyDescent="0.25">
      <c r="A44" s="6"/>
      <c r="B44" s="101"/>
      <c r="C44" s="98" t="s">
        <v>67</v>
      </c>
    </row>
    <row r="45" spans="1:13" x14ac:dyDescent="0.25">
      <c r="A45" s="6"/>
      <c r="B45" s="101"/>
      <c r="C45" s="98" t="s">
        <v>68</v>
      </c>
    </row>
    <row r="46" spans="1:13" x14ac:dyDescent="0.25">
      <c r="A46" s="6"/>
      <c r="B46" s="101"/>
      <c r="C46" s="98"/>
    </row>
    <row r="47" spans="1:13" x14ac:dyDescent="0.25">
      <c r="A47" s="6"/>
    </row>
    <row r="48" spans="1:13" x14ac:dyDescent="0.25">
      <c r="A48" s="6"/>
      <c r="B48" s="99" t="s">
        <v>69</v>
      </c>
    </row>
    <row r="49" spans="1:8" ht="30" customHeight="1" x14ac:dyDescent="0.25">
      <c r="A49" s="6"/>
      <c r="B49" s="99" t="s">
        <v>70</v>
      </c>
      <c r="C49" s="100" t="s">
        <v>71</v>
      </c>
      <c r="D49" s="100" t="s">
        <v>72</v>
      </c>
      <c r="F49" s="193"/>
      <c r="G49" s="193"/>
      <c r="H49" s="156"/>
    </row>
    <row r="50" spans="1:8" ht="30" x14ac:dyDescent="0.25">
      <c r="A50" s="6"/>
      <c r="B50" s="106" t="s">
        <v>73</v>
      </c>
      <c r="C50" s="98" t="s">
        <v>74</v>
      </c>
      <c r="D50" s="101" t="s">
        <v>75</v>
      </c>
      <c r="F50" s="191"/>
      <c r="G50" s="191"/>
      <c r="H50" s="156"/>
    </row>
    <row r="51" spans="1:8" ht="30" x14ac:dyDescent="0.25">
      <c r="A51" s="6"/>
      <c r="B51" s="106" t="s">
        <v>76</v>
      </c>
      <c r="C51" s="107" t="s">
        <v>77</v>
      </c>
      <c r="D51" s="101" t="s">
        <v>78</v>
      </c>
      <c r="F51" s="156"/>
      <c r="G51" s="191"/>
      <c r="H51" s="156"/>
    </row>
    <row r="52" spans="1:8" ht="45" x14ac:dyDescent="0.25">
      <c r="A52" s="6"/>
      <c r="B52" s="106" t="s">
        <v>79</v>
      </c>
      <c r="C52" s="107" t="s">
        <v>80</v>
      </c>
      <c r="D52" s="101" t="s">
        <v>81</v>
      </c>
      <c r="F52" s="156"/>
      <c r="G52" s="191"/>
      <c r="H52" s="156"/>
    </row>
    <row r="53" spans="1:8" ht="60" x14ac:dyDescent="0.25">
      <c r="A53" s="6"/>
      <c r="B53" s="106" t="s">
        <v>82</v>
      </c>
      <c r="C53" s="107" t="s">
        <v>83</v>
      </c>
      <c r="D53" s="101" t="s">
        <v>84</v>
      </c>
      <c r="F53" s="156"/>
      <c r="G53" s="191"/>
      <c r="H53" s="156"/>
    </row>
    <row r="54" spans="1:8" ht="45" x14ac:dyDescent="0.25">
      <c r="A54" s="6"/>
      <c r="B54" s="106" t="s">
        <v>85</v>
      </c>
      <c r="C54" s="107" t="s">
        <v>86</v>
      </c>
      <c r="D54" s="101" t="s">
        <v>87</v>
      </c>
      <c r="F54" s="156"/>
      <c r="G54" s="191"/>
      <c r="H54" s="156"/>
    </row>
    <row r="55" spans="1:8" ht="45" x14ac:dyDescent="0.25">
      <c r="A55" s="6"/>
      <c r="B55" s="106" t="s">
        <v>88</v>
      </c>
      <c r="C55" s="107" t="s">
        <v>89</v>
      </c>
      <c r="D55" s="101" t="s">
        <v>90</v>
      </c>
      <c r="F55" s="156"/>
      <c r="G55" s="191"/>
      <c r="H55" s="156"/>
    </row>
    <row r="56" spans="1:8" ht="45" x14ac:dyDescent="0.25">
      <c r="A56" s="6"/>
      <c r="B56" s="106" t="s">
        <v>91</v>
      </c>
      <c r="C56" s="152" t="s">
        <v>92</v>
      </c>
      <c r="D56" s="108"/>
      <c r="F56" s="156"/>
      <c r="G56" s="191"/>
      <c r="H56" s="156"/>
    </row>
    <row r="57" spans="1:8" ht="48.75" customHeight="1" x14ac:dyDescent="0.25">
      <c r="A57" s="6"/>
      <c r="B57" s="106" t="s">
        <v>93</v>
      </c>
      <c r="C57" s="107" t="s">
        <v>94</v>
      </c>
      <c r="D57" s="101" t="s">
        <v>95</v>
      </c>
      <c r="F57" s="156"/>
      <c r="G57" s="191"/>
      <c r="H57" s="156"/>
    </row>
    <row r="58" spans="1:8" ht="52.5" customHeight="1" x14ac:dyDescent="0.25">
      <c r="A58" s="6"/>
      <c r="B58" s="106" t="s">
        <v>96</v>
      </c>
      <c r="C58" s="107" t="s">
        <v>97</v>
      </c>
      <c r="D58" s="101" t="s">
        <v>98</v>
      </c>
      <c r="F58" s="156"/>
      <c r="G58" s="191"/>
      <c r="H58" s="156"/>
    </row>
    <row r="59" spans="1:8" ht="42.75" customHeight="1" x14ac:dyDescent="0.25">
      <c r="A59" s="6"/>
      <c r="B59" s="106" t="s">
        <v>99</v>
      </c>
      <c r="C59" s="107" t="s">
        <v>100</v>
      </c>
      <c r="D59" s="101" t="s">
        <v>95</v>
      </c>
      <c r="F59" s="156"/>
      <c r="G59" s="191"/>
      <c r="H59" s="156"/>
    </row>
    <row r="60" spans="1:8" ht="45" x14ac:dyDescent="0.25">
      <c r="A60" s="6"/>
      <c r="B60" s="106" t="s">
        <v>101</v>
      </c>
      <c r="C60" s="107" t="s">
        <v>102</v>
      </c>
      <c r="D60" s="101" t="s">
        <v>95</v>
      </c>
      <c r="F60" s="156"/>
      <c r="G60" s="156"/>
      <c r="H60" s="156"/>
    </row>
    <row r="61" spans="1:8" ht="30" x14ac:dyDescent="0.25">
      <c r="A61" s="6"/>
      <c r="B61" s="106" t="s">
        <v>103</v>
      </c>
      <c r="C61" s="107" t="s">
        <v>104</v>
      </c>
      <c r="D61" s="101" t="s">
        <v>95</v>
      </c>
    </row>
    <row r="62" spans="1:8" ht="30" x14ac:dyDescent="0.25">
      <c r="A62" s="6"/>
      <c r="B62" s="106" t="s">
        <v>105</v>
      </c>
      <c r="C62" s="107" t="s">
        <v>106</v>
      </c>
      <c r="D62" s="101" t="s">
        <v>95</v>
      </c>
    </row>
    <row r="63" spans="1:8" ht="30" x14ac:dyDescent="0.25">
      <c r="A63" s="6"/>
      <c r="B63" s="106" t="s">
        <v>107</v>
      </c>
      <c r="C63" s="107" t="s">
        <v>108</v>
      </c>
      <c r="D63" s="101" t="s">
        <v>109</v>
      </c>
    </row>
    <row r="64" spans="1:8" ht="30" x14ac:dyDescent="0.25">
      <c r="A64" s="6"/>
      <c r="B64" s="106" t="s">
        <v>110</v>
      </c>
      <c r="C64" s="107" t="s">
        <v>111</v>
      </c>
      <c r="D64" s="101" t="s">
        <v>109</v>
      </c>
    </row>
    <row r="65" spans="1:17" ht="15.75" x14ac:dyDescent="0.25">
      <c r="A65" s="6"/>
      <c r="B65" s="106" t="s">
        <v>112</v>
      </c>
      <c r="C65" s="108" t="s">
        <v>113</v>
      </c>
      <c r="D65" s="108" t="s">
        <v>109</v>
      </c>
    </row>
    <row r="66" spans="1:17" ht="15.75" x14ac:dyDescent="0.25">
      <c r="A66" s="6"/>
      <c r="B66" s="106" t="s">
        <v>114</v>
      </c>
      <c r="C66" s="98" t="s">
        <v>115</v>
      </c>
      <c r="D66" s="101" t="s">
        <v>95</v>
      </c>
    </row>
    <row r="67" spans="1:17" ht="15.75" x14ac:dyDescent="0.25">
      <c r="A67" s="6"/>
      <c r="B67" s="106" t="s">
        <v>116</v>
      </c>
      <c r="C67" s="98" t="s">
        <v>117</v>
      </c>
      <c r="D67" s="101" t="s">
        <v>109</v>
      </c>
    </row>
    <row r="68" spans="1:17" ht="15.75" x14ac:dyDescent="0.25">
      <c r="A68" s="6"/>
      <c r="B68" s="106" t="s">
        <v>118</v>
      </c>
      <c r="C68" s="98" t="s">
        <v>117</v>
      </c>
      <c r="D68" s="101" t="s">
        <v>95</v>
      </c>
    </row>
    <row r="69" spans="1:17" ht="15.75" x14ac:dyDescent="0.25">
      <c r="A69" s="6"/>
      <c r="B69" s="108" t="s">
        <v>113</v>
      </c>
      <c r="C69" s="98" t="s">
        <v>117</v>
      </c>
      <c r="D69" s="101" t="s">
        <v>95</v>
      </c>
    </row>
    <row r="70" spans="1:17" x14ac:dyDescent="0.25">
      <c r="A70" s="6"/>
      <c r="C70" s="55"/>
      <c r="F70" s="5"/>
    </row>
    <row r="71" spans="1:17" x14ac:dyDescent="0.25">
      <c r="A71" s="6"/>
      <c r="C71" s="55"/>
      <c r="F71" s="5"/>
    </row>
    <row r="72" spans="1:17" x14ac:dyDescent="0.25">
      <c r="A72" s="6"/>
      <c r="B72" s="481" t="s">
        <v>119</v>
      </c>
      <c r="C72" s="482"/>
      <c r="D72" s="100" t="s">
        <v>120</v>
      </c>
      <c r="F72" s="5"/>
    </row>
    <row r="73" spans="1:17" ht="30" x14ac:dyDescent="0.25">
      <c r="A73" s="6"/>
      <c r="B73" s="109" t="s">
        <v>121</v>
      </c>
      <c r="C73" s="110" t="s">
        <v>122</v>
      </c>
      <c r="D73" s="111">
        <v>5</v>
      </c>
      <c r="F73" s="159" t="s">
        <v>341</v>
      </c>
      <c r="G73" s="160" t="s">
        <v>341</v>
      </c>
      <c r="H73" s="160" t="s">
        <v>341</v>
      </c>
      <c r="I73" s="461" t="s">
        <v>153</v>
      </c>
      <c r="J73" s="461"/>
      <c r="K73" s="461"/>
      <c r="L73" s="461"/>
      <c r="M73" s="462"/>
    </row>
    <row r="74" spans="1:17" ht="30" x14ac:dyDescent="0.25">
      <c r="A74" s="6"/>
      <c r="B74" s="109" t="s">
        <v>123</v>
      </c>
      <c r="C74" s="110" t="s">
        <v>124</v>
      </c>
      <c r="D74" s="111">
        <v>4</v>
      </c>
      <c r="F74" s="161" t="s">
        <v>341</v>
      </c>
      <c r="G74" s="162" t="s">
        <v>341</v>
      </c>
      <c r="H74" s="162" t="s">
        <v>341</v>
      </c>
      <c r="I74" s="163" t="s">
        <v>146</v>
      </c>
      <c r="J74" s="164" t="s">
        <v>144</v>
      </c>
      <c r="K74" s="164" t="s">
        <v>141</v>
      </c>
      <c r="L74" s="163" t="s">
        <v>138</v>
      </c>
      <c r="M74" s="165" t="s">
        <v>135</v>
      </c>
      <c r="P74" s="465" t="s">
        <v>153</v>
      </c>
      <c r="Q74" s="465"/>
    </row>
    <row r="75" spans="1:17" ht="30" x14ac:dyDescent="0.25">
      <c r="A75" s="6"/>
      <c r="B75" s="109" t="s">
        <v>125</v>
      </c>
      <c r="C75" s="110" t="s">
        <v>126</v>
      </c>
      <c r="D75" s="111">
        <v>3</v>
      </c>
      <c r="F75" s="161" t="s">
        <v>341</v>
      </c>
      <c r="G75" s="162" t="s">
        <v>341</v>
      </c>
      <c r="H75" s="162" t="s">
        <v>341</v>
      </c>
      <c r="I75" s="164">
        <v>1</v>
      </c>
      <c r="J75" s="164">
        <v>2</v>
      </c>
      <c r="K75" s="164">
        <v>3</v>
      </c>
      <c r="L75" s="164">
        <v>4</v>
      </c>
      <c r="M75" s="166">
        <v>5</v>
      </c>
      <c r="P75" s="180" t="s">
        <v>342</v>
      </c>
      <c r="Q75" s="25" t="s">
        <v>343</v>
      </c>
    </row>
    <row r="76" spans="1:17" ht="30" x14ac:dyDescent="0.25">
      <c r="A76" s="6"/>
      <c r="B76" s="109" t="s">
        <v>127</v>
      </c>
      <c r="C76" s="110" t="s">
        <v>128</v>
      </c>
      <c r="D76" s="111">
        <v>2</v>
      </c>
      <c r="F76" s="463" t="s">
        <v>119</v>
      </c>
      <c r="G76" s="174" t="s">
        <v>130</v>
      </c>
      <c r="H76" s="164">
        <v>1</v>
      </c>
      <c r="I76" s="167" t="s">
        <v>166</v>
      </c>
      <c r="J76" s="167" t="s">
        <v>166</v>
      </c>
      <c r="K76" s="168" t="s">
        <v>167</v>
      </c>
      <c r="L76" s="169" t="s">
        <v>168</v>
      </c>
      <c r="M76" s="170" t="s">
        <v>169</v>
      </c>
      <c r="O76" s="176"/>
      <c r="P76" s="178" t="s">
        <v>135</v>
      </c>
      <c r="Q76" s="179">
        <v>5</v>
      </c>
    </row>
    <row r="77" spans="1:17" ht="30" x14ac:dyDescent="0.25">
      <c r="A77" s="6"/>
      <c r="B77" s="109" t="s">
        <v>129</v>
      </c>
      <c r="C77" s="110" t="s">
        <v>130</v>
      </c>
      <c r="D77" s="111">
        <v>1</v>
      </c>
      <c r="F77" s="463"/>
      <c r="G77" s="174" t="s">
        <v>128</v>
      </c>
      <c r="H77" s="164">
        <v>2</v>
      </c>
      <c r="I77" s="167" t="s">
        <v>166</v>
      </c>
      <c r="J77" s="167" t="s">
        <v>166</v>
      </c>
      <c r="K77" s="168" t="s">
        <v>167</v>
      </c>
      <c r="L77" s="169" t="s">
        <v>168</v>
      </c>
      <c r="M77" s="170" t="s">
        <v>169</v>
      </c>
      <c r="O77" s="176"/>
      <c r="P77" s="178" t="s">
        <v>138</v>
      </c>
      <c r="Q77" s="179">
        <v>4</v>
      </c>
    </row>
    <row r="78" spans="1:17" x14ac:dyDescent="0.25">
      <c r="A78" s="6"/>
      <c r="B78" s="112" t="s">
        <v>51</v>
      </c>
      <c r="C78" s="112"/>
      <c r="D78" s="5"/>
      <c r="F78" s="463"/>
      <c r="G78" s="174" t="s">
        <v>126</v>
      </c>
      <c r="H78" s="164">
        <v>3</v>
      </c>
      <c r="I78" s="167" t="s">
        <v>166</v>
      </c>
      <c r="J78" s="168" t="s">
        <v>167</v>
      </c>
      <c r="K78" s="169" t="s">
        <v>168</v>
      </c>
      <c r="L78" s="170" t="s">
        <v>169</v>
      </c>
      <c r="M78" s="170" t="s">
        <v>169</v>
      </c>
      <c r="O78" s="176"/>
      <c r="P78" s="178" t="s">
        <v>141</v>
      </c>
      <c r="Q78" s="179">
        <v>3</v>
      </c>
    </row>
    <row r="79" spans="1:17" x14ac:dyDescent="0.25">
      <c r="A79" s="6"/>
      <c r="F79" s="463"/>
      <c r="G79" s="174" t="s">
        <v>124</v>
      </c>
      <c r="H79" s="164">
        <v>4</v>
      </c>
      <c r="I79" s="168" t="s">
        <v>167</v>
      </c>
      <c r="J79" s="169" t="s">
        <v>168</v>
      </c>
      <c r="K79" s="169" t="s">
        <v>168</v>
      </c>
      <c r="L79" s="170" t="s">
        <v>169</v>
      </c>
      <c r="M79" s="170" t="s">
        <v>169</v>
      </c>
      <c r="O79" s="176"/>
      <c r="P79" s="178" t="s">
        <v>144</v>
      </c>
      <c r="Q79" s="179">
        <v>2</v>
      </c>
    </row>
    <row r="80" spans="1:17" x14ac:dyDescent="0.25">
      <c r="A80" s="6"/>
      <c r="B80" s="99" t="s">
        <v>446</v>
      </c>
      <c r="F80" s="464"/>
      <c r="G80" s="175" t="s">
        <v>122</v>
      </c>
      <c r="H80" s="171">
        <v>5</v>
      </c>
      <c r="I80" s="172" t="s">
        <v>168</v>
      </c>
      <c r="J80" s="172" t="s">
        <v>168</v>
      </c>
      <c r="K80" s="170" t="s">
        <v>169</v>
      </c>
      <c r="L80" s="173" t="s">
        <v>169</v>
      </c>
      <c r="M80" s="170" t="s">
        <v>169</v>
      </c>
      <c r="O80" s="176"/>
      <c r="P80" s="181" t="s">
        <v>146</v>
      </c>
      <c r="Q80" s="182">
        <v>1</v>
      </c>
    </row>
    <row r="81" spans="1:17" x14ac:dyDescent="0.25">
      <c r="A81" s="6"/>
      <c r="B81" s="101" t="s">
        <v>131</v>
      </c>
      <c r="O81" s="176"/>
      <c r="P81" s="177"/>
      <c r="Q81" s="177"/>
    </row>
    <row r="82" spans="1:17" x14ac:dyDescent="0.25">
      <c r="A82" s="6"/>
      <c r="B82" s="101" t="s">
        <v>132</v>
      </c>
      <c r="O82" s="176"/>
      <c r="P82" s="466" t="s">
        <v>119</v>
      </c>
      <c r="Q82" s="466"/>
    </row>
    <row r="83" spans="1:17" x14ac:dyDescent="0.25">
      <c r="A83" s="6"/>
      <c r="B83" s="101" t="s">
        <v>133</v>
      </c>
      <c r="O83" s="176"/>
      <c r="P83" s="174" t="s">
        <v>342</v>
      </c>
      <c r="Q83" s="164" t="s">
        <v>343</v>
      </c>
    </row>
    <row r="84" spans="1:17" x14ac:dyDescent="0.25">
      <c r="A84" s="6"/>
      <c r="O84" s="176"/>
      <c r="P84" s="174" t="s">
        <v>130</v>
      </c>
      <c r="Q84" s="164">
        <v>1</v>
      </c>
    </row>
    <row r="85" spans="1:17" x14ac:dyDescent="0.25">
      <c r="A85" s="6"/>
      <c r="O85" s="176"/>
      <c r="P85" s="174" t="s">
        <v>128</v>
      </c>
      <c r="Q85" s="164">
        <v>2</v>
      </c>
    </row>
    <row r="86" spans="1:17" x14ac:dyDescent="0.25">
      <c r="A86" s="6"/>
      <c r="O86" s="176"/>
      <c r="P86" s="174" t="s">
        <v>126</v>
      </c>
      <c r="Q86" s="164">
        <v>3</v>
      </c>
    </row>
    <row r="87" spans="1:17" x14ac:dyDescent="0.25">
      <c r="A87" s="6"/>
      <c r="O87" s="176"/>
      <c r="P87" s="174" t="s">
        <v>124</v>
      </c>
      <c r="Q87" s="164">
        <v>4</v>
      </c>
    </row>
    <row r="88" spans="1:17" x14ac:dyDescent="0.25">
      <c r="A88" s="6"/>
      <c r="O88" s="176"/>
      <c r="P88" s="174" t="s">
        <v>122</v>
      </c>
      <c r="Q88" s="164">
        <v>5</v>
      </c>
    </row>
    <row r="89" spans="1:17" x14ac:dyDescent="0.25">
      <c r="A89" s="6"/>
      <c r="O89" s="176"/>
      <c r="P89" s="177"/>
      <c r="Q89" s="177"/>
    </row>
    <row r="90" spans="1:17" x14ac:dyDescent="0.25">
      <c r="A90" s="6"/>
      <c r="O90" s="176"/>
      <c r="P90" s="177"/>
      <c r="Q90" s="177"/>
    </row>
    <row r="91" spans="1:17" s="5" customFormat="1" x14ac:dyDescent="0.25">
      <c r="A91" s="7"/>
      <c r="B91" s="100" t="s">
        <v>71</v>
      </c>
      <c r="C91" s="100"/>
      <c r="D91" s="100"/>
      <c r="E91" s="100" t="s">
        <v>70</v>
      </c>
      <c r="F91" s="100"/>
      <c r="G91" s="100"/>
      <c r="H91" s="100" t="s">
        <v>72</v>
      </c>
      <c r="I91" s="98"/>
      <c r="J91" s="98"/>
      <c r="O91" s="176"/>
      <c r="P91" s="177"/>
      <c r="Q91" s="177"/>
    </row>
    <row r="92" spans="1:17" s="5" customFormat="1" x14ac:dyDescent="0.25">
      <c r="A92" s="7"/>
      <c r="B92" s="100" t="s">
        <v>120</v>
      </c>
      <c r="C92" s="100"/>
      <c r="D92" s="100" t="s">
        <v>134</v>
      </c>
      <c r="E92" s="100" t="s">
        <v>120</v>
      </c>
      <c r="F92" s="100"/>
      <c r="G92" s="100" t="s">
        <v>134</v>
      </c>
      <c r="H92" s="100" t="s">
        <v>120</v>
      </c>
      <c r="I92" s="98"/>
      <c r="J92" s="100" t="s">
        <v>134</v>
      </c>
      <c r="O92" s="176"/>
      <c r="P92" s="177"/>
      <c r="Q92" s="177"/>
    </row>
    <row r="93" spans="1:17" s="5" customFormat="1" x14ac:dyDescent="0.25">
      <c r="A93" s="7"/>
      <c r="B93" s="113" t="s">
        <v>135</v>
      </c>
      <c r="C93" s="98">
        <v>5</v>
      </c>
      <c r="D93" s="114" t="s">
        <v>136</v>
      </c>
      <c r="E93" s="98" t="s">
        <v>135</v>
      </c>
      <c r="F93" s="98">
        <v>5</v>
      </c>
      <c r="G93" s="98" t="s">
        <v>137</v>
      </c>
      <c r="H93" s="98" t="s">
        <v>135</v>
      </c>
      <c r="I93" s="98">
        <v>5</v>
      </c>
      <c r="J93" s="98">
        <v>6</v>
      </c>
      <c r="O93" s="176"/>
      <c r="P93" s="177"/>
      <c r="Q93" s="177"/>
    </row>
    <row r="94" spans="1:17" s="5" customFormat="1" x14ac:dyDescent="0.25">
      <c r="A94" s="7"/>
      <c r="B94" s="113" t="s">
        <v>138</v>
      </c>
      <c r="C94" s="98">
        <v>4</v>
      </c>
      <c r="D94" s="114" t="s">
        <v>139</v>
      </c>
      <c r="E94" s="98" t="s">
        <v>138</v>
      </c>
      <c r="F94" s="98">
        <v>4</v>
      </c>
      <c r="G94" s="114" t="s">
        <v>140</v>
      </c>
      <c r="H94" s="98" t="s">
        <v>138</v>
      </c>
      <c r="I94" s="98">
        <v>4</v>
      </c>
      <c r="J94" s="98">
        <v>4</v>
      </c>
      <c r="O94" s="176"/>
      <c r="P94" s="177"/>
      <c r="Q94" s="177"/>
    </row>
    <row r="95" spans="1:17" s="5" customFormat="1" x14ac:dyDescent="0.25">
      <c r="A95" s="7"/>
      <c r="B95" s="113" t="s">
        <v>141</v>
      </c>
      <c r="C95" s="98">
        <v>3</v>
      </c>
      <c r="D95" s="114" t="s">
        <v>142</v>
      </c>
      <c r="E95" s="98" t="s">
        <v>141</v>
      </c>
      <c r="F95" s="98">
        <v>3</v>
      </c>
      <c r="G95" s="114" t="s">
        <v>143</v>
      </c>
      <c r="H95" s="98" t="s">
        <v>141</v>
      </c>
      <c r="I95" s="98">
        <v>3</v>
      </c>
      <c r="J95" s="98">
        <v>3</v>
      </c>
      <c r="O95" s="176"/>
      <c r="P95" s="177"/>
      <c r="Q95" s="177"/>
    </row>
    <row r="96" spans="1:17" s="5" customFormat="1" x14ac:dyDescent="0.25">
      <c r="A96" s="7"/>
      <c r="B96" s="113" t="s">
        <v>144</v>
      </c>
      <c r="C96" s="98">
        <v>2</v>
      </c>
      <c r="D96" s="114" t="s">
        <v>145</v>
      </c>
      <c r="E96" s="98">
        <v>20</v>
      </c>
      <c r="F96" s="98"/>
      <c r="G96" s="98"/>
      <c r="H96" s="98" t="s">
        <v>144</v>
      </c>
      <c r="I96" s="98">
        <v>2</v>
      </c>
      <c r="J96" s="98">
        <v>2</v>
      </c>
      <c r="O96" s="176"/>
      <c r="P96" s="177"/>
      <c r="Q96" s="177"/>
    </row>
    <row r="97" spans="1:22" s="5" customFormat="1" x14ac:dyDescent="0.25">
      <c r="A97" s="7"/>
      <c r="B97" s="98" t="s">
        <v>146</v>
      </c>
      <c r="C97" s="98">
        <v>1</v>
      </c>
      <c r="D97" s="114" t="s">
        <v>147</v>
      </c>
      <c r="E97" s="98"/>
      <c r="F97" s="98"/>
      <c r="G97" s="98"/>
      <c r="H97" s="98" t="s">
        <v>148</v>
      </c>
      <c r="I97" s="98">
        <v>1</v>
      </c>
      <c r="J97" s="98">
        <v>1</v>
      </c>
      <c r="O97" s="176"/>
      <c r="P97" s="177"/>
      <c r="Q97" s="177"/>
    </row>
    <row r="98" spans="1:22" s="5" customFormat="1" x14ac:dyDescent="0.25">
      <c r="A98" s="7"/>
      <c r="D98" s="14"/>
      <c r="O98" s="176"/>
      <c r="P98" s="177"/>
      <c r="Q98" s="177"/>
    </row>
    <row r="99" spans="1:22" x14ac:dyDescent="0.25">
      <c r="A99" s="6"/>
    </row>
    <row r="100" spans="1:22" hidden="1" x14ac:dyDescent="0.25">
      <c r="A100" s="6"/>
      <c r="B100" s="115" t="s">
        <v>149</v>
      </c>
      <c r="C100" s="483" t="s">
        <v>150</v>
      </c>
      <c r="D100" s="484"/>
      <c r="E100" s="467" t="s">
        <v>42</v>
      </c>
      <c r="F100" s="467"/>
      <c r="G100" s="467" t="s">
        <v>43</v>
      </c>
      <c r="H100" s="467"/>
      <c r="I100" s="467" t="s">
        <v>44</v>
      </c>
      <c r="J100" s="467"/>
      <c r="K100" s="467" t="s">
        <v>45</v>
      </c>
      <c r="L100" s="467"/>
      <c r="M100" s="467" t="s">
        <v>46</v>
      </c>
      <c r="N100" s="467"/>
      <c r="O100" s="467" t="s">
        <v>47</v>
      </c>
      <c r="P100" s="467"/>
      <c r="Q100" s="467" t="s">
        <v>48</v>
      </c>
      <c r="R100" s="467"/>
      <c r="S100" s="467" t="s">
        <v>49</v>
      </c>
      <c r="T100" s="467"/>
      <c r="U100" s="467" t="s">
        <v>50</v>
      </c>
      <c r="V100" s="467"/>
    </row>
    <row r="101" spans="1:22" hidden="1" x14ac:dyDescent="0.25">
      <c r="A101" s="6"/>
      <c r="B101" s="111" t="s">
        <v>52</v>
      </c>
      <c r="C101" s="112" t="e">
        <f>IF(D101&lt;=5,$E$95,IF(AND(D101&gt;=6,D101&lt;=11),$E$94,IF(D101&gt;=12,$E$93,SI)))</f>
        <v>#REF!</v>
      </c>
      <c r="D101" s="111" t="e">
        <f>COUNTIF(#REF!,"SI")</f>
        <v>#REF!</v>
      </c>
      <c r="E101" s="112" t="e">
        <f>IF(F101&lt;=5,$E$95,IF(AND(F101&gt;=6,F101&lt;=11),$E$94,IF(F101&gt;=12,$E$93)))</f>
        <v>#REF!</v>
      </c>
      <c r="F101" s="111" t="e">
        <f>COUNTIF(#REF!,"SI")</f>
        <v>#REF!</v>
      </c>
      <c r="G101" s="111" t="e">
        <f>IF(H101&lt;=5,$E$95,IF(AND(H101&gt;=6,H101&lt;=11),$E$94,IF(H101&gt;=12,$E$93)))</f>
        <v>#REF!</v>
      </c>
      <c r="H101" s="111" t="e">
        <f>COUNTIF(#REF!,"SI")</f>
        <v>#REF!</v>
      </c>
      <c r="I101" s="111" t="e">
        <f>IF(J101&lt;=5,$E$95,IF(AND(J101&gt;=6,J101&lt;=11),$E$94,IF(J101&gt;=12,$E$93)))</f>
        <v>#REF!</v>
      </c>
      <c r="J101" s="111" t="e">
        <f>COUNTIF(#REF!,"SI")</f>
        <v>#REF!</v>
      </c>
      <c r="K101" s="111" t="e">
        <f>IF(L101&lt;=5,$E$95,IF(AND(L101&gt;=6,L101&lt;=11),$E$94,IF(L101&gt;=12,$E$93)))</f>
        <v>#REF!</v>
      </c>
      <c r="L101" s="111" t="e">
        <f>COUNTIF(#REF!,"SI")</f>
        <v>#REF!</v>
      </c>
      <c r="M101" s="116" t="e">
        <f>IF(N101&lt;=5,$E$95,IF(AND(N101&gt;=6,N101&lt;=11),$E$94,IF(N101&gt;=12,$E$93)))</f>
        <v>#REF!</v>
      </c>
      <c r="N101" s="111" t="e">
        <f>COUNTIF(#REF!,"SI")</f>
        <v>#REF!</v>
      </c>
      <c r="O101" s="111" t="e">
        <f>IF(P101&lt;=5,$E$95,IF(AND(P101&gt;=6,P101&lt;=11),$E$94,IF(P101&gt;=12,$E$93)))</f>
        <v>#REF!</v>
      </c>
      <c r="P101" s="111" t="e">
        <f>COUNTIF(#REF!,"SI")</f>
        <v>#REF!</v>
      </c>
      <c r="Q101" s="111" t="e">
        <f>IF(R101&lt;=5,$E$95,IF(AND(R101&gt;=6,R101&lt;=11),$E$94,IF(R101&gt;=12,$E$93)))</f>
        <v>#REF!</v>
      </c>
      <c r="R101" s="111" t="e">
        <f>COUNTIF(#REF!,"SI")</f>
        <v>#REF!</v>
      </c>
      <c r="S101" s="111" t="e">
        <f>IF(T101&lt;=5,$E$95,IF(AND(T101&gt;=6,T101&lt;=11),$E$94,IF(T101&gt;=12,$E$93)))</f>
        <v>#REF!</v>
      </c>
      <c r="T101" s="111" t="e">
        <f>COUNTIF(#REF!,"SI")</f>
        <v>#REF!</v>
      </c>
      <c r="U101" s="111" t="e">
        <f>IF(V101&lt;=5,$E$95,IF(AND(V101&gt;=6,V101&lt;=11),$E$94,IF(V101&gt;=12,$E$93)))</f>
        <v>#REF!</v>
      </c>
      <c r="V101" s="111" t="e">
        <f>COUNTIF(#REF!,"SI")</f>
        <v>#REF!</v>
      </c>
    </row>
    <row r="102" spans="1:22" hidden="1" x14ac:dyDescent="0.25">
      <c r="A102" s="15"/>
      <c r="B102" s="117" t="s">
        <v>53</v>
      </c>
      <c r="C102" s="118" t="e">
        <f>IF(D102&lt;=3,$B$97,IF(AND(D102&gt;=3,D102&lt;=6),$B$96,IF(AND(D102&gt;=7,D102&lt;=9),$B$95,IF(AND(D102&gt;=10,D102&lt;=13),$B$94,IF(D102&gt;=13,$B$93,SI)))))</f>
        <v>#REF!</v>
      </c>
      <c r="D102" s="111" t="e">
        <f>COUNTIF(#REF!,"SI")</f>
        <v>#REF!</v>
      </c>
      <c r="E102" s="118" t="e">
        <f>IF(F102&lt;=3,$B$97,IF(AND(F102&gt;=3,F102&lt;=6),$B$96,IF(AND(F102&gt;=7,F102&lt;=9),$B$95,IF(AND(F102&gt;=10,F102&lt;=13),$B$94,IF(F102&gt;=13,$B$93,SI)))))</f>
        <v>#REF!</v>
      </c>
      <c r="F102" s="111" t="e">
        <f>COUNTIF(#REF!,"SI")</f>
        <v>#REF!</v>
      </c>
      <c r="G102" s="117" t="e">
        <f>IF(H102&lt;=3,$B$97,IF(AND(H102&gt;=3,H102&lt;=6),$B$96,IF(AND(H102&gt;=7,H102&lt;=9),$B$95,IF(AND(H102&gt;=10,H102&lt;=13),$B$94,IF(H102&gt;=13,$B$93,SI)))))</f>
        <v>#REF!</v>
      </c>
      <c r="H102" s="111" t="e">
        <f>COUNTIF(#REF!,"SI")</f>
        <v>#REF!</v>
      </c>
      <c r="I102" s="117" t="e">
        <f>IF(J102&lt;=3,$B$97,IF(AND(J102&gt;=3,J102&lt;=6),$B$96,IF(AND(J102&gt;=7,J102&lt;=9),$B$95,IF(AND(J102&gt;=10,J102&lt;=13),$B$94,IF(J102&gt;=13,$B$93,SI)))))</f>
        <v>#REF!</v>
      </c>
      <c r="J102" s="111" t="e">
        <f>COUNTIF(#REF!,"SI")</f>
        <v>#REF!</v>
      </c>
      <c r="K102" s="119" t="e">
        <f>IF(L102&lt;=3,$B$97,IF(AND(L102&gt;=3,L102&lt;=6),$B$96,IF(AND(L102&gt;=7,L102&lt;=9),$B$95,IF(AND(L102&gt;=10,L102&lt;=13),$B$94,IF(L102&gt;=13,$B$93,SI)))))</f>
        <v>#REF!</v>
      </c>
      <c r="L102" s="111" t="e">
        <f>COUNTIF(#REF!,"SI")</f>
        <v>#REF!</v>
      </c>
      <c r="M102" s="119" t="e">
        <f>IF(N102&lt;=3,$B$97,IF(AND(N102&gt;=3,N102&lt;=6),$B$96,IF(AND(N102&gt;=7,N102&lt;=9),$B$95,IF(AND(N102&gt;=10,N102&lt;=13),$B$94,IF(N102&gt;=13,$B$93,SI)))))</f>
        <v>#REF!</v>
      </c>
      <c r="N102" s="111" t="e">
        <f>COUNTIF(#REF!,"SI")</f>
        <v>#REF!</v>
      </c>
      <c r="O102" s="119" t="e">
        <f>IF(P102&lt;=3,$B$97,IF(AND(P102&gt;=3,P102&lt;=6),$B$96,IF(AND(P102&gt;=7,P102&lt;=9),$B$95,IF(AND(P102&gt;=10,P102&lt;=13),$B$94,IF(P102&gt;=13,$B$93,SI)))))</f>
        <v>#REF!</v>
      </c>
      <c r="P102" s="111" t="e">
        <f>COUNTIF(#REF!,"SI")</f>
        <v>#REF!</v>
      </c>
      <c r="Q102" s="119" t="e">
        <f>IF(R102&lt;=3,$B$97,IF(AND(R102&gt;=3,R102&lt;=6),$B$96,IF(AND(R102&gt;=7,R102&lt;=9),$B$95,IF(AND(R102&gt;=10,R102&lt;=13),$B$94,IF(R102&gt;=13,$B$93,SI)))))</f>
        <v>#REF!</v>
      </c>
      <c r="R102" s="111" t="e">
        <f>COUNTIF(#REF!,"SI")</f>
        <v>#REF!</v>
      </c>
      <c r="S102" s="119" t="e">
        <f>IF(T102&lt;=3,$B$97,IF(AND(T102&gt;=3,T102&lt;=6),$B$96,IF(AND(T102&gt;=7,T102&lt;=9),$B$95,IF(AND(T102&gt;=10,T102&lt;=13),$B$94,IF(T102&gt;=13,$B$93,SI)))))</f>
        <v>#REF!</v>
      </c>
      <c r="T102" s="111" t="e">
        <f>COUNTIF(#REF!,"SI")</f>
        <v>#REF!</v>
      </c>
      <c r="U102" s="119" t="e">
        <f>IF(V102&lt;=3,$B$97,IF(AND(V102&gt;=3,V102&lt;=6),$B$96,IF(AND(V102&gt;=7,V102&lt;=9),$B$95,IF(AND(V102&gt;=10,V102&lt;=13),$B$94,IF(V102&gt;=13,$B$93,SI)))))</f>
        <v>#REF!</v>
      </c>
      <c r="V102" s="111" t="e">
        <f>COUNTIF(#REF!,"SI")</f>
        <v>#REF!</v>
      </c>
    </row>
    <row r="103" spans="1:22" hidden="1" x14ac:dyDescent="0.25">
      <c r="A103" s="6"/>
      <c r="B103" s="119" t="s">
        <v>55</v>
      </c>
      <c r="C103" s="120" t="e">
        <f>IF(D103=7,H93,IF(AND(D103=5,D103&lt;=6),H94,IF(AND(D103=3,D103&lt;=4),H95,IF(D103=2,H96,IF(D103&lt;=1,H97,SI)))))</f>
        <v>#REF!</v>
      </c>
      <c r="D103" s="111" t="e">
        <f>COUNTIF(#REF!,"SI")</f>
        <v>#REF!</v>
      </c>
      <c r="E103" s="120" t="e">
        <f>IF(F103=7,H93,IF(AND(F103=5,F103&lt;=6),H94,IF(AND(F103=3,F103&lt;=4),H95,IF(F103=2,H96,IF(F103&lt;=1,H97,SI)))))</f>
        <v>#REF!</v>
      </c>
      <c r="F103" s="111" t="e">
        <f>COUNTIF(#REF!,"SI")</f>
        <v>#REF!</v>
      </c>
      <c r="G103" s="119" t="e">
        <f>IF(H103=7,H93,IF(AND(H103=5,H103&lt;=6),H94,IF(AND(H103=3,H103&lt;=4),H95,IF(H103=2,H96,IF(H103&lt;=1,H97,SI)))))</f>
        <v>#REF!</v>
      </c>
      <c r="H103" s="111" t="e">
        <f>COUNTIF(#REF!,"SI")</f>
        <v>#REF!</v>
      </c>
      <c r="I103" s="119" t="e">
        <f>IF(J103=7,H93,IF(AND(J103=5,J103&lt;=6),H94,IF(AND(J103=3,J103&lt;=4),H95,IF(J103=2,H96,IF(J103&lt;=1,H97,SI)))))</f>
        <v>#REF!</v>
      </c>
      <c r="J103" s="111" t="e">
        <f>COUNTIF(#REF!,"SI")</f>
        <v>#REF!</v>
      </c>
      <c r="K103" s="119" t="e">
        <f>IF(L103=7,H93,IF(AND(L103=5,D103&lt;=6),H94,IF(AND(L103=3,L103&lt;=4),H95,IF(L103=2,H96,IF(L103&lt;=1,H97,SI)))))</f>
        <v>#REF!</v>
      </c>
      <c r="L103" s="111" t="e">
        <f>COUNTIF(#REF!,"SI")</f>
        <v>#REF!</v>
      </c>
      <c r="M103" s="101" t="e">
        <f>IF(N103=7,H93,IF(AND(N103=5,N103&lt;=6),H94,IF(AND(N103=3,N103&lt;=4),H95,IF(N103=2,H96,IF(N103&lt;=1,H97,SI)))))</f>
        <v>#REF!</v>
      </c>
      <c r="N103" s="111" t="e">
        <f>COUNTIF(#REF!,"SI")</f>
        <v>#REF!</v>
      </c>
      <c r="O103" s="101" t="e">
        <f>IF(P103=7,$H$93,IF(AND(P103=5,P103&lt;=6),$H$94,IF(AND(P103=3,P103&lt;=4),$H$95,IF(P103=2,$H$96,IF(P103&lt;=1,$H$97)))))</f>
        <v>#REF!</v>
      </c>
      <c r="P103" s="111" t="e">
        <f>COUNTIF(#REF!,"SI")</f>
        <v>#REF!</v>
      </c>
      <c r="Q103" s="101" t="e">
        <f>IF(R103=7,$H$93,IF(AND(R103=5,R103&lt;=6),$H$94,IF(AND(R103=3,R103&lt;=4),$H$95,IF(R103=2,$H$96,IF(R103&lt;=1,$H$97)))))</f>
        <v>#REF!</v>
      </c>
      <c r="R103" s="111" t="e">
        <f>COUNTIF(#REF!,"SI")</f>
        <v>#REF!</v>
      </c>
      <c r="S103" s="101" t="e">
        <f>IF(T103=7,$H$93,IF(AND(T103=5,T103&lt;=6),$H$94,IF(AND(T103=3,T103&lt;=4),$H$95,IF(T103=2,$H$96,IF(T103&lt;=1,$H$97)))))</f>
        <v>#REF!</v>
      </c>
      <c r="T103" s="111" t="e">
        <f>COUNTIF(#REF!,"SI")</f>
        <v>#REF!</v>
      </c>
      <c r="U103" s="101" t="e">
        <f>IF(V103=7,$H$93,IF(AND(V103=5,V103&lt;=6),$H$94,IF(AND(V103=3,V103&lt;=4),$H$95,IF(V103=2,$H$96,IF(V103&lt;=1,$H$97)))))</f>
        <v>#REF!</v>
      </c>
      <c r="V103" s="111" t="e">
        <f>COUNTIF(#REF!,"SI")</f>
        <v>#REF!</v>
      </c>
    </row>
    <row r="104" spans="1:22" x14ac:dyDescent="0.25">
      <c r="A104" s="6"/>
      <c r="B104" s="478" t="s">
        <v>151</v>
      </c>
      <c r="C104" s="121" t="s">
        <v>150</v>
      </c>
      <c r="D104" s="122" t="s">
        <v>42</v>
      </c>
      <c r="E104" s="121" t="s">
        <v>43</v>
      </c>
      <c r="F104" s="122" t="s">
        <v>44</v>
      </c>
      <c r="G104" s="122" t="s">
        <v>45</v>
      </c>
      <c r="H104" s="122" t="s">
        <v>46</v>
      </c>
      <c r="I104" s="122" t="s">
        <v>47</v>
      </c>
      <c r="J104" s="122" t="s">
        <v>48</v>
      </c>
      <c r="K104" s="122" t="s">
        <v>49</v>
      </c>
      <c r="L104" s="123" t="s">
        <v>50</v>
      </c>
    </row>
    <row r="105" spans="1:22" x14ac:dyDescent="0.25">
      <c r="A105" s="6"/>
      <c r="B105" s="479"/>
      <c r="C105" s="153" t="str">
        <f>'VALORACIÓN RIESGOS'!M9</f>
        <v>Catastrófico</v>
      </c>
      <c r="D105" s="10" t="str">
        <f>'VALORACIÓN RIESGOS'!M22</f>
        <v>Menor</v>
      </c>
      <c r="E105" s="23" t="str">
        <f>'VALORACIÓN RIESGOS'!M35</f>
        <v>Menor</v>
      </c>
      <c r="F105" s="10" t="str">
        <f>'VALORACIÓN RIESGOS'!M48</f>
        <v>Insignificante</v>
      </c>
      <c r="G105" s="10">
        <f>'VALORACIÓN RIESGOS'!M61</f>
        <v>0</v>
      </c>
      <c r="H105" s="10">
        <f>'VALORACIÓN RIESGOS'!M74</f>
        <v>0</v>
      </c>
      <c r="I105" s="10">
        <f>'VALORACIÓN RIESGOS'!M87</f>
        <v>0</v>
      </c>
      <c r="J105" s="10">
        <f>'VALORACIÓN RIESGOS'!M100</f>
        <v>0</v>
      </c>
      <c r="K105" s="10">
        <f>'VALORACIÓN RIESGOS'!M113</f>
        <v>0</v>
      </c>
      <c r="L105" s="56">
        <f>'VALORACIÓN RIESGOS'!M126</f>
        <v>0</v>
      </c>
    </row>
    <row r="106" spans="1:22" x14ac:dyDescent="0.25">
      <c r="A106" s="6"/>
    </row>
    <row r="107" spans="1:22" x14ac:dyDescent="0.25">
      <c r="A107" s="6"/>
      <c r="B107" s="124" t="s">
        <v>152</v>
      </c>
      <c r="C107" s="121" t="s">
        <v>150</v>
      </c>
      <c r="D107" s="122" t="s">
        <v>42</v>
      </c>
      <c r="E107" s="121" t="s">
        <v>43</v>
      </c>
      <c r="F107" s="122" t="s">
        <v>44</v>
      </c>
      <c r="G107" s="122" t="s">
        <v>45</v>
      </c>
      <c r="H107" s="122" t="s">
        <v>46</v>
      </c>
      <c r="I107" s="122" t="s">
        <v>47</v>
      </c>
      <c r="J107" s="122" t="s">
        <v>48</v>
      </c>
      <c r="K107" s="122" t="s">
        <v>49</v>
      </c>
      <c r="L107" s="123" t="s">
        <v>50</v>
      </c>
    </row>
    <row r="108" spans="1:22" x14ac:dyDescent="0.25">
      <c r="A108" s="6"/>
      <c r="B108" s="9"/>
      <c r="C108" s="153" t="str">
        <f>'VALORACIÓN RIESGOS'!N9</f>
        <v>Rara Vez</v>
      </c>
      <c r="D108" s="10" t="str">
        <f>'VALORACIÓN RIESGOS'!N22</f>
        <v>Rara Vez</v>
      </c>
      <c r="E108" s="23" t="str">
        <f>'VALORACIÓN RIESGOS'!N35</f>
        <v>Rara Vez</v>
      </c>
      <c r="F108" s="10" t="str">
        <f>'VALORACIÓN RIESGOS'!N48</f>
        <v>Rara Vez</v>
      </c>
      <c r="G108" s="10">
        <f>'VALORACIÓN RIESGOS'!N61</f>
        <v>0</v>
      </c>
      <c r="H108" s="10">
        <f>'VALORACIÓN RIESGOS'!N74</f>
        <v>0</v>
      </c>
      <c r="I108" s="10">
        <f>'VALORACIÓN RIESGOS'!N87</f>
        <v>0</v>
      </c>
      <c r="J108" s="10">
        <f>'VALORACIÓN RIESGOS'!N100</f>
        <v>0</v>
      </c>
      <c r="K108" s="13">
        <f>'VALORACIÓN RIESGOS'!N113</f>
        <v>0</v>
      </c>
      <c r="L108" s="16">
        <f>'VALORACIÓN RIESGOS'!N126</f>
        <v>0</v>
      </c>
    </row>
    <row r="109" spans="1:22" x14ac:dyDescent="0.25">
      <c r="A109" s="6"/>
    </row>
    <row r="110" spans="1:22" hidden="1" x14ac:dyDescent="0.25">
      <c r="A110" s="6"/>
    </row>
    <row r="111" spans="1:22" hidden="1" x14ac:dyDescent="0.25">
      <c r="A111" s="6"/>
      <c r="B111" s="125" t="s">
        <v>119</v>
      </c>
      <c r="C111" s="125" t="s">
        <v>153</v>
      </c>
      <c r="D111" s="100" t="s">
        <v>154</v>
      </c>
      <c r="E111" s="100" t="s">
        <v>155</v>
      </c>
      <c r="F111" s="100" t="s">
        <v>156</v>
      </c>
      <c r="G111" s="100" t="s">
        <v>157</v>
      </c>
      <c r="H111" s="100" t="s">
        <v>158</v>
      </c>
      <c r="I111" s="100" t="s">
        <v>159</v>
      </c>
      <c r="J111" s="100" t="s">
        <v>160</v>
      </c>
      <c r="K111" s="100" t="s">
        <v>161</v>
      </c>
      <c r="L111" s="100" t="s">
        <v>162</v>
      </c>
      <c r="M111" s="100" t="s">
        <v>163</v>
      </c>
      <c r="N111" s="100" t="s">
        <v>164</v>
      </c>
    </row>
    <row r="112" spans="1:22" hidden="1" x14ac:dyDescent="0.25">
      <c r="A112" s="6"/>
      <c r="B112" s="113" t="s">
        <v>130</v>
      </c>
      <c r="C112" s="110" t="s">
        <v>146</v>
      </c>
      <c r="D112" s="110">
        <v>1</v>
      </c>
      <c r="E112" s="98">
        <f>+IF(AND($C$108=B112,$C$105=C112),D112,0)</f>
        <v>0</v>
      </c>
      <c r="F112" s="98">
        <f>+IF(AND($D$108=B112,$D$105=C112),D112,0)</f>
        <v>0</v>
      </c>
      <c r="G112" s="98">
        <f>+IF(AND($E$108=B112,$E$105=C112),D112,0)</f>
        <v>0</v>
      </c>
      <c r="H112" s="98">
        <f t="shared" ref="H112:H136" si="0">+IF(AND($F$108=B112,$F$105=C112),D112,0)</f>
        <v>1</v>
      </c>
      <c r="I112" s="98">
        <f t="shared" ref="I112:I136" si="1">+IF(AND($G$108=B112,$G$105=C112),D112,0)</f>
        <v>0</v>
      </c>
      <c r="J112" s="98">
        <f t="shared" ref="J112:J136" si="2">+IF(AND($H$108=B112,$H$105=C112),D112,0)</f>
        <v>0</v>
      </c>
      <c r="K112" s="98">
        <f t="shared" ref="K112:K136" si="3">+IF(AND($I$108=B112,$I$105=C112),D112,0)</f>
        <v>0</v>
      </c>
      <c r="L112" s="98">
        <f>+IF(AND($J$108=B112,$J$105=C112),D112,0)</f>
        <v>0</v>
      </c>
      <c r="M112" s="98">
        <f>+IF(AND($K$108=B112,$K$105=C112),D112,0)</f>
        <v>0</v>
      </c>
      <c r="N112" s="101">
        <f>+IF(AND($L$108=B112,$L$105=C112),D112,0)</f>
        <v>0</v>
      </c>
    </row>
    <row r="113" spans="1:14" hidden="1" x14ac:dyDescent="0.25">
      <c r="A113" s="6"/>
      <c r="B113" s="113" t="s">
        <v>130</v>
      </c>
      <c r="C113" s="110" t="s">
        <v>144</v>
      </c>
      <c r="D113" s="110">
        <v>1</v>
      </c>
      <c r="E113" s="98">
        <f t="shared" ref="E113:E136" si="4">+IF(AND($C$108=B113,$C$105=C113),D113,0)</f>
        <v>0</v>
      </c>
      <c r="F113" s="98">
        <f t="shared" ref="F113:F136" si="5">+IF(AND($D$108=B113,$D$105=C113),D113,0)</f>
        <v>1</v>
      </c>
      <c r="G113" s="98">
        <f t="shared" ref="G113:G136" si="6">+IF(AND($E$108=B113,$E$105=C113),D113,0)</f>
        <v>1</v>
      </c>
      <c r="H113" s="98">
        <f t="shared" si="0"/>
        <v>0</v>
      </c>
      <c r="I113" s="98">
        <f t="shared" si="1"/>
        <v>0</v>
      </c>
      <c r="J113" s="98">
        <f t="shared" si="2"/>
        <v>0</v>
      </c>
      <c r="K113" s="98">
        <f t="shared" si="3"/>
        <v>0</v>
      </c>
      <c r="L113" s="98">
        <f t="shared" ref="L113:L136" si="7">+IF(AND($J$108=B113,$J$105=C113),D113,0)</f>
        <v>0</v>
      </c>
      <c r="M113" s="98">
        <f t="shared" ref="M113:M136" si="8">+IF(AND($K$108=B113,$K$105=C113),D113,0)</f>
        <v>0</v>
      </c>
      <c r="N113" s="101">
        <f t="shared" ref="N113:N136" si="9">+IF(AND($L$108=B113,$L$105=C113),D113,0)</f>
        <v>0</v>
      </c>
    </row>
    <row r="114" spans="1:14" hidden="1" x14ac:dyDescent="0.25">
      <c r="A114" s="6"/>
      <c r="B114" s="113" t="s">
        <v>130</v>
      </c>
      <c r="C114" s="110" t="s">
        <v>141</v>
      </c>
      <c r="D114" s="110">
        <v>2</v>
      </c>
      <c r="E114" s="98">
        <f t="shared" si="4"/>
        <v>0</v>
      </c>
      <c r="F114" s="98">
        <f t="shared" si="5"/>
        <v>0</v>
      </c>
      <c r="G114" s="98">
        <f t="shared" si="6"/>
        <v>0</v>
      </c>
      <c r="H114" s="98">
        <f t="shared" si="0"/>
        <v>0</v>
      </c>
      <c r="I114" s="98">
        <f t="shared" si="1"/>
        <v>0</v>
      </c>
      <c r="J114" s="98">
        <f t="shared" si="2"/>
        <v>0</v>
      </c>
      <c r="K114" s="98">
        <f t="shared" si="3"/>
        <v>0</v>
      </c>
      <c r="L114" s="98">
        <f t="shared" si="7"/>
        <v>0</v>
      </c>
      <c r="M114" s="98">
        <f t="shared" si="8"/>
        <v>0</v>
      </c>
      <c r="N114" s="101">
        <f t="shared" si="9"/>
        <v>0</v>
      </c>
    </row>
    <row r="115" spans="1:14" hidden="1" x14ac:dyDescent="0.25">
      <c r="A115" s="6"/>
      <c r="B115" s="113" t="s">
        <v>130</v>
      </c>
      <c r="C115" s="110" t="s">
        <v>138</v>
      </c>
      <c r="D115" s="110">
        <v>3</v>
      </c>
      <c r="E115" s="98">
        <f t="shared" si="4"/>
        <v>0</v>
      </c>
      <c r="F115" s="98">
        <f t="shared" si="5"/>
        <v>0</v>
      </c>
      <c r="G115" s="98">
        <f t="shared" si="6"/>
        <v>0</v>
      </c>
      <c r="H115" s="98">
        <f t="shared" si="0"/>
        <v>0</v>
      </c>
      <c r="I115" s="98">
        <f t="shared" si="1"/>
        <v>0</v>
      </c>
      <c r="J115" s="98">
        <f t="shared" si="2"/>
        <v>0</v>
      </c>
      <c r="K115" s="98">
        <f t="shared" si="3"/>
        <v>0</v>
      </c>
      <c r="L115" s="98">
        <f t="shared" si="7"/>
        <v>0</v>
      </c>
      <c r="M115" s="98">
        <f t="shared" si="8"/>
        <v>0</v>
      </c>
      <c r="N115" s="101">
        <f t="shared" si="9"/>
        <v>0</v>
      </c>
    </row>
    <row r="116" spans="1:14" hidden="1" x14ac:dyDescent="0.25">
      <c r="A116" s="6"/>
      <c r="B116" s="113" t="s">
        <v>130</v>
      </c>
      <c r="C116" s="110" t="s">
        <v>135</v>
      </c>
      <c r="D116" s="110">
        <v>4</v>
      </c>
      <c r="E116" s="98">
        <f t="shared" si="4"/>
        <v>4</v>
      </c>
      <c r="F116" s="98">
        <f t="shared" si="5"/>
        <v>0</v>
      </c>
      <c r="G116" s="98">
        <f t="shared" si="6"/>
        <v>0</v>
      </c>
      <c r="H116" s="98">
        <f t="shared" si="0"/>
        <v>0</v>
      </c>
      <c r="I116" s="98">
        <f t="shared" si="1"/>
        <v>0</v>
      </c>
      <c r="J116" s="98">
        <f t="shared" si="2"/>
        <v>0</v>
      </c>
      <c r="K116" s="98">
        <f t="shared" si="3"/>
        <v>0</v>
      </c>
      <c r="L116" s="98">
        <f t="shared" si="7"/>
        <v>0</v>
      </c>
      <c r="M116" s="98">
        <f t="shared" si="8"/>
        <v>0</v>
      </c>
      <c r="N116" s="101">
        <f t="shared" si="9"/>
        <v>0</v>
      </c>
    </row>
    <row r="117" spans="1:14" hidden="1" x14ac:dyDescent="0.25">
      <c r="A117" s="6"/>
      <c r="B117" s="113" t="s">
        <v>128</v>
      </c>
      <c r="C117" s="110" t="s">
        <v>146</v>
      </c>
      <c r="D117" s="110">
        <v>1</v>
      </c>
      <c r="E117" s="98">
        <f t="shared" si="4"/>
        <v>0</v>
      </c>
      <c r="F117" s="98">
        <f t="shared" si="5"/>
        <v>0</v>
      </c>
      <c r="G117" s="98">
        <f t="shared" si="6"/>
        <v>0</v>
      </c>
      <c r="H117" s="98">
        <f t="shared" si="0"/>
        <v>0</v>
      </c>
      <c r="I117" s="98">
        <f t="shared" si="1"/>
        <v>0</v>
      </c>
      <c r="J117" s="98">
        <f t="shared" si="2"/>
        <v>0</v>
      </c>
      <c r="K117" s="98">
        <f t="shared" si="3"/>
        <v>0</v>
      </c>
      <c r="L117" s="98">
        <f t="shared" si="7"/>
        <v>0</v>
      </c>
      <c r="M117" s="98">
        <f t="shared" si="8"/>
        <v>0</v>
      </c>
      <c r="N117" s="101">
        <f t="shared" si="9"/>
        <v>0</v>
      </c>
    </row>
    <row r="118" spans="1:14" hidden="1" x14ac:dyDescent="0.25">
      <c r="A118" s="6"/>
      <c r="B118" s="113" t="s">
        <v>128</v>
      </c>
      <c r="C118" s="110" t="s">
        <v>144</v>
      </c>
      <c r="D118" s="110">
        <v>1</v>
      </c>
      <c r="E118" s="98">
        <f t="shared" si="4"/>
        <v>0</v>
      </c>
      <c r="F118" s="98">
        <f t="shared" si="5"/>
        <v>0</v>
      </c>
      <c r="G118" s="98">
        <f t="shared" si="6"/>
        <v>0</v>
      </c>
      <c r="H118" s="98">
        <f t="shared" si="0"/>
        <v>0</v>
      </c>
      <c r="I118" s="98">
        <f t="shared" si="1"/>
        <v>0</v>
      </c>
      <c r="J118" s="98">
        <f t="shared" si="2"/>
        <v>0</v>
      </c>
      <c r="K118" s="98">
        <f t="shared" si="3"/>
        <v>0</v>
      </c>
      <c r="L118" s="98">
        <f t="shared" si="7"/>
        <v>0</v>
      </c>
      <c r="M118" s="98">
        <f t="shared" si="8"/>
        <v>0</v>
      </c>
      <c r="N118" s="101">
        <f t="shared" si="9"/>
        <v>0</v>
      </c>
    </row>
    <row r="119" spans="1:14" hidden="1" x14ac:dyDescent="0.25">
      <c r="A119" s="6"/>
      <c r="B119" s="113" t="s">
        <v>128</v>
      </c>
      <c r="C119" s="110" t="s">
        <v>141</v>
      </c>
      <c r="D119" s="110">
        <v>2</v>
      </c>
      <c r="E119" s="98">
        <f t="shared" si="4"/>
        <v>0</v>
      </c>
      <c r="F119" s="98">
        <f t="shared" si="5"/>
        <v>0</v>
      </c>
      <c r="G119" s="98">
        <f t="shared" si="6"/>
        <v>0</v>
      </c>
      <c r="H119" s="98">
        <f t="shared" si="0"/>
        <v>0</v>
      </c>
      <c r="I119" s="98">
        <f t="shared" si="1"/>
        <v>0</v>
      </c>
      <c r="J119" s="98">
        <f t="shared" si="2"/>
        <v>0</v>
      </c>
      <c r="K119" s="98">
        <f t="shared" si="3"/>
        <v>0</v>
      </c>
      <c r="L119" s="98">
        <f t="shared" si="7"/>
        <v>0</v>
      </c>
      <c r="M119" s="98">
        <f t="shared" si="8"/>
        <v>0</v>
      </c>
      <c r="N119" s="101">
        <f t="shared" si="9"/>
        <v>0</v>
      </c>
    </row>
    <row r="120" spans="1:14" hidden="1" x14ac:dyDescent="0.25">
      <c r="A120" s="6"/>
      <c r="B120" s="113" t="s">
        <v>128</v>
      </c>
      <c r="C120" s="110" t="s">
        <v>138</v>
      </c>
      <c r="D120" s="110">
        <v>3</v>
      </c>
      <c r="E120" s="98">
        <f t="shared" si="4"/>
        <v>0</v>
      </c>
      <c r="F120" s="98">
        <f t="shared" si="5"/>
        <v>0</v>
      </c>
      <c r="G120" s="98">
        <f t="shared" si="6"/>
        <v>0</v>
      </c>
      <c r="H120" s="98">
        <f t="shared" si="0"/>
        <v>0</v>
      </c>
      <c r="I120" s="98">
        <f t="shared" si="1"/>
        <v>0</v>
      </c>
      <c r="J120" s="98">
        <f t="shared" si="2"/>
        <v>0</v>
      </c>
      <c r="K120" s="98">
        <f t="shared" si="3"/>
        <v>0</v>
      </c>
      <c r="L120" s="98">
        <f t="shared" si="7"/>
        <v>0</v>
      </c>
      <c r="M120" s="98">
        <f t="shared" si="8"/>
        <v>0</v>
      </c>
      <c r="N120" s="101">
        <f t="shared" si="9"/>
        <v>0</v>
      </c>
    </row>
    <row r="121" spans="1:14" hidden="1" x14ac:dyDescent="0.25">
      <c r="A121" s="6"/>
      <c r="B121" s="113" t="s">
        <v>128</v>
      </c>
      <c r="C121" s="110" t="s">
        <v>135</v>
      </c>
      <c r="D121" s="110">
        <v>4</v>
      </c>
      <c r="E121" s="98">
        <f t="shared" si="4"/>
        <v>0</v>
      </c>
      <c r="F121" s="98">
        <f t="shared" si="5"/>
        <v>0</v>
      </c>
      <c r="G121" s="98">
        <f t="shared" si="6"/>
        <v>0</v>
      </c>
      <c r="H121" s="98">
        <f t="shared" si="0"/>
        <v>0</v>
      </c>
      <c r="I121" s="98">
        <f t="shared" si="1"/>
        <v>0</v>
      </c>
      <c r="J121" s="98">
        <f t="shared" si="2"/>
        <v>0</v>
      </c>
      <c r="K121" s="98">
        <f t="shared" si="3"/>
        <v>0</v>
      </c>
      <c r="L121" s="98">
        <f t="shared" si="7"/>
        <v>0</v>
      </c>
      <c r="M121" s="98">
        <f t="shared" si="8"/>
        <v>0</v>
      </c>
      <c r="N121" s="101">
        <f t="shared" si="9"/>
        <v>0</v>
      </c>
    </row>
    <row r="122" spans="1:14" hidden="1" x14ac:dyDescent="0.25">
      <c r="A122" s="6"/>
      <c r="B122" s="113" t="s">
        <v>126</v>
      </c>
      <c r="C122" s="110" t="s">
        <v>146</v>
      </c>
      <c r="D122" s="110">
        <v>1</v>
      </c>
      <c r="E122" s="98">
        <f t="shared" si="4"/>
        <v>0</v>
      </c>
      <c r="F122" s="98">
        <f t="shared" si="5"/>
        <v>0</v>
      </c>
      <c r="G122" s="98">
        <f>+IF(AND($E$108=B122,$E$105=C122),D122,0)</f>
        <v>0</v>
      </c>
      <c r="H122" s="98">
        <f t="shared" si="0"/>
        <v>0</v>
      </c>
      <c r="I122" s="98">
        <f t="shared" si="1"/>
        <v>0</v>
      </c>
      <c r="J122" s="98">
        <f t="shared" si="2"/>
        <v>0</v>
      </c>
      <c r="K122" s="98">
        <f t="shared" si="3"/>
        <v>0</v>
      </c>
      <c r="L122" s="98">
        <f t="shared" si="7"/>
        <v>0</v>
      </c>
      <c r="M122" s="98">
        <f t="shared" si="8"/>
        <v>0</v>
      </c>
      <c r="N122" s="101">
        <f t="shared" si="9"/>
        <v>0</v>
      </c>
    </row>
    <row r="123" spans="1:14" hidden="1" x14ac:dyDescent="0.25">
      <c r="A123" s="6"/>
      <c r="B123" s="113" t="s">
        <v>126</v>
      </c>
      <c r="C123" s="110" t="s">
        <v>144</v>
      </c>
      <c r="D123" s="110">
        <v>2</v>
      </c>
      <c r="E123" s="98">
        <f t="shared" si="4"/>
        <v>0</v>
      </c>
      <c r="F123" s="98">
        <f t="shared" si="5"/>
        <v>0</v>
      </c>
      <c r="G123" s="98">
        <f t="shared" si="6"/>
        <v>0</v>
      </c>
      <c r="H123" s="98">
        <f t="shared" si="0"/>
        <v>0</v>
      </c>
      <c r="I123" s="98">
        <f t="shared" si="1"/>
        <v>0</v>
      </c>
      <c r="J123" s="98">
        <f t="shared" si="2"/>
        <v>0</v>
      </c>
      <c r="K123" s="98">
        <f t="shared" si="3"/>
        <v>0</v>
      </c>
      <c r="L123" s="98">
        <f t="shared" si="7"/>
        <v>0</v>
      </c>
      <c r="M123" s="98">
        <f t="shared" si="8"/>
        <v>0</v>
      </c>
      <c r="N123" s="101">
        <f t="shared" si="9"/>
        <v>0</v>
      </c>
    </row>
    <row r="124" spans="1:14" hidden="1" x14ac:dyDescent="0.25">
      <c r="A124" s="6"/>
      <c r="B124" s="113" t="s">
        <v>126</v>
      </c>
      <c r="C124" s="110" t="s">
        <v>141</v>
      </c>
      <c r="D124" s="110">
        <v>3</v>
      </c>
      <c r="E124" s="98">
        <f t="shared" si="4"/>
        <v>0</v>
      </c>
      <c r="F124" s="98">
        <f t="shared" si="5"/>
        <v>0</v>
      </c>
      <c r="G124" s="98">
        <f t="shared" si="6"/>
        <v>0</v>
      </c>
      <c r="H124" s="98">
        <f t="shared" si="0"/>
        <v>0</v>
      </c>
      <c r="I124" s="98">
        <f t="shared" si="1"/>
        <v>0</v>
      </c>
      <c r="J124" s="98">
        <f t="shared" si="2"/>
        <v>0</v>
      </c>
      <c r="K124" s="98">
        <f t="shared" si="3"/>
        <v>0</v>
      </c>
      <c r="L124" s="98">
        <f t="shared" si="7"/>
        <v>0</v>
      </c>
      <c r="M124" s="98">
        <f t="shared" si="8"/>
        <v>0</v>
      </c>
      <c r="N124" s="101">
        <f t="shared" si="9"/>
        <v>0</v>
      </c>
    </row>
    <row r="125" spans="1:14" hidden="1" x14ac:dyDescent="0.25">
      <c r="A125" s="6"/>
      <c r="B125" s="113" t="s">
        <v>126</v>
      </c>
      <c r="C125" s="110" t="s">
        <v>138</v>
      </c>
      <c r="D125" s="110">
        <v>4</v>
      </c>
      <c r="E125" s="98">
        <f t="shared" si="4"/>
        <v>0</v>
      </c>
      <c r="F125" s="98">
        <f t="shared" si="5"/>
        <v>0</v>
      </c>
      <c r="G125" s="98">
        <f t="shared" si="6"/>
        <v>0</v>
      </c>
      <c r="H125" s="98">
        <f t="shared" si="0"/>
        <v>0</v>
      </c>
      <c r="I125" s="98">
        <f t="shared" si="1"/>
        <v>0</v>
      </c>
      <c r="J125" s="98">
        <f t="shared" si="2"/>
        <v>0</v>
      </c>
      <c r="K125" s="98">
        <f t="shared" si="3"/>
        <v>0</v>
      </c>
      <c r="L125" s="98">
        <f t="shared" si="7"/>
        <v>0</v>
      </c>
      <c r="M125" s="98">
        <f t="shared" si="8"/>
        <v>0</v>
      </c>
      <c r="N125" s="101">
        <f t="shared" si="9"/>
        <v>0</v>
      </c>
    </row>
    <row r="126" spans="1:14" hidden="1" x14ac:dyDescent="0.25">
      <c r="A126" s="6"/>
      <c r="B126" s="113" t="s">
        <v>126</v>
      </c>
      <c r="C126" s="110" t="s">
        <v>135</v>
      </c>
      <c r="D126" s="110">
        <v>4</v>
      </c>
      <c r="E126" s="98">
        <f t="shared" si="4"/>
        <v>0</v>
      </c>
      <c r="F126" s="98">
        <f t="shared" si="5"/>
        <v>0</v>
      </c>
      <c r="G126" s="98">
        <f t="shared" si="6"/>
        <v>0</v>
      </c>
      <c r="H126" s="98">
        <f t="shared" si="0"/>
        <v>0</v>
      </c>
      <c r="I126" s="98">
        <f t="shared" si="1"/>
        <v>0</v>
      </c>
      <c r="J126" s="98">
        <f t="shared" si="2"/>
        <v>0</v>
      </c>
      <c r="K126" s="98">
        <f t="shared" si="3"/>
        <v>0</v>
      </c>
      <c r="L126" s="98">
        <f t="shared" si="7"/>
        <v>0</v>
      </c>
      <c r="M126" s="98">
        <f t="shared" si="8"/>
        <v>0</v>
      </c>
      <c r="N126" s="101">
        <f t="shared" si="9"/>
        <v>0</v>
      </c>
    </row>
    <row r="127" spans="1:14" hidden="1" x14ac:dyDescent="0.25">
      <c r="A127" s="6"/>
      <c r="B127" s="113" t="s">
        <v>124</v>
      </c>
      <c r="C127" s="110" t="s">
        <v>146</v>
      </c>
      <c r="D127" s="110">
        <v>2</v>
      </c>
      <c r="E127" s="98">
        <f t="shared" si="4"/>
        <v>0</v>
      </c>
      <c r="F127" s="98">
        <f t="shared" si="5"/>
        <v>0</v>
      </c>
      <c r="G127" s="98">
        <f t="shared" si="6"/>
        <v>0</v>
      </c>
      <c r="H127" s="98">
        <f t="shared" si="0"/>
        <v>0</v>
      </c>
      <c r="I127" s="98">
        <f t="shared" si="1"/>
        <v>0</v>
      </c>
      <c r="J127" s="98">
        <f t="shared" si="2"/>
        <v>0</v>
      </c>
      <c r="K127" s="98">
        <f t="shared" si="3"/>
        <v>0</v>
      </c>
      <c r="L127" s="98">
        <f t="shared" si="7"/>
        <v>0</v>
      </c>
      <c r="M127" s="98">
        <f t="shared" si="8"/>
        <v>0</v>
      </c>
      <c r="N127" s="101">
        <f t="shared" si="9"/>
        <v>0</v>
      </c>
    </row>
    <row r="128" spans="1:14" hidden="1" x14ac:dyDescent="0.25">
      <c r="A128" s="6"/>
      <c r="B128" s="113" t="s">
        <v>124</v>
      </c>
      <c r="C128" s="110" t="s">
        <v>144</v>
      </c>
      <c r="D128" s="110">
        <v>3</v>
      </c>
      <c r="E128" s="98">
        <f t="shared" si="4"/>
        <v>0</v>
      </c>
      <c r="F128" s="98">
        <f t="shared" si="5"/>
        <v>0</v>
      </c>
      <c r="G128" s="98">
        <f>+IF(AND($E$108=B128,$E$105=C128),D128,0)</f>
        <v>0</v>
      </c>
      <c r="H128" s="98">
        <f t="shared" si="0"/>
        <v>0</v>
      </c>
      <c r="I128" s="98">
        <f t="shared" si="1"/>
        <v>0</v>
      </c>
      <c r="J128" s="98">
        <f t="shared" si="2"/>
        <v>0</v>
      </c>
      <c r="K128" s="98">
        <f t="shared" si="3"/>
        <v>0</v>
      </c>
      <c r="L128" s="98">
        <f t="shared" si="7"/>
        <v>0</v>
      </c>
      <c r="M128" s="98">
        <f t="shared" si="8"/>
        <v>0</v>
      </c>
      <c r="N128" s="101">
        <f t="shared" si="9"/>
        <v>0</v>
      </c>
    </row>
    <row r="129" spans="1:14" hidden="1" x14ac:dyDescent="0.25">
      <c r="A129" s="6"/>
      <c r="B129" s="113" t="s">
        <v>124</v>
      </c>
      <c r="C129" s="110" t="s">
        <v>141</v>
      </c>
      <c r="D129" s="110">
        <v>3</v>
      </c>
      <c r="E129" s="98">
        <f t="shared" si="4"/>
        <v>0</v>
      </c>
      <c r="F129" s="98">
        <f t="shared" si="5"/>
        <v>0</v>
      </c>
      <c r="G129" s="98">
        <f t="shared" si="6"/>
        <v>0</v>
      </c>
      <c r="H129" s="98">
        <f t="shared" si="0"/>
        <v>0</v>
      </c>
      <c r="I129" s="98">
        <f t="shared" si="1"/>
        <v>0</v>
      </c>
      <c r="J129" s="98">
        <f t="shared" si="2"/>
        <v>0</v>
      </c>
      <c r="K129" s="98">
        <f t="shared" si="3"/>
        <v>0</v>
      </c>
      <c r="L129" s="98">
        <f t="shared" si="7"/>
        <v>0</v>
      </c>
      <c r="M129" s="98">
        <f t="shared" si="8"/>
        <v>0</v>
      </c>
      <c r="N129" s="101">
        <f t="shared" si="9"/>
        <v>0</v>
      </c>
    </row>
    <row r="130" spans="1:14" hidden="1" x14ac:dyDescent="0.25">
      <c r="A130" s="6"/>
      <c r="B130" s="113" t="s">
        <v>124</v>
      </c>
      <c r="C130" s="110" t="s">
        <v>138</v>
      </c>
      <c r="D130" s="110">
        <v>4</v>
      </c>
      <c r="E130" s="98">
        <f t="shared" si="4"/>
        <v>0</v>
      </c>
      <c r="F130" s="98">
        <f t="shared" si="5"/>
        <v>0</v>
      </c>
      <c r="G130" s="98">
        <f t="shared" si="6"/>
        <v>0</v>
      </c>
      <c r="H130" s="98">
        <f t="shared" si="0"/>
        <v>0</v>
      </c>
      <c r="I130" s="98">
        <f t="shared" si="1"/>
        <v>0</v>
      </c>
      <c r="J130" s="98">
        <f t="shared" si="2"/>
        <v>0</v>
      </c>
      <c r="K130" s="98">
        <f t="shared" si="3"/>
        <v>0</v>
      </c>
      <c r="L130" s="98">
        <f t="shared" si="7"/>
        <v>0</v>
      </c>
      <c r="M130" s="98">
        <f t="shared" si="8"/>
        <v>0</v>
      </c>
      <c r="N130" s="101">
        <f t="shared" si="9"/>
        <v>0</v>
      </c>
    </row>
    <row r="131" spans="1:14" hidden="1" x14ac:dyDescent="0.25">
      <c r="A131" s="6"/>
      <c r="B131" s="113" t="s">
        <v>124</v>
      </c>
      <c r="C131" s="110" t="s">
        <v>135</v>
      </c>
      <c r="D131" s="110">
        <v>4</v>
      </c>
      <c r="E131" s="98">
        <f t="shared" si="4"/>
        <v>0</v>
      </c>
      <c r="F131" s="98">
        <f t="shared" si="5"/>
        <v>0</v>
      </c>
      <c r="G131" s="98">
        <f t="shared" si="6"/>
        <v>0</v>
      </c>
      <c r="H131" s="98">
        <f t="shared" si="0"/>
        <v>0</v>
      </c>
      <c r="I131" s="98">
        <f t="shared" si="1"/>
        <v>0</v>
      </c>
      <c r="J131" s="98">
        <f t="shared" si="2"/>
        <v>0</v>
      </c>
      <c r="K131" s="98">
        <f t="shared" si="3"/>
        <v>0</v>
      </c>
      <c r="L131" s="98">
        <f t="shared" si="7"/>
        <v>0</v>
      </c>
      <c r="M131" s="98">
        <f t="shared" si="8"/>
        <v>0</v>
      </c>
      <c r="N131" s="101">
        <f t="shared" si="9"/>
        <v>0</v>
      </c>
    </row>
    <row r="132" spans="1:14" hidden="1" x14ac:dyDescent="0.25">
      <c r="A132" s="6"/>
      <c r="B132" s="113" t="s">
        <v>122</v>
      </c>
      <c r="C132" s="110" t="s">
        <v>146</v>
      </c>
      <c r="D132" s="110">
        <v>3</v>
      </c>
      <c r="E132" s="98">
        <f t="shared" si="4"/>
        <v>0</v>
      </c>
      <c r="F132" s="98">
        <f t="shared" si="5"/>
        <v>0</v>
      </c>
      <c r="G132" s="98">
        <f t="shared" si="6"/>
        <v>0</v>
      </c>
      <c r="H132" s="98">
        <f t="shared" si="0"/>
        <v>0</v>
      </c>
      <c r="I132" s="98">
        <f t="shared" si="1"/>
        <v>0</v>
      </c>
      <c r="J132" s="98">
        <f t="shared" si="2"/>
        <v>0</v>
      </c>
      <c r="K132" s="98">
        <f t="shared" si="3"/>
        <v>0</v>
      </c>
      <c r="L132" s="98">
        <f t="shared" si="7"/>
        <v>0</v>
      </c>
      <c r="M132" s="98">
        <f t="shared" si="8"/>
        <v>0</v>
      </c>
      <c r="N132" s="101">
        <f t="shared" si="9"/>
        <v>0</v>
      </c>
    </row>
    <row r="133" spans="1:14" hidden="1" x14ac:dyDescent="0.25">
      <c r="A133" s="6"/>
      <c r="B133" s="113" t="s">
        <v>122</v>
      </c>
      <c r="C133" s="110" t="s">
        <v>144</v>
      </c>
      <c r="D133" s="110">
        <v>3</v>
      </c>
      <c r="E133" s="98">
        <f t="shared" si="4"/>
        <v>0</v>
      </c>
      <c r="F133" s="98">
        <f t="shared" si="5"/>
        <v>0</v>
      </c>
      <c r="G133" s="98">
        <f t="shared" si="6"/>
        <v>0</v>
      </c>
      <c r="H133" s="98">
        <f t="shared" si="0"/>
        <v>0</v>
      </c>
      <c r="I133" s="98">
        <f t="shared" si="1"/>
        <v>0</v>
      </c>
      <c r="J133" s="98">
        <f t="shared" si="2"/>
        <v>0</v>
      </c>
      <c r="K133" s="98">
        <f t="shared" si="3"/>
        <v>0</v>
      </c>
      <c r="L133" s="98">
        <f t="shared" si="7"/>
        <v>0</v>
      </c>
      <c r="M133" s="98">
        <f t="shared" si="8"/>
        <v>0</v>
      </c>
      <c r="N133" s="101">
        <f t="shared" si="9"/>
        <v>0</v>
      </c>
    </row>
    <row r="134" spans="1:14" hidden="1" x14ac:dyDescent="0.25">
      <c r="A134" s="6"/>
      <c r="B134" s="113" t="s">
        <v>122</v>
      </c>
      <c r="C134" s="110" t="s">
        <v>141</v>
      </c>
      <c r="D134" s="110">
        <v>4</v>
      </c>
      <c r="E134" s="98">
        <f t="shared" si="4"/>
        <v>0</v>
      </c>
      <c r="F134" s="98">
        <f t="shared" si="5"/>
        <v>0</v>
      </c>
      <c r="G134" s="98">
        <f t="shared" si="6"/>
        <v>0</v>
      </c>
      <c r="H134" s="98">
        <f t="shared" si="0"/>
        <v>0</v>
      </c>
      <c r="I134" s="98">
        <f t="shared" si="1"/>
        <v>0</v>
      </c>
      <c r="J134" s="98">
        <f t="shared" si="2"/>
        <v>0</v>
      </c>
      <c r="K134" s="98">
        <f t="shared" si="3"/>
        <v>0</v>
      </c>
      <c r="L134" s="98">
        <f t="shared" si="7"/>
        <v>0</v>
      </c>
      <c r="M134" s="98">
        <f t="shared" si="8"/>
        <v>0</v>
      </c>
      <c r="N134" s="101">
        <f t="shared" si="9"/>
        <v>0</v>
      </c>
    </row>
    <row r="135" spans="1:14" hidden="1" x14ac:dyDescent="0.25">
      <c r="A135" s="6"/>
      <c r="B135" s="113" t="s">
        <v>122</v>
      </c>
      <c r="C135" s="110" t="s">
        <v>138</v>
      </c>
      <c r="D135" s="110">
        <v>4</v>
      </c>
      <c r="E135" s="98">
        <f t="shared" si="4"/>
        <v>0</v>
      </c>
      <c r="F135" s="98">
        <f t="shared" si="5"/>
        <v>0</v>
      </c>
      <c r="G135" s="98">
        <f t="shared" si="6"/>
        <v>0</v>
      </c>
      <c r="H135" s="98">
        <f t="shared" si="0"/>
        <v>0</v>
      </c>
      <c r="I135" s="98">
        <f t="shared" si="1"/>
        <v>0</v>
      </c>
      <c r="J135" s="98">
        <f t="shared" si="2"/>
        <v>0</v>
      </c>
      <c r="K135" s="98">
        <f t="shared" si="3"/>
        <v>0</v>
      </c>
      <c r="L135" s="98">
        <f t="shared" si="7"/>
        <v>0</v>
      </c>
      <c r="M135" s="98">
        <f t="shared" si="8"/>
        <v>0</v>
      </c>
      <c r="N135" s="101">
        <f t="shared" si="9"/>
        <v>0</v>
      </c>
    </row>
    <row r="136" spans="1:14" hidden="1" x14ac:dyDescent="0.25">
      <c r="A136" s="6"/>
      <c r="B136" s="113" t="s">
        <v>122</v>
      </c>
      <c r="C136" s="110" t="s">
        <v>135</v>
      </c>
      <c r="D136" s="110">
        <v>4</v>
      </c>
      <c r="E136" s="98">
        <f t="shared" si="4"/>
        <v>0</v>
      </c>
      <c r="F136" s="98">
        <f t="shared" si="5"/>
        <v>0</v>
      </c>
      <c r="G136" s="98">
        <f t="shared" si="6"/>
        <v>0</v>
      </c>
      <c r="H136" s="98">
        <f t="shared" si="0"/>
        <v>0</v>
      </c>
      <c r="I136" s="98">
        <f t="shared" si="1"/>
        <v>0</v>
      </c>
      <c r="J136" s="98">
        <f t="shared" si="2"/>
        <v>0</v>
      </c>
      <c r="K136" s="98">
        <f t="shared" si="3"/>
        <v>0</v>
      </c>
      <c r="L136" s="98">
        <f t="shared" si="7"/>
        <v>0</v>
      </c>
      <c r="M136" s="98">
        <f t="shared" si="8"/>
        <v>0</v>
      </c>
      <c r="N136" s="101">
        <f t="shared" si="9"/>
        <v>0</v>
      </c>
    </row>
    <row r="137" spans="1:14" x14ac:dyDescent="0.25">
      <c r="A137" s="6"/>
    </row>
    <row r="138" spans="1:14" x14ac:dyDescent="0.25">
      <c r="A138" s="6"/>
    </row>
    <row r="139" spans="1:14" x14ac:dyDescent="0.25">
      <c r="A139" s="6"/>
    </row>
    <row r="140" spans="1:14" x14ac:dyDescent="0.25">
      <c r="A140" s="6"/>
      <c r="B140" s="75" t="s">
        <v>165</v>
      </c>
    </row>
    <row r="141" spans="1:14" x14ac:dyDescent="0.25">
      <c r="A141" s="6"/>
      <c r="B141" s="126" t="s">
        <v>166</v>
      </c>
      <c r="C141" s="127">
        <v>1</v>
      </c>
    </row>
    <row r="142" spans="1:14" x14ac:dyDescent="0.25">
      <c r="A142" s="6"/>
      <c r="B142" s="128" t="s">
        <v>167</v>
      </c>
      <c r="C142" s="129">
        <v>2</v>
      </c>
    </row>
    <row r="143" spans="1:14" x14ac:dyDescent="0.25">
      <c r="A143" s="6"/>
      <c r="B143" s="128" t="s">
        <v>168</v>
      </c>
      <c r="C143" s="129">
        <v>3</v>
      </c>
    </row>
    <row r="144" spans="1:14" x14ac:dyDescent="0.25">
      <c r="A144" s="57"/>
      <c r="B144" s="128" t="s">
        <v>169</v>
      </c>
      <c r="C144" s="129">
        <v>4</v>
      </c>
    </row>
    <row r="145" spans="1:17" x14ac:dyDescent="0.25">
      <c r="A145" s="31"/>
      <c r="B145" s="8"/>
    </row>
    <row r="146" spans="1:17" s="18" customFormat="1" x14ac:dyDescent="0.25">
      <c r="A146" s="19"/>
      <c r="B146" s="130"/>
      <c r="C146" s="131" t="s">
        <v>41</v>
      </c>
      <c r="D146" s="131" t="s">
        <v>42</v>
      </c>
      <c r="E146" s="131" t="s">
        <v>43</v>
      </c>
      <c r="F146" s="131" t="s">
        <v>44</v>
      </c>
      <c r="G146" s="131" t="s">
        <v>45</v>
      </c>
      <c r="H146" s="131" t="s">
        <v>46</v>
      </c>
      <c r="I146" s="131" t="s">
        <v>47</v>
      </c>
      <c r="J146" s="131" t="s">
        <v>48</v>
      </c>
      <c r="K146" s="131" t="s">
        <v>49</v>
      </c>
      <c r="L146" s="155" t="s">
        <v>50</v>
      </c>
      <c r="M146" s="157"/>
      <c r="N146" s="157"/>
      <c r="O146" s="157"/>
      <c r="P146" s="157"/>
      <c r="Q146" s="157"/>
    </row>
    <row r="147" spans="1:17" x14ac:dyDescent="0.25">
      <c r="A147" s="31"/>
      <c r="B147" s="11"/>
      <c r="C147" s="5">
        <f>MAX(E112:E136)</f>
        <v>4</v>
      </c>
      <c r="D147" s="1">
        <f>MAX(F112:F136)</f>
        <v>1</v>
      </c>
      <c r="E147" s="5">
        <f t="shared" ref="E147:J147" si="10">MAX(G112:G136)</f>
        <v>1</v>
      </c>
      <c r="F147" s="1">
        <f t="shared" si="10"/>
        <v>1</v>
      </c>
      <c r="G147" s="1">
        <f t="shared" si="10"/>
        <v>0</v>
      </c>
      <c r="H147" s="1">
        <f t="shared" si="10"/>
        <v>0</v>
      </c>
      <c r="I147" s="1">
        <f t="shared" si="10"/>
        <v>0</v>
      </c>
      <c r="J147" s="1">
        <f t="shared" si="10"/>
        <v>0</v>
      </c>
      <c r="K147" s="1">
        <f>MAX(M112:M136)</f>
        <v>0</v>
      </c>
      <c r="L147" s="156">
        <f>MAX(N112:N136)</f>
        <v>0</v>
      </c>
      <c r="M147" s="158"/>
      <c r="N147" s="158"/>
      <c r="O147" s="158"/>
      <c r="P147" s="158"/>
      <c r="Q147" s="158"/>
    </row>
    <row r="148" spans="1:17" x14ac:dyDescent="0.25">
      <c r="A148" s="31"/>
      <c r="B148" s="12" t="s">
        <v>170</v>
      </c>
      <c r="C148" s="76" t="str">
        <f>'VALORACIÓN RIESGOS'!Q9</f>
        <v>Alta</v>
      </c>
      <c r="D148" s="13" t="str">
        <f>'VALORACIÓN RIESGOS'!Q22</f>
        <v>Baja</v>
      </c>
      <c r="E148" s="76" t="str">
        <f>'VALORACIÓN RIESGOS'!Q35</f>
        <v>Baja</v>
      </c>
      <c r="F148" s="13" t="str">
        <f>'VALORACIÓN RIESGOS'!Q48</f>
        <v>Baja</v>
      </c>
      <c r="G148" s="13">
        <f>'VALORACIÓN RIESGOS'!Q61</f>
        <v>0</v>
      </c>
      <c r="H148" s="13" t="str">
        <f>'VALORACIÓN RIESGOS'!Q74</f>
        <v/>
      </c>
      <c r="I148" s="13" t="str">
        <f>'VALORACIÓN RIESGOS'!Q87</f>
        <v/>
      </c>
      <c r="J148" s="13" t="str">
        <f>'VALORACIÓN RIESGOS'!Q100</f>
        <v/>
      </c>
      <c r="K148" s="13" t="str">
        <f>'VALORACIÓN RIESGOS'!Q113</f>
        <v/>
      </c>
      <c r="L148" s="13" t="str">
        <f>'VALORACIÓN RIESGOS'!Q126</f>
        <v/>
      </c>
      <c r="M148" s="158"/>
      <c r="N148" s="158"/>
      <c r="O148" s="158"/>
      <c r="P148" s="158"/>
      <c r="Q148" s="158"/>
    </row>
    <row r="149" spans="1:17" x14ac:dyDescent="0.25">
      <c r="A149" s="31"/>
      <c r="B149" s="8"/>
      <c r="F149" s="470"/>
      <c r="G149" s="471"/>
    </row>
    <row r="150" spans="1:17" x14ac:dyDescent="0.25">
      <c r="A150" s="31"/>
      <c r="B150" s="100" t="s">
        <v>171</v>
      </c>
      <c r="C150" s="100" t="s">
        <v>172</v>
      </c>
      <c r="D150" s="100" t="s">
        <v>173</v>
      </c>
      <c r="E150" s="133" t="s">
        <v>134</v>
      </c>
      <c r="F150" s="134" t="s">
        <v>151</v>
      </c>
      <c r="G150" s="129" t="s">
        <v>174</v>
      </c>
    </row>
    <row r="151" spans="1:17" ht="15" customHeight="1" x14ac:dyDescent="0.25">
      <c r="A151" s="31"/>
      <c r="B151" s="472" t="s">
        <v>175</v>
      </c>
      <c r="C151" s="120" t="s">
        <v>176</v>
      </c>
      <c r="D151" s="127">
        <v>15</v>
      </c>
      <c r="E151" s="24" t="s">
        <v>177</v>
      </c>
      <c r="F151" s="24">
        <v>0</v>
      </c>
      <c r="G151" s="85">
        <v>0</v>
      </c>
    </row>
    <row r="152" spans="1:17" ht="15" customHeight="1" x14ac:dyDescent="0.25">
      <c r="A152" s="31"/>
      <c r="B152" s="473"/>
      <c r="C152" s="77" t="s">
        <v>178</v>
      </c>
      <c r="D152" s="85">
        <v>0</v>
      </c>
      <c r="E152" s="24" t="s">
        <v>141</v>
      </c>
      <c r="F152" s="24">
        <v>1</v>
      </c>
      <c r="G152" s="85">
        <v>1</v>
      </c>
    </row>
    <row r="153" spans="1:17" ht="15" customHeight="1" x14ac:dyDescent="0.25">
      <c r="A153" s="31"/>
      <c r="B153" s="473"/>
      <c r="C153" s="120" t="s">
        <v>179</v>
      </c>
      <c r="D153" s="127">
        <v>15</v>
      </c>
      <c r="E153" s="25" t="s">
        <v>180</v>
      </c>
      <c r="F153" s="25">
        <v>2</v>
      </c>
      <c r="G153" s="86">
        <v>2</v>
      </c>
    </row>
    <row r="154" spans="1:17" ht="15" customHeight="1" x14ac:dyDescent="0.25">
      <c r="A154" s="31"/>
      <c r="B154" s="474"/>
      <c r="C154" s="78" t="s">
        <v>181</v>
      </c>
      <c r="D154" s="86">
        <v>0</v>
      </c>
    </row>
    <row r="155" spans="1:17" ht="15" customHeight="1" x14ac:dyDescent="0.25">
      <c r="A155" s="31"/>
      <c r="B155" s="472" t="s">
        <v>182</v>
      </c>
      <c r="C155" s="120" t="s">
        <v>183</v>
      </c>
      <c r="D155" s="127">
        <v>15</v>
      </c>
    </row>
    <row r="156" spans="1:17" ht="15" customHeight="1" x14ac:dyDescent="0.25">
      <c r="A156" s="31"/>
      <c r="B156" s="474"/>
      <c r="C156" s="78" t="s">
        <v>184</v>
      </c>
      <c r="D156" s="86">
        <v>0</v>
      </c>
    </row>
    <row r="157" spans="1:17" ht="15" customHeight="1" x14ac:dyDescent="0.25">
      <c r="A157" s="31"/>
      <c r="B157" s="472" t="s">
        <v>185</v>
      </c>
      <c r="C157" s="120" t="s">
        <v>186</v>
      </c>
      <c r="D157" s="127">
        <v>15</v>
      </c>
    </row>
    <row r="158" spans="1:17" ht="15" customHeight="1" x14ac:dyDescent="0.25">
      <c r="A158" s="31"/>
      <c r="B158" s="473"/>
      <c r="C158" s="77" t="s">
        <v>187</v>
      </c>
      <c r="D158" s="85">
        <v>10</v>
      </c>
    </row>
    <row r="159" spans="1:17" ht="15" customHeight="1" x14ac:dyDescent="0.25">
      <c r="A159" s="31"/>
      <c r="B159" s="474"/>
      <c r="C159" s="77" t="s">
        <v>188</v>
      </c>
      <c r="D159" s="85">
        <v>0</v>
      </c>
    </row>
    <row r="160" spans="1:17" ht="15" customHeight="1" x14ac:dyDescent="0.25">
      <c r="A160" s="31"/>
      <c r="B160" s="472" t="s">
        <v>189</v>
      </c>
      <c r="C160" s="120" t="s">
        <v>190</v>
      </c>
      <c r="D160" s="127">
        <v>15</v>
      </c>
    </row>
    <row r="161" spans="1:13" ht="15" customHeight="1" x14ac:dyDescent="0.25">
      <c r="A161" s="31"/>
      <c r="B161" s="474"/>
      <c r="C161" s="78" t="s">
        <v>442</v>
      </c>
      <c r="D161" s="86">
        <v>0</v>
      </c>
    </row>
    <row r="162" spans="1:13" ht="15" customHeight="1" x14ac:dyDescent="0.25">
      <c r="A162" s="31"/>
      <c r="B162" s="472" t="s">
        <v>191</v>
      </c>
      <c r="C162" s="120" t="s">
        <v>192</v>
      </c>
      <c r="D162" s="127">
        <v>15</v>
      </c>
    </row>
    <row r="163" spans="1:13" ht="15" customHeight="1" x14ac:dyDescent="0.25">
      <c r="A163" s="31"/>
      <c r="B163" s="473"/>
      <c r="C163" s="77" t="s">
        <v>193</v>
      </c>
      <c r="D163" s="85">
        <v>0</v>
      </c>
    </row>
    <row r="164" spans="1:13" ht="15" customHeight="1" x14ac:dyDescent="0.25">
      <c r="A164" s="31"/>
      <c r="B164" s="77"/>
      <c r="C164" s="84" t="s">
        <v>194</v>
      </c>
      <c r="D164" s="85">
        <v>0</v>
      </c>
    </row>
    <row r="165" spans="1:13" ht="15" customHeight="1" x14ac:dyDescent="0.25">
      <c r="A165" s="31"/>
      <c r="B165" s="77"/>
      <c r="C165" s="78" t="s">
        <v>195</v>
      </c>
      <c r="D165" s="85">
        <v>15</v>
      </c>
    </row>
    <row r="166" spans="1:13" ht="15" customHeight="1" x14ac:dyDescent="0.25">
      <c r="A166" s="31"/>
      <c r="B166" s="475" t="s">
        <v>196</v>
      </c>
      <c r="C166" s="120" t="s">
        <v>197</v>
      </c>
      <c r="D166" s="127">
        <v>10</v>
      </c>
    </row>
    <row r="167" spans="1:13" ht="15" customHeight="1" x14ac:dyDescent="0.25">
      <c r="A167" s="31"/>
      <c r="B167" s="476"/>
      <c r="C167" s="77" t="s">
        <v>198</v>
      </c>
      <c r="D167" s="85">
        <v>5</v>
      </c>
    </row>
    <row r="168" spans="1:13" x14ac:dyDescent="0.25">
      <c r="A168" s="31"/>
      <c r="B168" s="476"/>
      <c r="C168" s="77" t="s">
        <v>199</v>
      </c>
      <c r="D168" s="85">
        <v>0</v>
      </c>
    </row>
    <row r="169" spans="1:13" x14ac:dyDescent="0.25">
      <c r="A169" s="31"/>
      <c r="B169" s="477"/>
      <c r="C169" s="78" t="s">
        <v>194</v>
      </c>
      <c r="D169" s="16">
        <v>0</v>
      </c>
    </row>
    <row r="170" spans="1:13" x14ac:dyDescent="0.25">
      <c r="A170" s="31"/>
      <c r="B170" s="22" t="s">
        <v>150</v>
      </c>
    </row>
    <row r="171" spans="1:13" s="36" customFormat="1" x14ac:dyDescent="0.25">
      <c r="A171" s="33"/>
      <c r="B171" s="17" t="s">
        <v>200</v>
      </c>
      <c r="C171" s="26" t="s">
        <v>201</v>
      </c>
      <c r="D171" s="17" t="s">
        <v>202</v>
      </c>
      <c r="E171" s="26" t="s">
        <v>203</v>
      </c>
      <c r="F171" s="17" t="s">
        <v>204</v>
      </c>
      <c r="G171" s="17" t="s">
        <v>205</v>
      </c>
      <c r="H171" s="17" t="s">
        <v>206</v>
      </c>
      <c r="I171" s="17" t="s">
        <v>207</v>
      </c>
      <c r="J171" s="17" t="s">
        <v>208</v>
      </c>
      <c r="K171" s="20" t="s">
        <v>209</v>
      </c>
      <c r="L171" s="58" t="s">
        <v>210</v>
      </c>
      <c r="M171" s="75"/>
    </row>
    <row r="172" spans="1:13" x14ac:dyDescent="0.25">
      <c r="A172" s="31"/>
      <c r="B172" s="8">
        <f>IF('VALORACIÓN RIESGOS'!BJ9=DATOS!$C$151,DATOS!$D$151,IF('VALORACIÓN RIESGOS'!BJ9=DATOS!$C$152,DATOS!$D$152))</f>
        <v>15</v>
      </c>
      <c r="C172" s="8">
        <f>IF('VALORACIÓN RIESGOS'!BK9=DATOS!$C$151,DATOS!$D$151,IF('VALORACIÓN RIESGOS'!BK9=DATOS!$C$152,DATOS!$D$152))</f>
        <v>15</v>
      </c>
      <c r="D172" s="8" t="b">
        <f>IF('VALORACIÓN RIESGOS'!BL9=DATOS!$C$151,DATOS!$D$151,IF('VALORACIÓN RIESGOS'!BL9=DATOS!$C$152,DATOS!$D$152))</f>
        <v>0</v>
      </c>
      <c r="E172" s="8" t="b">
        <f>IF('VALORACIÓN RIESGOS'!BM9=DATOS!$C$151,DATOS!$D$151,IF('VALORACIÓN RIESGOS'!BM9=DATOS!$C$152,DATOS!$D$152))</f>
        <v>0</v>
      </c>
      <c r="F172" s="8" t="b">
        <f>IF('VALORACIÓN RIESGOS'!BN9=DATOS!$C$151,DATOS!$D$151,IF('VALORACIÓN RIESGOS'!BN9=DATOS!$C$152,DATOS!$D$152))</f>
        <v>0</v>
      </c>
      <c r="G172" s="8" t="b">
        <f>IF('VALORACIÓN RIESGOS'!BO9=DATOS!$C$151,DATOS!$D$151,IF('VALORACIÓN RIESGOS'!BO9=DATOS!$C$152,DATOS!$D$152))</f>
        <v>0</v>
      </c>
      <c r="H172" s="8" t="b">
        <f>IF('VALORACIÓN RIESGOS'!BP9=DATOS!$C$151,DATOS!$D$151,IF('VALORACIÓN RIESGOS'!BP9=DATOS!$C$152,DATOS!$D$152))</f>
        <v>0</v>
      </c>
      <c r="I172" s="8" t="b">
        <f>IF('VALORACIÓN RIESGOS'!BQ9=DATOS!$C$151,DATOS!$D$151,IF('VALORACIÓN RIESGOS'!BQ9=DATOS!$C$152,DATOS!$D$152))</f>
        <v>0</v>
      </c>
      <c r="J172" s="8" t="b">
        <f>IF('VALORACIÓN RIESGOS'!BR9=DATOS!$C$151,DATOS!$D$151,IF('VALORACIÓN RIESGOS'!BR9=DATOS!$C$152,DATOS!$D$152))</f>
        <v>0</v>
      </c>
      <c r="K172" s="8" t="b">
        <f>IF('VALORACIÓN RIESGOS'!BS9=DATOS!$C$151,DATOS!$D$151,IF('VALORACIÓN RIESGOS'!BS9=DATOS!$C$152,DATOS!$D$152))</f>
        <v>0</v>
      </c>
      <c r="L172" s="85">
        <f>AVERAGE(B172:K172)</f>
        <v>15</v>
      </c>
    </row>
    <row r="173" spans="1:13" x14ac:dyDescent="0.25">
      <c r="A173" s="31"/>
      <c r="B173" s="8">
        <f>IF('VALORACIÓN RIESGOS'!BJ10=DATOS!$C$153,DATOS!$D$153,IF('VALORACIÓN RIESGOS'!BJ10=DATOS!$C$154,DATOS!$D$154))</f>
        <v>15</v>
      </c>
      <c r="C173" s="8">
        <f>IF('VALORACIÓN RIESGOS'!BK10=DATOS!$C$153,DATOS!$D$153,IF('VALORACIÓN RIESGOS'!BK10=DATOS!$C$154,DATOS!$D$154))</f>
        <v>15</v>
      </c>
      <c r="D173" s="8" t="b">
        <f>IF('VALORACIÓN RIESGOS'!BL10=DATOS!$C$153,DATOS!$D$153,IF('VALORACIÓN RIESGOS'!BL10=DATOS!$C$154,DATOS!$D$154))</f>
        <v>0</v>
      </c>
      <c r="E173" s="8" t="b">
        <f>IF('VALORACIÓN RIESGOS'!BM10=DATOS!$C$153,DATOS!$D$153,IF('VALORACIÓN RIESGOS'!BM10=DATOS!$C$154,DATOS!$D$154))</f>
        <v>0</v>
      </c>
      <c r="F173" s="8" t="b">
        <f>IF('VALORACIÓN RIESGOS'!BN10=DATOS!$C$153,DATOS!$D$153,IF('VALORACIÓN RIESGOS'!BN10=DATOS!$C$154,DATOS!$D$154))</f>
        <v>0</v>
      </c>
      <c r="G173" s="8" t="b">
        <f>IF('VALORACIÓN RIESGOS'!BO10=DATOS!$C$153,DATOS!$D$153,IF('VALORACIÓN RIESGOS'!BO10=DATOS!$C$154,DATOS!$D$154))</f>
        <v>0</v>
      </c>
      <c r="H173" s="8" t="b">
        <f>IF('VALORACIÓN RIESGOS'!BP10=DATOS!$C$153,DATOS!$D$153,IF('VALORACIÓN RIESGOS'!BP10=DATOS!$C$154,DATOS!$D$154))</f>
        <v>0</v>
      </c>
      <c r="I173" s="8" t="b">
        <f>IF('VALORACIÓN RIESGOS'!BQ10=DATOS!$C$153,DATOS!$D$153,IF('VALORACIÓN RIESGOS'!BQ10=DATOS!$C$154,DATOS!$D$154))</f>
        <v>0</v>
      </c>
      <c r="J173" s="8" t="b">
        <f>IF('VALORACIÓN RIESGOS'!BR10=DATOS!$C$153,DATOS!$D$153,IF('VALORACIÓN RIESGOS'!BR10=DATOS!$C$154,DATOS!$D$154))</f>
        <v>0</v>
      </c>
      <c r="K173" s="8" t="b">
        <f>IF('VALORACIÓN RIESGOS'!BS10=DATOS!$C$153,DATOS!$D$153,IF('VALORACIÓN RIESGOS'!BS10=DATOS!$C$154,DATOS!$D$154))</f>
        <v>0</v>
      </c>
      <c r="L173" s="85">
        <f t="shared" ref="L173:L178" si="11">AVERAGE(B173:K173)</f>
        <v>15</v>
      </c>
    </row>
    <row r="174" spans="1:13" x14ac:dyDescent="0.25">
      <c r="A174" s="31"/>
      <c r="B174" s="8">
        <f>IF('VALORACIÓN RIESGOS'!BJ11=DATOS!$C$155,DATOS!$D$155,IF('VALORACIÓN RIESGOS'!BJ11=DATOS!$C$156,DATOS!$D$156))</f>
        <v>15</v>
      </c>
      <c r="C174" s="8">
        <f>IF('VALORACIÓN RIESGOS'!BK11=DATOS!$C$155,DATOS!$D$155,IF('VALORACIÓN RIESGOS'!BK11=DATOS!$C$156,DATOS!$D$156))</f>
        <v>15</v>
      </c>
      <c r="D174" s="8" t="b">
        <f>IF('VALORACIÓN RIESGOS'!BL11=DATOS!$C$155,DATOS!$D$155,IF('VALORACIÓN RIESGOS'!BL11=DATOS!$C$156,DATOS!$D$156))</f>
        <v>0</v>
      </c>
      <c r="E174" s="8" t="b">
        <f>IF('VALORACIÓN RIESGOS'!BM11=DATOS!$C$155,DATOS!$D$155,IF('VALORACIÓN RIESGOS'!BM11=DATOS!$C$156,DATOS!$D$156))</f>
        <v>0</v>
      </c>
      <c r="F174" s="8" t="b">
        <f>IF('VALORACIÓN RIESGOS'!BN11=DATOS!$C$155,DATOS!$D$155,IF('VALORACIÓN RIESGOS'!BN11=DATOS!$C$156,DATOS!$D$156))</f>
        <v>0</v>
      </c>
      <c r="G174" s="8" t="b">
        <f>IF('VALORACIÓN RIESGOS'!BO11=DATOS!$C$155,DATOS!$D$155,IF('VALORACIÓN RIESGOS'!BO11=DATOS!$C$156,DATOS!$D$156))</f>
        <v>0</v>
      </c>
      <c r="H174" s="8" t="b">
        <f>IF('VALORACIÓN RIESGOS'!BP11=DATOS!$C$155,DATOS!$D$155,IF('VALORACIÓN RIESGOS'!BP11=DATOS!$C$156,DATOS!$D$156))</f>
        <v>0</v>
      </c>
      <c r="I174" s="8" t="b">
        <f>IF('VALORACIÓN RIESGOS'!BQ11=DATOS!$C$155,DATOS!$D$155,IF('VALORACIÓN RIESGOS'!BQ11=DATOS!$C$156,DATOS!$D$156))</f>
        <v>0</v>
      </c>
      <c r="J174" s="8" t="b">
        <f>IF('VALORACIÓN RIESGOS'!BR11=DATOS!$C$155,DATOS!$D$155,IF('VALORACIÓN RIESGOS'!BR11=DATOS!$C$156,DATOS!$D$156))</f>
        <v>0</v>
      </c>
      <c r="K174" s="8" t="b">
        <f>IF('VALORACIÓN RIESGOS'!BS11=DATOS!$C$155,DATOS!$D$155,IF('VALORACIÓN RIESGOS'!BS11=DATOS!$C$156,DATOS!$D$156))</f>
        <v>0</v>
      </c>
      <c r="L174" s="85">
        <f t="shared" si="11"/>
        <v>15</v>
      </c>
    </row>
    <row r="175" spans="1:13" x14ac:dyDescent="0.25">
      <c r="A175" s="31"/>
      <c r="B175" s="8">
        <f>IF('VALORACIÓN RIESGOS'!BJ12=DATOS!$C$157,DATOS!$D$157,IF('VALORACIÓN RIESGOS'!BJ12=DATOS!$C$158,DATOS!$D$158,IF('VALORACIÓN RIESGOS'!BJ12=DATOS!$C$159,DATOS!$D$159)))</f>
        <v>15</v>
      </c>
      <c r="C175" s="8">
        <f>IF('VALORACIÓN RIESGOS'!BK12=DATOS!$C$157,DATOS!$D$157,IF('VALORACIÓN RIESGOS'!BK12=DATOS!$C$158,DATOS!$D$158,IF('VALORACIÓN RIESGOS'!BK12=DATOS!$C$159,DATOS!$D$159)))</f>
        <v>15</v>
      </c>
      <c r="D175" s="8" t="b">
        <f>IF('VALORACIÓN RIESGOS'!BL12=DATOS!$C$157,DATOS!$D$157,IF('VALORACIÓN RIESGOS'!BL12=DATOS!$C$158,DATOS!$D$158,IF('VALORACIÓN RIESGOS'!BL12=DATOS!$C$159,DATOS!$D$159)))</f>
        <v>0</v>
      </c>
      <c r="E175" s="8" t="b">
        <f>IF('VALORACIÓN RIESGOS'!BM12=DATOS!$C$157,DATOS!$D$157,IF('VALORACIÓN RIESGOS'!BM12=DATOS!$C$158,DATOS!$D$158,IF('VALORACIÓN RIESGOS'!BM12=DATOS!$C$159,DATOS!$D$159)))</f>
        <v>0</v>
      </c>
      <c r="F175" s="8" t="b">
        <f>IF('VALORACIÓN RIESGOS'!BN12=DATOS!$C$157,DATOS!$D$157,IF('VALORACIÓN RIESGOS'!BN12=DATOS!$C$158,DATOS!$D$158,IF('VALORACIÓN RIESGOS'!BN12=DATOS!$C$159,DATOS!$D$159)))</f>
        <v>0</v>
      </c>
      <c r="G175" s="8" t="b">
        <f>IF('VALORACIÓN RIESGOS'!BO12=DATOS!$C$157,DATOS!$D$157,IF('VALORACIÓN RIESGOS'!BO12=DATOS!$C$158,DATOS!$D$158,IF('VALORACIÓN RIESGOS'!BO12=DATOS!$C$159,DATOS!$D$159)))</f>
        <v>0</v>
      </c>
      <c r="H175" s="8" t="b">
        <f>IF('VALORACIÓN RIESGOS'!BP12=DATOS!$C$157,DATOS!$D$157,IF('VALORACIÓN RIESGOS'!BP12=DATOS!$C$158,DATOS!$D$158,IF('VALORACIÓN RIESGOS'!BP12=DATOS!$C$159,DATOS!$D$159)))</f>
        <v>0</v>
      </c>
      <c r="I175" s="8" t="b">
        <f>IF('VALORACIÓN RIESGOS'!BQ12=DATOS!$C$157,DATOS!$D$157,IF('VALORACIÓN RIESGOS'!BQ12=DATOS!$C$158,DATOS!$D$158,IF('VALORACIÓN RIESGOS'!BQ12=DATOS!$C$159,DATOS!$D$159)))</f>
        <v>0</v>
      </c>
      <c r="J175" s="8" t="b">
        <f>IF('VALORACIÓN RIESGOS'!BR12=DATOS!$C$157,DATOS!$D$157,IF('VALORACIÓN RIESGOS'!BR12=DATOS!$C$158,DATOS!$D$158,IF('VALORACIÓN RIESGOS'!BR12=DATOS!$C$159,DATOS!$D$159)))</f>
        <v>0</v>
      </c>
      <c r="K175" s="8" t="b">
        <f>IF('VALORACIÓN RIESGOS'!BS12=DATOS!$C$157,DATOS!$D$157,IF('VALORACIÓN RIESGOS'!BS12=DATOS!$C$158,DATOS!$D$158,IF('VALORACIÓN RIESGOS'!BS12=DATOS!$C$159,DATOS!$D$159)))</f>
        <v>0</v>
      </c>
      <c r="L175" s="85">
        <f t="shared" si="11"/>
        <v>15</v>
      </c>
    </row>
    <row r="176" spans="1:13" x14ac:dyDescent="0.25">
      <c r="A176" s="31"/>
      <c r="B176" s="8">
        <f>IF('VALORACIÓN RIESGOS'!BJ13=DATOS!$C$160,DATOS!$D$160,IF('VALORACIÓN RIESGOS'!BJ13=DATOS!$C$161,DATOS!$D$161))</f>
        <v>15</v>
      </c>
      <c r="C176" s="8">
        <f>IF('VALORACIÓN RIESGOS'!BK13=DATOS!$C$160,DATOS!$D$160,IF('VALORACIÓN RIESGOS'!BK13=DATOS!$C$161,DATOS!$D$161))</f>
        <v>15</v>
      </c>
      <c r="D176" s="8" t="b">
        <f>IF('VALORACIÓN RIESGOS'!BL13=DATOS!$C$160,DATOS!$D$160,IF('VALORACIÓN RIESGOS'!BL13=DATOS!$C$161,DATOS!$D$161))</f>
        <v>0</v>
      </c>
      <c r="E176" s="8" t="b">
        <f>IF('VALORACIÓN RIESGOS'!BM13=DATOS!$C$160,DATOS!$D$160,IF('VALORACIÓN RIESGOS'!BM13=DATOS!$C$161,DATOS!$D$161))</f>
        <v>0</v>
      </c>
      <c r="F176" s="8" t="b">
        <f>IF('VALORACIÓN RIESGOS'!BN13=DATOS!$C$160,DATOS!$D$160,IF('VALORACIÓN RIESGOS'!BN13=DATOS!$C$161,DATOS!$D$161))</f>
        <v>0</v>
      </c>
      <c r="G176" s="8" t="b">
        <f>IF('VALORACIÓN RIESGOS'!BO13=DATOS!$C$160,DATOS!$D$160,IF('VALORACIÓN RIESGOS'!BO13=DATOS!$C$161,DATOS!$D$161))</f>
        <v>0</v>
      </c>
      <c r="H176" s="8" t="b">
        <f>IF('VALORACIÓN RIESGOS'!BP13=DATOS!$C$160,DATOS!$D$160,IF('VALORACIÓN RIESGOS'!BP13=DATOS!$C$161,DATOS!$D$161))</f>
        <v>0</v>
      </c>
      <c r="I176" s="8" t="b">
        <f>IF('VALORACIÓN RIESGOS'!BQ13=DATOS!$C$160,DATOS!$D$160,IF('VALORACIÓN RIESGOS'!BQ13=DATOS!$C$161,DATOS!$D$161))</f>
        <v>0</v>
      </c>
      <c r="J176" s="8" t="b">
        <f>IF('VALORACIÓN RIESGOS'!BR13=DATOS!$C$160,DATOS!$D$160,IF('VALORACIÓN RIESGOS'!BR13=DATOS!$C$161,DATOS!$D$161))</f>
        <v>0</v>
      </c>
      <c r="K176" s="8" t="b">
        <f>IF('VALORACIÓN RIESGOS'!BS13=DATOS!$C$160,DATOS!$D$160,IF('VALORACIÓN RIESGOS'!BS13=DATOS!$C$161,DATOS!$D$161))</f>
        <v>0</v>
      </c>
      <c r="L176" s="85">
        <f t="shared" si="11"/>
        <v>15</v>
      </c>
    </row>
    <row r="177" spans="1:13" x14ac:dyDescent="0.25">
      <c r="A177" s="31"/>
      <c r="B177" s="8">
        <f>IF('VALORACIÓN RIESGOS'!BJ14=DATOS!$C$162,DATOS!$D$162,IF('VALORACIÓN RIESGOS'!BJ14=DATOS!$C$163,DATOS!$D$163,IF('VALORACIÓN RIESGOS'!BJ14=$C$164,$D$164,IF('VALORACIÓN RIESGOS'!BJ14=$C$165,$D$165))))</f>
        <v>15</v>
      </c>
      <c r="C177" s="8">
        <f>IF('VALORACIÓN RIESGOS'!BK14=DATOS!$C$162,DATOS!$D$162,IF('VALORACIÓN RIESGOS'!BK14=DATOS!$C$163,DATOS!$D$163,IF('VALORACIÓN RIESGOS'!BK14=$C$164,$D$164,IF('VALORACIÓN RIESGOS'!BK14=$C$165,$D$165))))</f>
        <v>15</v>
      </c>
      <c r="D177" s="8" t="b">
        <f>IF('VALORACIÓN RIESGOS'!BL14=DATOS!$C$162,DATOS!$D$162,IF('VALORACIÓN RIESGOS'!BL14=DATOS!$C$163,DATOS!$D$163,IF('VALORACIÓN RIESGOS'!BL14=$C$164,$D$164,IF('VALORACIÓN RIESGOS'!BL14=$C$165,$D$165))))</f>
        <v>0</v>
      </c>
      <c r="E177" s="8" t="b">
        <f>IF('VALORACIÓN RIESGOS'!BM14=DATOS!$C$162,DATOS!$D$162,IF('VALORACIÓN RIESGOS'!BM14=DATOS!$C$163,DATOS!$D$163,IF('VALORACIÓN RIESGOS'!BM14=$C$164,$D$164,IF('VALORACIÓN RIESGOS'!BM14=$C$165,$D$165))))</f>
        <v>0</v>
      </c>
      <c r="F177" s="8" t="b">
        <f>IF('VALORACIÓN RIESGOS'!BN14=DATOS!$C$162,DATOS!$D$162,IF('VALORACIÓN RIESGOS'!BN14=DATOS!$C$163,DATOS!$D$163,IF('VALORACIÓN RIESGOS'!BN14=$C$164,$D$164,IF('VALORACIÓN RIESGOS'!BN14=$C$165,$D$165))))</f>
        <v>0</v>
      </c>
      <c r="G177" s="8" t="b">
        <f>IF('VALORACIÓN RIESGOS'!BO14=DATOS!$C$162,DATOS!$D$162,IF('VALORACIÓN RIESGOS'!BO14=DATOS!$C$163,DATOS!$D$163,IF('VALORACIÓN RIESGOS'!BO14=$C$164,$D$164,IF('VALORACIÓN RIESGOS'!BO14=$C$165,$D$165))))</f>
        <v>0</v>
      </c>
      <c r="H177" s="8" t="b">
        <f>IF('VALORACIÓN RIESGOS'!BP14=DATOS!$C$162,DATOS!$D$162,IF('VALORACIÓN RIESGOS'!BP14=DATOS!$C$163,DATOS!$D$163,IF('VALORACIÓN RIESGOS'!BP14=$C$164,$D$164,IF('VALORACIÓN RIESGOS'!BP14=$C$165,$D$165))))</f>
        <v>0</v>
      </c>
      <c r="I177" s="8" t="b">
        <f>IF('VALORACIÓN RIESGOS'!BQ14=DATOS!$C$162,DATOS!$D$162,IF('VALORACIÓN RIESGOS'!BQ14=DATOS!$C$163,DATOS!$D$163,IF('VALORACIÓN RIESGOS'!BQ14=$C$164,$D$164,IF('VALORACIÓN RIESGOS'!BQ14=$C$165,$D$165))))</f>
        <v>0</v>
      </c>
      <c r="J177" s="8" t="b">
        <f>IF('VALORACIÓN RIESGOS'!BR14=DATOS!$C$162,DATOS!$D$162,IF('VALORACIÓN RIESGOS'!BR14=DATOS!$C$163,DATOS!$D$163,IF('VALORACIÓN RIESGOS'!BR14=$C$164,$D$164,IF('VALORACIÓN RIESGOS'!BR14=$C$165,$D$165))))</f>
        <v>0</v>
      </c>
      <c r="K177" s="8" t="b">
        <f>IF('VALORACIÓN RIESGOS'!BS14=DATOS!$C$162,DATOS!$D$162,IF('VALORACIÓN RIESGOS'!BS14=DATOS!$C$163,DATOS!$D$163,IF('VALORACIÓN RIESGOS'!BS14=$C$164,$D$164,IF('VALORACIÓN RIESGOS'!BS14=$C$165,$D$165))))</f>
        <v>0</v>
      </c>
      <c r="L177" s="85">
        <f t="shared" si="11"/>
        <v>15</v>
      </c>
    </row>
    <row r="178" spans="1:13" x14ac:dyDescent="0.25">
      <c r="A178" s="31"/>
      <c r="B178" s="8">
        <f>IF('VALORACIÓN RIESGOS'!BJ15=DATOS!$C$166,DATOS!$D$166,IF('VALORACIÓN RIESGOS'!BJ15=DATOS!$C$167,DATOS!$D$167,IF('VALORACIÓN RIESGOS'!BJ15=DATOS!$C$168,DATOS!$D$168,IF('VALORACIÓN RIESGOS'!BJ15=$C$169,$D$169))))</f>
        <v>10</v>
      </c>
      <c r="C178" s="8">
        <f>IF('VALORACIÓN RIESGOS'!BK15=DATOS!$C$166,DATOS!$D$166,IF('VALORACIÓN RIESGOS'!BK15=DATOS!$C$167,DATOS!$D$167,IF('VALORACIÓN RIESGOS'!BK15=DATOS!$C$168,DATOS!$D$168,IF('VALORACIÓN RIESGOS'!BK15=$C$169,$D$169))))</f>
        <v>10</v>
      </c>
      <c r="D178" s="8" t="b">
        <f>IF('VALORACIÓN RIESGOS'!BL15=DATOS!$C$166,DATOS!$D$166,IF('VALORACIÓN RIESGOS'!BL15=DATOS!$C$167,DATOS!$D$167,IF('VALORACIÓN RIESGOS'!BL15=DATOS!$C$168,DATOS!$D$168,IF('VALORACIÓN RIESGOS'!BL15=$C$169,$D$169))))</f>
        <v>0</v>
      </c>
      <c r="E178" s="8" t="b">
        <f>IF('VALORACIÓN RIESGOS'!BM15=DATOS!$C$166,DATOS!$D$166,IF('VALORACIÓN RIESGOS'!BM15=DATOS!$C$167,DATOS!$D$167,IF('VALORACIÓN RIESGOS'!BM15=DATOS!$C$168,DATOS!$D$168,IF('VALORACIÓN RIESGOS'!BM15=$C$169,$D$169))))</f>
        <v>0</v>
      </c>
      <c r="F178" s="8" t="b">
        <f>IF('VALORACIÓN RIESGOS'!BN15=DATOS!$C$166,DATOS!$D$166,IF('VALORACIÓN RIESGOS'!BN15=DATOS!$C$167,DATOS!$D$167,IF('VALORACIÓN RIESGOS'!BN15=DATOS!$C$168,DATOS!$D$168,IF('VALORACIÓN RIESGOS'!BN15=$C$169,$D$169))))</f>
        <v>0</v>
      </c>
      <c r="G178" s="8" t="b">
        <f>IF('VALORACIÓN RIESGOS'!BO15=DATOS!$C$166,DATOS!$D$166,IF('VALORACIÓN RIESGOS'!BO15=DATOS!$C$167,DATOS!$D$167,IF('VALORACIÓN RIESGOS'!BO15=DATOS!$C$168,DATOS!$D$168,IF('VALORACIÓN RIESGOS'!BO15=$C$169,$D$169))))</f>
        <v>0</v>
      </c>
      <c r="H178" s="8" t="b">
        <f>IF('VALORACIÓN RIESGOS'!BP15=DATOS!$C$166,DATOS!$D$166,IF('VALORACIÓN RIESGOS'!BP15=DATOS!$C$167,DATOS!$D$167,IF('VALORACIÓN RIESGOS'!BP15=DATOS!$C$168,DATOS!$D$168,IF('VALORACIÓN RIESGOS'!BP15=$C$169,$D$169))))</f>
        <v>0</v>
      </c>
      <c r="I178" s="8" t="b">
        <f>IF('VALORACIÓN RIESGOS'!BQ15=DATOS!$C$166,DATOS!$D$166,IF('VALORACIÓN RIESGOS'!BQ15=DATOS!$C$167,DATOS!$D$167,IF('VALORACIÓN RIESGOS'!BQ15=DATOS!$C$168,DATOS!$D$168,IF('VALORACIÓN RIESGOS'!BQ15=$C$169,$D$169))))</f>
        <v>0</v>
      </c>
      <c r="J178" s="8" t="b">
        <f>IF('VALORACIÓN RIESGOS'!BR15=DATOS!$C$166,DATOS!$D$166,IF('VALORACIÓN RIESGOS'!BR15=DATOS!$C$167,DATOS!$D$167,IF('VALORACIÓN RIESGOS'!BR15=DATOS!$C$168,DATOS!$D$168,IF('VALORACIÓN RIESGOS'!BR15=$C$169,$D$169))))</f>
        <v>0</v>
      </c>
      <c r="K178" s="8" t="b">
        <f>IF('VALORACIÓN RIESGOS'!BS15=DATOS!$C$166,DATOS!$D$166,IF('VALORACIÓN RIESGOS'!BS15=DATOS!$C$167,DATOS!$D$167,IF('VALORACIÓN RIESGOS'!BS15=DATOS!$C$168,DATOS!$D$168,IF('VALORACIÓN RIESGOS'!BS15=$C$169,$D$169))))</f>
        <v>0</v>
      </c>
      <c r="L178" s="85">
        <f t="shared" si="11"/>
        <v>10</v>
      </c>
    </row>
    <row r="179" spans="1:13" s="18" customFormat="1" x14ac:dyDescent="0.25">
      <c r="A179" s="19"/>
      <c r="B179" s="133">
        <f t="shared" ref="B179:K179" si="12">SUM(B172:B178)</f>
        <v>100</v>
      </c>
      <c r="C179" s="135">
        <f t="shared" si="12"/>
        <v>100</v>
      </c>
      <c r="D179" s="135">
        <f t="shared" si="12"/>
        <v>0</v>
      </c>
      <c r="E179" s="135">
        <f t="shared" si="12"/>
        <v>0</v>
      </c>
      <c r="F179" s="135">
        <f t="shared" si="12"/>
        <v>0</v>
      </c>
      <c r="G179" s="135">
        <f t="shared" si="12"/>
        <v>0</v>
      </c>
      <c r="H179" s="135">
        <f t="shared" si="12"/>
        <v>0</v>
      </c>
      <c r="I179" s="135">
        <f t="shared" si="12"/>
        <v>0</v>
      </c>
      <c r="J179" s="135">
        <f t="shared" si="12"/>
        <v>0</v>
      </c>
      <c r="K179" s="135">
        <f t="shared" si="12"/>
        <v>0</v>
      </c>
      <c r="L179" s="136">
        <f>SUM(L172:L178)/M179</f>
        <v>50</v>
      </c>
      <c r="M179" s="18">
        <f>COUNTIF(B179:K179,"&gt;0")</f>
        <v>2</v>
      </c>
    </row>
    <row r="180" spans="1:13" x14ac:dyDescent="0.25">
      <c r="A180" s="31"/>
      <c r="B180" s="27" t="str">
        <f>IF(B179=0, "N/A",IF(B179&lt;=85,$E$151,IF(AND(B179&gt;=86,B179&lt;=94),$E$152,IF(AND(B179&gt;=95,B179&lt;=100),$E$153))))</f>
        <v>Fuerte</v>
      </c>
      <c r="C180" s="8" t="str">
        <f>IF(C179=0, "N/A",IF(C179&lt;=85,$E$151,IF(AND(C179&gt;=86,C179&lt;=94),$E$152,IF(AND(C179&gt;=95,C179&lt;=100),$E$153))))</f>
        <v>Fuerte</v>
      </c>
      <c r="D180" s="27" t="str">
        <f>IF(D179=0, "N/A",IF(D179&lt;=85,$E$151,IF(AND(D179&gt;=86,D179&lt;=94),$E$152,IF(AND(D179&gt;=95,D179&lt;=100),$E$153))))</f>
        <v>N/A</v>
      </c>
      <c r="E180" s="27" t="str">
        <f>IF(E179=0, "N/A",IF(E179&lt;=85,$E$151,IF(AND(E179&gt;=86,E179&lt;=94),$E$152,IF(AND(E179&gt;=95,E179&lt;=100),$E$153))))</f>
        <v>N/A</v>
      </c>
      <c r="F180" s="27" t="str">
        <f>IF(F179=0, "N/A",IF(F179&lt;=85,$E$151,IF(AND(F179&gt;=86,F179&lt;=94),$E$152,IF(AND(F179&gt;=96,F179&lt;=100),$E$153))))</f>
        <v>N/A</v>
      </c>
      <c r="G180" s="27" t="str">
        <f>IF(G179=0, "N/A",IF(G179&lt;=85,$E$151,IF(AND(G179&gt;=86,G179&lt;=95),$E$152,IF(AND(G179&gt;=95,G179&lt;=100),$E$153))))</f>
        <v>N/A</v>
      </c>
      <c r="H180" s="27" t="str">
        <f>IF(H179=0, "N/A",IF(H179&lt;=85,$E$151,IF(AND(H179&gt;=86,H179&lt;=94),$E$152,IF(AND(H179&gt;=95,H179&lt;=100),$E$153))))</f>
        <v>N/A</v>
      </c>
      <c r="I180" s="27" t="str">
        <f>IF(I179=0, "N/A",IF(I179&lt;=85,$E$151,IF(AND(I179&gt;=86,I179&lt;=94),$E$152,IF(AND(I179&gt;=95,I179&lt;=100),$E$153))))</f>
        <v>N/A</v>
      </c>
      <c r="J180" s="27" t="str">
        <f>IF(J179=0, "N/A",IF(J179&lt;=85,$E$151,IF(AND(J179&gt;=86,J179&lt;=94),$E$152,IF(AND(J179&gt;=95,J179&lt;=100),$E$153))))</f>
        <v>N/A</v>
      </c>
      <c r="K180" s="27" t="str">
        <f>IF(K179=0, "N/A",IF(K179&lt;=85,$E$151,IF(AND(K179&gt;=86,K179&lt;=94),$E$152,IF(AND(K179&gt;=95,K179&lt;=100),$E$153))))</f>
        <v>N/A</v>
      </c>
      <c r="L180" s="85" t="str">
        <f>IF(L179&lt;=85,$E$151,IF(AND(L179&gt;=86,L179&lt;=94),$E$152,IF(AND(L179&gt;=95.5,L179&lt;=100),$E$153)))</f>
        <v>Débil</v>
      </c>
    </row>
    <row r="181" spans="1:13" x14ac:dyDescent="0.25">
      <c r="A181" s="31"/>
      <c r="B181" s="8"/>
      <c r="C181" s="27"/>
      <c r="D181" s="8"/>
      <c r="E181" s="27"/>
      <c r="F181" s="8"/>
      <c r="G181" s="8"/>
      <c r="H181" s="8"/>
      <c r="I181" s="8"/>
      <c r="J181" s="8"/>
      <c r="K181" s="8"/>
      <c r="L181" s="21"/>
    </row>
    <row r="182" spans="1:13" x14ac:dyDescent="0.25">
      <c r="A182" s="31"/>
      <c r="B182" s="22" t="s">
        <v>42</v>
      </c>
    </row>
    <row r="183" spans="1:13" x14ac:dyDescent="0.25">
      <c r="A183" s="31"/>
      <c r="B183" s="17" t="s">
        <v>200</v>
      </c>
      <c r="C183" s="26" t="s">
        <v>201</v>
      </c>
      <c r="D183" s="17" t="s">
        <v>202</v>
      </c>
      <c r="E183" s="26" t="s">
        <v>203</v>
      </c>
      <c r="F183" s="17" t="s">
        <v>204</v>
      </c>
      <c r="G183" s="17" t="s">
        <v>205</v>
      </c>
      <c r="H183" s="17" t="s">
        <v>206</v>
      </c>
      <c r="I183" s="17" t="s">
        <v>207</v>
      </c>
      <c r="J183" s="17" t="s">
        <v>208</v>
      </c>
      <c r="K183" s="20" t="s">
        <v>209</v>
      </c>
      <c r="L183" s="58" t="s">
        <v>210</v>
      </c>
    </row>
    <row r="184" spans="1:13" x14ac:dyDescent="0.25">
      <c r="A184" s="31"/>
      <c r="B184" s="8">
        <f>IF('VALORACIÓN RIESGOS'!BJ22=DATOS!$C$151,DATOS!$D$151,IF('VALORACIÓN RIESGOS'!BJ22=DATOS!$C$152,DATOS!$D$152))</f>
        <v>15</v>
      </c>
      <c r="C184" s="8" t="b">
        <f>IF('VALORACIÓN RIESGOS'!BK22=DATOS!$C$151,DATOS!$D$151,IF('VALORACIÓN RIESGOS'!BK22=DATOS!$C$152,DATOS!$D$152))</f>
        <v>0</v>
      </c>
      <c r="D184" s="8" t="b">
        <f>IF('VALORACIÓN RIESGOS'!BL22=DATOS!$C$151,DATOS!$D$151,IF('VALORACIÓN RIESGOS'!BL22=DATOS!$C$152,DATOS!$D$152))</f>
        <v>0</v>
      </c>
      <c r="E184" s="8" t="b">
        <f>IF('VALORACIÓN RIESGOS'!BM22=DATOS!$C$151,DATOS!$D$151,IF('VALORACIÓN RIESGOS'!BM22=DATOS!$C$152,DATOS!$D$152))</f>
        <v>0</v>
      </c>
      <c r="F184" s="8" t="b">
        <f>IF('VALORACIÓN RIESGOS'!BN22=DATOS!$C$151,DATOS!$D$151,IF('VALORACIÓN RIESGOS'!BN22=DATOS!$C$152,DATOS!$D$152))</f>
        <v>0</v>
      </c>
      <c r="G184" s="8" t="b">
        <f>IF('VALORACIÓN RIESGOS'!BO22=DATOS!$C$151,DATOS!$D$151,IF('VALORACIÓN RIESGOS'!BO22=DATOS!$C$152,DATOS!$D$152))</f>
        <v>0</v>
      </c>
      <c r="H184" s="8" t="b">
        <f>IF('VALORACIÓN RIESGOS'!BP22=DATOS!$C$151,DATOS!$D$151,IF('VALORACIÓN RIESGOS'!BP22=DATOS!$C$152,DATOS!$D$152))</f>
        <v>0</v>
      </c>
      <c r="I184" s="8" t="b">
        <f>IF('VALORACIÓN RIESGOS'!BQ22=DATOS!$C$151,DATOS!$D$151,IF('VALORACIÓN RIESGOS'!BQ22=DATOS!$C$152,DATOS!$D$152))</f>
        <v>0</v>
      </c>
      <c r="J184" s="8" t="b">
        <f>IF('VALORACIÓN RIESGOS'!BR22=DATOS!$C$151,DATOS!$D$151,IF('VALORACIÓN RIESGOS'!BR22=DATOS!$C$152,DATOS!$D$152))</f>
        <v>0</v>
      </c>
      <c r="K184" s="8" t="b">
        <f>IF('VALORACIÓN RIESGOS'!BS22=DATOS!$C$151,DATOS!$D$151,IF('VALORACIÓN RIESGOS'!BS22=DATOS!$C$152,DATOS!$D$152))</f>
        <v>0</v>
      </c>
      <c r="L184" s="85">
        <f>AVERAGE(B184:K184)</f>
        <v>15</v>
      </c>
    </row>
    <row r="185" spans="1:13" x14ac:dyDescent="0.25">
      <c r="A185" s="31"/>
      <c r="B185" s="8">
        <f>IF('VALORACIÓN RIESGOS'!BJ23=DATOS!$C$153,DATOS!$D$153,IF('VALORACIÓN RIESGOS'!BJ23=DATOS!$C$154,DATOS!$D$154))</f>
        <v>15</v>
      </c>
      <c r="C185" s="8" t="b">
        <f>IF('VALORACIÓN RIESGOS'!BK23=DATOS!$C$153,DATOS!$D$153,IF('VALORACIÓN RIESGOS'!BK23=DATOS!$C$154,DATOS!$D$154))</f>
        <v>0</v>
      </c>
      <c r="D185" s="8" t="b">
        <f>IF('VALORACIÓN RIESGOS'!BL23=DATOS!$C$153,DATOS!$D$153,IF('VALORACIÓN RIESGOS'!BL23=DATOS!$C$154,DATOS!$D$154))</f>
        <v>0</v>
      </c>
      <c r="E185" s="8" t="b">
        <f>IF('VALORACIÓN RIESGOS'!BM23=DATOS!$C$153,DATOS!$D$153,IF('VALORACIÓN RIESGOS'!BM23=DATOS!$C$154,DATOS!$D$154))</f>
        <v>0</v>
      </c>
      <c r="F185" s="8" t="b">
        <f>IF('VALORACIÓN RIESGOS'!BN23=DATOS!$C$153,DATOS!$D$153,IF('VALORACIÓN RIESGOS'!BN23=DATOS!$C$154,DATOS!$D$154))</f>
        <v>0</v>
      </c>
      <c r="G185" s="8" t="b">
        <f>IF('VALORACIÓN RIESGOS'!BO23=DATOS!$C$153,DATOS!$D$153,IF('VALORACIÓN RIESGOS'!BO23=DATOS!$C$154,DATOS!$D$154))</f>
        <v>0</v>
      </c>
      <c r="H185" s="8" t="b">
        <f>IF('VALORACIÓN RIESGOS'!BP23=DATOS!$C$153,DATOS!$D$153,IF('VALORACIÓN RIESGOS'!BP23=DATOS!$C$154,DATOS!$D$154))</f>
        <v>0</v>
      </c>
      <c r="I185" s="8" t="b">
        <f>IF('VALORACIÓN RIESGOS'!BQ23=DATOS!$C$153,DATOS!$D$153,IF('VALORACIÓN RIESGOS'!BQ23=DATOS!$C$154,DATOS!$D$154))</f>
        <v>0</v>
      </c>
      <c r="J185" s="8" t="b">
        <f>IF('VALORACIÓN RIESGOS'!BR23=DATOS!$C$153,DATOS!$D$153,IF('VALORACIÓN RIESGOS'!BR23=DATOS!$C$154,DATOS!$D$154))</f>
        <v>0</v>
      </c>
      <c r="K185" s="8" t="b">
        <f>IF('VALORACIÓN RIESGOS'!BS23=DATOS!$C$153,DATOS!$D$153,IF('VALORACIÓN RIESGOS'!BS23=DATOS!$C$154,DATOS!$D$154))</f>
        <v>0</v>
      </c>
      <c r="L185" s="85">
        <f t="shared" ref="L185:L190" si="13">AVERAGE(B185:K185)</f>
        <v>15</v>
      </c>
    </row>
    <row r="186" spans="1:13" x14ac:dyDescent="0.25">
      <c r="A186" s="31"/>
      <c r="B186" s="8">
        <f>IF('VALORACIÓN RIESGOS'!BJ24=DATOS!$C$155,DATOS!$D$155,IF('VALORACIÓN RIESGOS'!BJ24=DATOS!$C$156,DATOS!$D$156))</f>
        <v>15</v>
      </c>
      <c r="C186" s="8" t="b">
        <f>IF('VALORACIÓN RIESGOS'!BK24=DATOS!$C$155,DATOS!$D$155,IF('VALORACIÓN RIESGOS'!BK24=DATOS!$C$156,DATOS!$D$156))</f>
        <v>0</v>
      </c>
      <c r="D186" s="8" t="b">
        <f>IF('VALORACIÓN RIESGOS'!BL24=DATOS!$C$155,DATOS!$D$155,IF('VALORACIÓN RIESGOS'!BL24=DATOS!$C$156,DATOS!$D$156))</f>
        <v>0</v>
      </c>
      <c r="E186" s="8" t="b">
        <f>IF('VALORACIÓN RIESGOS'!BM24=DATOS!$C$155,DATOS!$D$155,IF('VALORACIÓN RIESGOS'!BM24=DATOS!$C$156,DATOS!$D$156))</f>
        <v>0</v>
      </c>
      <c r="F186" s="8" t="b">
        <f>IF('VALORACIÓN RIESGOS'!BN24=DATOS!$C$155,DATOS!$D$155,IF('VALORACIÓN RIESGOS'!BN24=DATOS!$C$156,DATOS!$D$156))</f>
        <v>0</v>
      </c>
      <c r="G186" s="8" t="b">
        <f>IF('VALORACIÓN RIESGOS'!BO24=DATOS!$C$155,DATOS!$D$155,IF('VALORACIÓN RIESGOS'!BO24=DATOS!$C$156,DATOS!$D$156))</f>
        <v>0</v>
      </c>
      <c r="H186" s="8" t="b">
        <f>IF('VALORACIÓN RIESGOS'!BP24=DATOS!$C$155,DATOS!$D$155,IF('VALORACIÓN RIESGOS'!BP24=DATOS!$C$156,DATOS!$D$156))</f>
        <v>0</v>
      </c>
      <c r="I186" s="8" t="b">
        <f>IF('VALORACIÓN RIESGOS'!BQ24=DATOS!$C$155,DATOS!$D$155,IF('VALORACIÓN RIESGOS'!BQ24=DATOS!$C$156,DATOS!$D$156))</f>
        <v>0</v>
      </c>
      <c r="J186" s="8" t="b">
        <f>IF('VALORACIÓN RIESGOS'!BR24=DATOS!$C$155,DATOS!$D$155,IF('VALORACIÓN RIESGOS'!BR24=DATOS!$C$156,DATOS!$D$156))</f>
        <v>0</v>
      </c>
      <c r="K186" s="8" t="b">
        <f>IF('VALORACIÓN RIESGOS'!BS24=DATOS!$C$155,DATOS!$D$155,IF('VALORACIÓN RIESGOS'!BS24=DATOS!$C$156,DATOS!$D$156))</f>
        <v>0</v>
      </c>
      <c r="L186" s="85">
        <f t="shared" si="13"/>
        <v>15</v>
      </c>
    </row>
    <row r="187" spans="1:13" x14ac:dyDescent="0.25">
      <c r="A187" s="31"/>
      <c r="B187" s="8">
        <f>IF('VALORACIÓN RIESGOS'!BJ25=DATOS!$C$157,DATOS!$D$157,IF('VALORACIÓN RIESGOS'!BJ25=DATOS!$C$158,DATOS!$D$158,IF('VALORACIÓN RIESGOS'!BJ25=DATOS!$C$159,DATOS!$D$159)))</f>
        <v>15</v>
      </c>
      <c r="C187" s="8" t="b">
        <f>IF('VALORACIÓN RIESGOS'!BK25=DATOS!$C$157,DATOS!$D$157,IF('VALORACIÓN RIESGOS'!BK25=DATOS!$C$158,DATOS!$D$158,IF('VALORACIÓN RIESGOS'!BK25=DATOS!$C$159,DATOS!$D$159)))</f>
        <v>0</v>
      </c>
      <c r="D187" s="8" t="b">
        <f>IF('VALORACIÓN RIESGOS'!BL25=DATOS!$C$157,DATOS!$D$157,IF('VALORACIÓN RIESGOS'!BL25=DATOS!$C$158,DATOS!$D$158,IF('VALORACIÓN RIESGOS'!BL25=DATOS!$C$159,DATOS!$D$159)))</f>
        <v>0</v>
      </c>
      <c r="E187" s="8" t="b">
        <f>IF('VALORACIÓN RIESGOS'!BM25=DATOS!$C$157,DATOS!$D$157,IF('VALORACIÓN RIESGOS'!BM25=DATOS!$C$158,DATOS!$D$158,IF('VALORACIÓN RIESGOS'!BM25=DATOS!$C$159,DATOS!$D$159)))</f>
        <v>0</v>
      </c>
      <c r="F187" s="8" t="b">
        <f>IF('VALORACIÓN RIESGOS'!BN25=DATOS!$C$157,DATOS!$D$157,IF('VALORACIÓN RIESGOS'!BN25=DATOS!$C$158,DATOS!$D$158,IF('VALORACIÓN RIESGOS'!BN25=DATOS!$C$159,DATOS!$D$159)))</f>
        <v>0</v>
      </c>
      <c r="G187" s="8" t="b">
        <f>IF('VALORACIÓN RIESGOS'!BO25=DATOS!$C$157,DATOS!$D$157,IF('VALORACIÓN RIESGOS'!BO25=DATOS!$C$158,DATOS!$D$158,IF('VALORACIÓN RIESGOS'!BO25=DATOS!$C$159,DATOS!$D$159)))</f>
        <v>0</v>
      </c>
      <c r="H187" s="8" t="b">
        <f>IF('VALORACIÓN RIESGOS'!BP25=DATOS!$C$157,DATOS!$D$157,IF('VALORACIÓN RIESGOS'!BP25=DATOS!$C$158,DATOS!$D$158,IF('VALORACIÓN RIESGOS'!BP25=DATOS!$C$159,DATOS!$D$159)))</f>
        <v>0</v>
      </c>
      <c r="I187" s="8" t="b">
        <f>IF('VALORACIÓN RIESGOS'!BQ25=DATOS!$C$157,DATOS!$D$157,IF('VALORACIÓN RIESGOS'!BQ25=DATOS!$C$158,DATOS!$D$158,IF('VALORACIÓN RIESGOS'!BQ25=DATOS!$C$159,DATOS!$D$159)))</f>
        <v>0</v>
      </c>
      <c r="J187" s="8" t="b">
        <f>IF('VALORACIÓN RIESGOS'!BR25=DATOS!$C$157,DATOS!$D$157,IF('VALORACIÓN RIESGOS'!BR25=DATOS!$C$158,DATOS!$D$158,IF('VALORACIÓN RIESGOS'!BR25=DATOS!$C$159,DATOS!$D$159)))</f>
        <v>0</v>
      </c>
      <c r="K187" s="8" t="b">
        <f>IF('VALORACIÓN RIESGOS'!BS25=DATOS!$C$157,DATOS!$D$157,IF('VALORACIÓN RIESGOS'!BS25=DATOS!$C$158,DATOS!$D$158,IF('VALORACIÓN RIESGOS'!BS25=DATOS!$C$159,DATOS!$D$159)))</f>
        <v>0</v>
      </c>
      <c r="L187" s="85">
        <f t="shared" si="13"/>
        <v>15</v>
      </c>
    </row>
    <row r="188" spans="1:13" x14ac:dyDescent="0.25">
      <c r="A188" s="31"/>
      <c r="B188" s="8">
        <f>IF('VALORACIÓN RIESGOS'!BJ26=DATOS!$C$160,DATOS!$D$160,IF('VALORACIÓN RIESGOS'!BJ26=DATOS!$C$161,DATOS!$D$161))</f>
        <v>15</v>
      </c>
      <c r="C188" s="8" t="b">
        <f>IF('VALORACIÓN RIESGOS'!BK26=DATOS!$C$160,DATOS!$D$160,IF('VALORACIÓN RIESGOS'!BK26=DATOS!$C$161,DATOS!$D$161))</f>
        <v>0</v>
      </c>
      <c r="D188" s="8" t="b">
        <f>IF('VALORACIÓN RIESGOS'!BL26=DATOS!$C$160,DATOS!$D$160,IF('VALORACIÓN RIESGOS'!BL26=DATOS!$C$161,DATOS!$D$161))</f>
        <v>0</v>
      </c>
      <c r="E188" s="8" t="b">
        <f>IF('VALORACIÓN RIESGOS'!BM26=DATOS!$C$160,DATOS!$D$160,IF('VALORACIÓN RIESGOS'!BM26=DATOS!$C$161,DATOS!$D$161))</f>
        <v>0</v>
      </c>
      <c r="F188" s="8" t="b">
        <f>IF('VALORACIÓN RIESGOS'!BN26=DATOS!$C$160,DATOS!$D$160,IF('VALORACIÓN RIESGOS'!BN26=DATOS!$C$161,DATOS!$D$161))</f>
        <v>0</v>
      </c>
      <c r="G188" s="8" t="b">
        <f>IF('VALORACIÓN RIESGOS'!BO26=DATOS!$C$160,DATOS!$D$160,IF('VALORACIÓN RIESGOS'!BO26=DATOS!$C$161,DATOS!$D$161))</f>
        <v>0</v>
      </c>
      <c r="H188" s="8" t="b">
        <f>IF('VALORACIÓN RIESGOS'!BP26=DATOS!$C$160,DATOS!$D$160,IF('VALORACIÓN RIESGOS'!BP26=DATOS!$C$161,DATOS!$D$161))</f>
        <v>0</v>
      </c>
      <c r="I188" s="8" t="b">
        <f>IF('VALORACIÓN RIESGOS'!BQ26=DATOS!$C$160,DATOS!$D$160,IF('VALORACIÓN RIESGOS'!BQ26=DATOS!$C$161,DATOS!$D$161))</f>
        <v>0</v>
      </c>
      <c r="J188" s="8" t="b">
        <f>IF('VALORACIÓN RIESGOS'!BR26=DATOS!$C$160,DATOS!$D$160,IF('VALORACIÓN RIESGOS'!BR26=DATOS!$C$161,DATOS!$D$161))</f>
        <v>0</v>
      </c>
      <c r="K188" s="8" t="b">
        <f>IF('VALORACIÓN RIESGOS'!BS26=DATOS!$C$160,DATOS!$D$160,IF('VALORACIÓN RIESGOS'!BS26=DATOS!$C$161,DATOS!$D$161))</f>
        <v>0</v>
      </c>
      <c r="L188" s="85">
        <f t="shared" si="13"/>
        <v>15</v>
      </c>
    </row>
    <row r="189" spans="1:13" x14ac:dyDescent="0.25">
      <c r="A189" s="31"/>
      <c r="B189" s="8">
        <f>IF('VALORACIÓN RIESGOS'!BJ27=DATOS!$C$162,DATOS!$D$162,IF('VALORACIÓN RIESGOS'!BJ27=DATOS!$C$163,DATOS!$D$163,IF('VALORACIÓN RIESGOS'!BJ27=$C$164,$D$164,IF('VALORACIÓN RIESGOS'!BJ27=$C$165,$D$165))))</f>
        <v>15</v>
      </c>
      <c r="C189" s="8" t="b">
        <f>IF('VALORACIÓN RIESGOS'!BK27=DATOS!$C$162,DATOS!$D$162,IF('VALORACIÓN RIESGOS'!BK27=DATOS!$C$163,DATOS!$D$163,IF('VALORACIÓN RIESGOS'!BK27=$C$164,$D$164,IF('VALORACIÓN RIESGOS'!BK27=$C$165,$D$165))))</f>
        <v>0</v>
      </c>
      <c r="D189" s="8" t="b">
        <f>IF('VALORACIÓN RIESGOS'!BL27=DATOS!$C$162,DATOS!$D$162,IF('VALORACIÓN RIESGOS'!BL27=DATOS!$C$163,DATOS!$D$163,IF('VALORACIÓN RIESGOS'!BL27=$C$164,$D$164,IF('VALORACIÓN RIESGOS'!BL27=$C$165,$D$165))))</f>
        <v>0</v>
      </c>
      <c r="E189" s="8" t="b">
        <f>IF('VALORACIÓN RIESGOS'!BM27=DATOS!$C$162,DATOS!$D$162,IF('VALORACIÓN RIESGOS'!BM27=DATOS!$C$163,DATOS!$D$163,IF('VALORACIÓN RIESGOS'!BM27=$C$164,$D$164,IF('VALORACIÓN RIESGOS'!BM27=$C$165,$D$165))))</f>
        <v>0</v>
      </c>
      <c r="F189" s="8" t="b">
        <f>IF('VALORACIÓN RIESGOS'!BN27=DATOS!$C$162,DATOS!$D$162,IF('VALORACIÓN RIESGOS'!BN27=DATOS!$C$163,DATOS!$D$163,IF('VALORACIÓN RIESGOS'!BN27=$C$164,$D$164,IF('VALORACIÓN RIESGOS'!BN27=$C$165,$D$165))))</f>
        <v>0</v>
      </c>
      <c r="G189" s="8" t="b">
        <f>IF('VALORACIÓN RIESGOS'!BO27=DATOS!$C$162,DATOS!$D$162,IF('VALORACIÓN RIESGOS'!BO27=DATOS!$C$163,DATOS!$D$163,IF('VALORACIÓN RIESGOS'!BO27=$C$164,$D$164,IF('VALORACIÓN RIESGOS'!BO27=$C$165,$D$165))))</f>
        <v>0</v>
      </c>
      <c r="H189" s="8" t="b">
        <f>IF('VALORACIÓN RIESGOS'!BP27=DATOS!$C$162,DATOS!$D$162,IF('VALORACIÓN RIESGOS'!BP27=DATOS!$C$163,DATOS!$D$163,IF('VALORACIÓN RIESGOS'!BP27=$C$164,$D$164,IF('VALORACIÓN RIESGOS'!BP27=$C$165,$D$165))))</f>
        <v>0</v>
      </c>
      <c r="I189" s="8" t="b">
        <f>IF('VALORACIÓN RIESGOS'!BQ27=DATOS!$C$162,DATOS!$D$162,IF('VALORACIÓN RIESGOS'!BQ27=DATOS!$C$163,DATOS!$D$163,IF('VALORACIÓN RIESGOS'!BQ27=$C$164,$D$164,IF('VALORACIÓN RIESGOS'!BQ27=$C$165,$D$165))))</f>
        <v>0</v>
      </c>
      <c r="J189" s="8" t="b">
        <f>IF('VALORACIÓN RIESGOS'!BR27=DATOS!$C$162,DATOS!$D$162,IF('VALORACIÓN RIESGOS'!BR27=DATOS!$C$163,DATOS!$D$163,IF('VALORACIÓN RIESGOS'!BR27=$C$164,$D$164,IF('VALORACIÓN RIESGOS'!BR27=$C$165,$D$165))))</f>
        <v>0</v>
      </c>
      <c r="K189" s="8" t="b">
        <f>IF('VALORACIÓN RIESGOS'!BS27=DATOS!$C$162,DATOS!$D$162,IF('VALORACIÓN RIESGOS'!BS27=DATOS!$C$163,DATOS!$D$163,IF('VALORACIÓN RIESGOS'!BS27=$C$164,$D$164,IF('VALORACIÓN RIESGOS'!BS27=$C$165,$D$165))))</f>
        <v>0</v>
      </c>
      <c r="L189" s="85">
        <f t="shared" si="13"/>
        <v>15</v>
      </c>
    </row>
    <row r="190" spans="1:13" x14ac:dyDescent="0.25">
      <c r="A190" s="31"/>
      <c r="B190" s="8">
        <f>IF('VALORACIÓN RIESGOS'!BJ28=DATOS!$C$166,DATOS!$D$166,IF('VALORACIÓN RIESGOS'!BJ28=DATOS!$C$167,DATOS!$D$167,IF('VALORACIÓN RIESGOS'!BJ28=DATOS!$C$168,DATOS!$D$168,IF('VALORACIÓN RIESGOS'!BJ28=DATOS!$C$168,DATOS!$D$168,IF('VALORACIÓN RIESGOS'!BJ28=$C$169,$D$169)))))</f>
        <v>10</v>
      </c>
      <c r="C190" s="8" t="b">
        <f>IF('VALORACIÓN RIESGOS'!BK28=DATOS!$C$166,DATOS!$D$166,IF('VALORACIÓN RIESGOS'!BK28=DATOS!$C$167,DATOS!$D$167,IF('VALORACIÓN RIESGOS'!BK28=DATOS!$C$168,DATOS!$D$168,IF('VALORACIÓN RIESGOS'!BK28=DATOS!$C$168,DATOS!$D$168,IF('VALORACIÓN RIESGOS'!BK28=$C$169,$D$169)))))</f>
        <v>0</v>
      </c>
      <c r="D190" s="8" t="b">
        <f>IF('VALORACIÓN RIESGOS'!BL28=DATOS!$C$166,DATOS!$D$166,IF('VALORACIÓN RIESGOS'!BL28=DATOS!$C$167,DATOS!$D$167,IF('VALORACIÓN RIESGOS'!BL28=DATOS!$C$168,DATOS!$D$168,IF('VALORACIÓN RIESGOS'!BL28=DATOS!$C$168,DATOS!$D$168,IF('VALORACIÓN RIESGOS'!BL28=$C$169,$D$169)))))</f>
        <v>0</v>
      </c>
      <c r="E190" s="8" t="b">
        <f>IF('VALORACIÓN RIESGOS'!BM28=DATOS!$C$166,DATOS!$D$166,IF('VALORACIÓN RIESGOS'!BM28=DATOS!$C$167,DATOS!$D$167,IF('VALORACIÓN RIESGOS'!BM28=DATOS!$C$168,DATOS!$D$168,IF('VALORACIÓN RIESGOS'!BM28=DATOS!$C$168,DATOS!$D$168,IF('VALORACIÓN RIESGOS'!BM28=$C$169,$D$169)))))</f>
        <v>0</v>
      </c>
      <c r="F190" s="8" t="b">
        <f>IF('VALORACIÓN RIESGOS'!BN28=DATOS!$C$166,DATOS!$D$166,IF('VALORACIÓN RIESGOS'!BN28=DATOS!$C$167,DATOS!$D$167,IF('VALORACIÓN RIESGOS'!BN28=DATOS!$C$168,DATOS!$D$168,IF('VALORACIÓN RIESGOS'!BN28=DATOS!$C$168,DATOS!$D$168,IF('VALORACIÓN RIESGOS'!BN28=$C$169,$D$169)))))</f>
        <v>0</v>
      </c>
      <c r="G190" s="8" t="b">
        <f>IF('VALORACIÓN RIESGOS'!BO28=DATOS!$C$166,DATOS!$D$166,IF('VALORACIÓN RIESGOS'!BO28=DATOS!$C$167,DATOS!$D$167,IF('VALORACIÓN RIESGOS'!BO28=DATOS!$C$168,DATOS!$D$168,IF('VALORACIÓN RIESGOS'!BO28=DATOS!$C$168,DATOS!$D$168,IF('VALORACIÓN RIESGOS'!BO28=$C$169,$D$169)))))</f>
        <v>0</v>
      </c>
      <c r="H190" s="8" t="b">
        <f>IF('VALORACIÓN RIESGOS'!BP28=DATOS!$C$166,DATOS!$D$166,IF('VALORACIÓN RIESGOS'!BP28=DATOS!$C$167,DATOS!$D$167,IF('VALORACIÓN RIESGOS'!BP28=DATOS!$C$168,DATOS!$D$168,IF('VALORACIÓN RIESGOS'!BP28=DATOS!$C$168,DATOS!$D$168,IF('VALORACIÓN RIESGOS'!BP28=$C$169,$D$169)))))</f>
        <v>0</v>
      </c>
      <c r="I190" s="8" t="b">
        <f>IF('VALORACIÓN RIESGOS'!BQ28=DATOS!$C$166,DATOS!$D$166,IF('VALORACIÓN RIESGOS'!BQ28=DATOS!$C$167,DATOS!$D$167,IF('VALORACIÓN RIESGOS'!BQ28=DATOS!$C$168,DATOS!$D$168,IF('VALORACIÓN RIESGOS'!BQ28=DATOS!$C$168,DATOS!$D$168,IF('VALORACIÓN RIESGOS'!BQ28=$C$169,$D$169)))))</f>
        <v>0</v>
      </c>
      <c r="J190" s="8" t="b">
        <f>IF('VALORACIÓN RIESGOS'!BR28=DATOS!$C$166,DATOS!$D$166,IF('VALORACIÓN RIESGOS'!BR28=DATOS!$C$167,DATOS!$D$167,IF('VALORACIÓN RIESGOS'!BR28=DATOS!$C$168,DATOS!$D$168,IF('VALORACIÓN RIESGOS'!BR28=DATOS!$C$168,DATOS!$D$168,IF('VALORACIÓN RIESGOS'!BR28=$C$169,$D$169)))))</f>
        <v>0</v>
      </c>
      <c r="K190" s="8" t="b">
        <f>IF('VALORACIÓN RIESGOS'!BS28=DATOS!$C$166,DATOS!$D$166,IF('VALORACIÓN RIESGOS'!BS28=DATOS!$C$167,DATOS!$D$167,IF('VALORACIÓN RIESGOS'!BS28=DATOS!$C$168,DATOS!$D$168,IF('VALORACIÓN RIESGOS'!BS28=DATOS!$C$168,DATOS!$D$168,IF('VALORACIÓN RIESGOS'!BS28=$C$169,$D$169)))))</f>
        <v>0</v>
      </c>
      <c r="L190" s="85">
        <f t="shared" si="13"/>
        <v>10</v>
      </c>
    </row>
    <row r="191" spans="1:13" x14ac:dyDescent="0.25">
      <c r="A191" s="31"/>
      <c r="B191" s="133">
        <f t="shared" ref="B191:K191" si="14">SUM(B184:B190)</f>
        <v>100</v>
      </c>
      <c r="C191" s="135">
        <f t="shared" si="14"/>
        <v>0</v>
      </c>
      <c r="D191" s="135">
        <f t="shared" si="14"/>
        <v>0</v>
      </c>
      <c r="E191" s="135">
        <f t="shared" si="14"/>
        <v>0</v>
      </c>
      <c r="F191" s="135">
        <f t="shared" si="14"/>
        <v>0</v>
      </c>
      <c r="G191" s="135">
        <f t="shared" si="14"/>
        <v>0</v>
      </c>
      <c r="H191" s="135">
        <f t="shared" si="14"/>
        <v>0</v>
      </c>
      <c r="I191" s="135">
        <f t="shared" si="14"/>
        <v>0</v>
      </c>
      <c r="J191" s="135">
        <f t="shared" si="14"/>
        <v>0</v>
      </c>
      <c r="K191" s="135">
        <f t="shared" si="14"/>
        <v>0</v>
      </c>
      <c r="L191" s="136">
        <f>SUM(L184:L190)/M191</f>
        <v>100</v>
      </c>
      <c r="M191" s="1">
        <f>COUNTIF(B191:K191,"&gt;0")</f>
        <v>1</v>
      </c>
    </row>
    <row r="192" spans="1:13" x14ac:dyDescent="0.25">
      <c r="A192" s="31"/>
      <c r="B192" s="27" t="str">
        <f>IF(B191=0,"N/A",IF(B191&lt;=85,$E$151,IF(AND(B191&gt;=86,B191&lt;=94),$E$152,IF(AND(B191&gt;=95,B191&lt;=100),$E$153))))</f>
        <v>Fuerte</v>
      </c>
      <c r="C192" s="27" t="str">
        <f>IF(C191=0,"N/A",IF(C191&lt;=85,$E$151,IF(AND(C191&gt;=86,C191&lt;=94),$E$152,IF(AND(C191&gt;=95,C191&lt;=100),$E$153))))</f>
        <v>N/A</v>
      </c>
      <c r="D192" s="27" t="str">
        <f t="shared" ref="D192:K192" si="15">IF(D191=0,"N/A",IF(D191&lt;=85,$E$151,IF(AND(D191&gt;=86,D191&lt;=94),$E$152,IF(AND(D191&gt;=95,D191&lt;=100),$E$153))))</f>
        <v>N/A</v>
      </c>
      <c r="E192" s="27" t="str">
        <f t="shared" si="15"/>
        <v>N/A</v>
      </c>
      <c r="F192" s="27" t="str">
        <f t="shared" si="15"/>
        <v>N/A</v>
      </c>
      <c r="G192" s="27" t="str">
        <f t="shared" si="15"/>
        <v>N/A</v>
      </c>
      <c r="H192" s="27" t="str">
        <f t="shared" si="15"/>
        <v>N/A</v>
      </c>
      <c r="I192" s="27" t="str">
        <f t="shared" si="15"/>
        <v>N/A</v>
      </c>
      <c r="J192" s="27" t="str">
        <f t="shared" si="15"/>
        <v>N/A</v>
      </c>
      <c r="K192" s="27" t="str">
        <f t="shared" si="15"/>
        <v>N/A</v>
      </c>
      <c r="L192" s="255" t="str">
        <f>IF(L191&lt;=85,$E$151,IF(AND(L191&gt;=86,L191&lt;=94),$E$152,IF(AND(L191&gt;=95.5,L191&lt;=100),$E$153)))</f>
        <v>Fuerte</v>
      </c>
    </row>
    <row r="193" spans="1:13" x14ac:dyDescent="0.25">
      <c r="A193" s="31"/>
      <c r="B193" s="8"/>
    </row>
    <row r="194" spans="1:13" x14ac:dyDescent="0.25">
      <c r="A194" s="31"/>
      <c r="B194" s="22" t="s">
        <v>43</v>
      </c>
    </row>
    <row r="195" spans="1:13" x14ac:dyDescent="0.25">
      <c r="A195" s="31"/>
      <c r="B195" s="37" t="s">
        <v>200</v>
      </c>
      <c r="C195" s="38" t="s">
        <v>201</v>
      </c>
      <c r="D195" s="37" t="s">
        <v>202</v>
      </c>
      <c r="E195" s="38" t="s">
        <v>203</v>
      </c>
      <c r="F195" s="37" t="s">
        <v>204</v>
      </c>
      <c r="G195" s="37" t="s">
        <v>205</v>
      </c>
      <c r="H195" s="37" t="s">
        <v>206</v>
      </c>
      <c r="I195" s="37" t="s">
        <v>207</v>
      </c>
      <c r="J195" s="37" t="s">
        <v>208</v>
      </c>
      <c r="K195" s="39" t="s">
        <v>209</v>
      </c>
      <c r="L195" s="59" t="s">
        <v>210</v>
      </c>
    </row>
    <row r="196" spans="1:13" x14ac:dyDescent="0.25">
      <c r="A196" s="31"/>
      <c r="B196" s="40">
        <f>IF('VALORACIÓN RIESGOS'!BJ35=DATOS!$C$151,DATOS!$D$151,IF('VALORACIÓN RIESGOS'!BJ35=DATOS!$C$152,DATOS!$D$152))</f>
        <v>15</v>
      </c>
      <c r="C196" s="40">
        <f>IF('VALORACIÓN RIESGOS'!BK35=DATOS!$C$151,DATOS!$D$151,IF('VALORACIÓN RIESGOS'!BK35=DATOS!$C$152,DATOS!$D$152))</f>
        <v>15</v>
      </c>
      <c r="D196" s="40">
        <f>IF('VALORACIÓN RIESGOS'!BL35=DATOS!$C$151,DATOS!$D$151,IF('VALORACIÓN RIESGOS'!BL35=DATOS!$C$152,DATOS!$D$152))</f>
        <v>15</v>
      </c>
      <c r="E196" s="40" t="b">
        <f>IF('VALORACIÓN RIESGOS'!BM35=DATOS!$C$151,DATOS!$D$151,IF('VALORACIÓN RIESGOS'!BM35=DATOS!$C$152,DATOS!$D$152))</f>
        <v>0</v>
      </c>
      <c r="F196" s="40" t="b">
        <f>IF('VALORACIÓN RIESGOS'!BN35=DATOS!$C$151,DATOS!$D$151,IF('VALORACIÓN RIESGOS'!BN35=DATOS!$C$152,DATOS!$D$152))</f>
        <v>0</v>
      </c>
      <c r="G196" s="40" t="b">
        <f>IF('VALORACIÓN RIESGOS'!BO35=DATOS!$C$151,DATOS!$D$151,IF('VALORACIÓN RIESGOS'!BO35=DATOS!$C$152,DATOS!$D$152))</f>
        <v>0</v>
      </c>
      <c r="H196" s="40" t="b">
        <f>IF('VALORACIÓN RIESGOS'!BP35=DATOS!$C$151,DATOS!$D$151,IF('VALORACIÓN RIESGOS'!BP35=DATOS!$C$152,DATOS!$D$152))</f>
        <v>0</v>
      </c>
      <c r="I196" s="40" t="b">
        <f>IF('VALORACIÓN RIESGOS'!BQ35=DATOS!$C$151,DATOS!$D$151,IF('VALORACIÓN RIESGOS'!BQ35=DATOS!$C$152,DATOS!$D$152))</f>
        <v>0</v>
      </c>
      <c r="J196" s="40" t="b">
        <f>IF('VALORACIÓN RIESGOS'!BR35=DATOS!$C$151,DATOS!$D$151,IF('VALORACIÓN RIESGOS'!BR35=DATOS!$C$152,DATOS!$D$152))</f>
        <v>0</v>
      </c>
      <c r="K196" s="40" t="b">
        <f>IF('VALORACIÓN RIESGOS'!BS35=DATOS!$C$151,DATOS!$D$151,IF('VALORACIÓN RIESGOS'!BS35=DATOS!$C$152,DATOS!$D$152))</f>
        <v>0</v>
      </c>
      <c r="L196" s="41">
        <f t="shared" ref="L196:L202" si="16">AVERAGE(B196:K196)</f>
        <v>15</v>
      </c>
    </row>
    <row r="197" spans="1:13" x14ac:dyDescent="0.25">
      <c r="A197" s="31"/>
      <c r="B197" s="40">
        <f>IF('VALORACIÓN RIESGOS'!BJ36=DATOS!$C$153,DATOS!$D$153,IF('VALORACIÓN RIESGOS'!BJ36=DATOS!$C$154,DATOS!$D$154))</f>
        <v>15</v>
      </c>
      <c r="C197" s="40">
        <f>IF('VALORACIÓN RIESGOS'!BK36=DATOS!$C$153,DATOS!$D$153,IF('VALORACIÓN RIESGOS'!BK36=DATOS!$C$154,DATOS!$D$154))</f>
        <v>15</v>
      </c>
      <c r="D197" s="40">
        <f>IF('VALORACIÓN RIESGOS'!BL36=DATOS!$C$153,DATOS!$D$153,IF('VALORACIÓN RIESGOS'!BL36=DATOS!$C$154,DATOS!$D$154))</f>
        <v>15</v>
      </c>
      <c r="E197" s="40" t="b">
        <f>IF('VALORACIÓN RIESGOS'!BM36=DATOS!$C$153,DATOS!$D$153,IF('VALORACIÓN RIESGOS'!BM36=DATOS!$C$154,DATOS!$D$154))</f>
        <v>0</v>
      </c>
      <c r="F197" s="40" t="b">
        <f>IF('VALORACIÓN RIESGOS'!BN36=DATOS!$C$153,DATOS!$D$153,IF('VALORACIÓN RIESGOS'!BN36=DATOS!$C$154,DATOS!$D$154))</f>
        <v>0</v>
      </c>
      <c r="G197" s="40" t="b">
        <f>IF('VALORACIÓN RIESGOS'!BO36=DATOS!$C$153,DATOS!$D$153,IF('VALORACIÓN RIESGOS'!BO36=DATOS!$C$154,DATOS!$D$154))</f>
        <v>0</v>
      </c>
      <c r="H197" s="40" t="b">
        <f>IF('VALORACIÓN RIESGOS'!BP36=DATOS!$C$153,DATOS!$D$153,IF('VALORACIÓN RIESGOS'!BP36=DATOS!$C$154,DATOS!$D$154))</f>
        <v>0</v>
      </c>
      <c r="I197" s="40" t="b">
        <f>IF('VALORACIÓN RIESGOS'!BQ36=DATOS!$C$153,DATOS!$D$153,IF('VALORACIÓN RIESGOS'!BQ36=DATOS!$C$154,DATOS!$D$154))</f>
        <v>0</v>
      </c>
      <c r="J197" s="40" t="b">
        <f>IF('VALORACIÓN RIESGOS'!BR36=DATOS!$C$153,DATOS!$D$153,IF('VALORACIÓN RIESGOS'!BR36=DATOS!$C$154,DATOS!$D$154))</f>
        <v>0</v>
      </c>
      <c r="K197" s="40" t="b">
        <f>IF('VALORACIÓN RIESGOS'!BS36=DATOS!$C$153,DATOS!$D$153,IF('VALORACIÓN RIESGOS'!BS36=DATOS!$C$154,DATOS!$D$154))</f>
        <v>0</v>
      </c>
      <c r="L197" s="41">
        <f t="shared" si="16"/>
        <v>15</v>
      </c>
    </row>
    <row r="198" spans="1:13" x14ac:dyDescent="0.25">
      <c r="A198" s="31"/>
      <c r="B198" s="40">
        <f>IF('VALORACIÓN RIESGOS'!BJ37=DATOS!$C$155,DATOS!$D$155,IF('VALORACIÓN RIESGOS'!BJ37=DATOS!$C$156,DATOS!$D$156))</f>
        <v>15</v>
      </c>
      <c r="C198" s="40">
        <f>IF('VALORACIÓN RIESGOS'!BK37=DATOS!$C$155,DATOS!$D$155,IF('VALORACIÓN RIESGOS'!BK37=DATOS!$C$156,DATOS!$D$156))</f>
        <v>15</v>
      </c>
      <c r="D198" s="40">
        <f>IF('VALORACIÓN RIESGOS'!BL37=DATOS!$C$155,DATOS!$D$155,IF('VALORACIÓN RIESGOS'!BL37=DATOS!$C$156,DATOS!$D$156))</f>
        <v>15</v>
      </c>
      <c r="E198" s="40" t="b">
        <f>IF('VALORACIÓN RIESGOS'!BM37=DATOS!$C$155,DATOS!$D$155,IF('VALORACIÓN RIESGOS'!BM37=DATOS!$C$156,DATOS!$D$156))</f>
        <v>0</v>
      </c>
      <c r="F198" s="40" t="b">
        <f>IF('VALORACIÓN RIESGOS'!BN37=DATOS!$C$155,DATOS!$D$155,IF('VALORACIÓN RIESGOS'!BN37=DATOS!$C$156,DATOS!$D$156))</f>
        <v>0</v>
      </c>
      <c r="G198" s="40" t="b">
        <f>IF('VALORACIÓN RIESGOS'!BO37=DATOS!$C$155,DATOS!$D$155,IF('VALORACIÓN RIESGOS'!BO37=DATOS!$C$156,DATOS!$D$156))</f>
        <v>0</v>
      </c>
      <c r="H198" s="40" t="b">
        <f>IF('VALORACIÓN RIESGOS'!BP37=DATOS!$C$155,DATOS!$D$155,IF('VALORACIÓN RIESGOS'!BP37=DATOS!$C$156,DATOS!$D$156))</f>
        <v>0</v>
      </c>
      <c r="I198" s="40" t="b">
        <f>IF('VALORACIÓN RIESGOS'!BQ37=DATOS!$C$155,DATOS!$D$155,IF('VALORACIÓN RIESGOS'!BQ37=DATOS!$C$156,DATOS!$D$156))</f>
        <v>0</v>
      </c>
      <c r="J198" s="40" t="b">
        <f>IF('VALORACIÓN RIESGOS'!BR37=DATOS!$C$155,DATOS!$D$155,IF('VALORACIÓN RIESGOS'!BR37=DATOS!$C$156,DATOS!$D$156))</f>
        <v>0</v>
      </c>
      <c r="K198" s="40" t="b">
        <f>IF('VALORACIÓN RIESGOS'!BS37=DATOS!$C$155,DATOS!$D$155,IF('VALORACIÓN RIESGOS'!BS37=DATOS!$C$156,DATOS!$D$156))</f>
        <v>0</v>
      </c>
      <c r="L198" s="41">
        <f t="shared" si="16"/>
        <v>15</v>
      </c>
    </row>
    <row r="199" spans="1:13" x14ac:dyDescent="0.25">
      <c r="A199" s="31"/>
      <c r="B199" s="40">
        <f>IF('VALORACIÓN RIESGOS'!BJ38=DATOS!$C$157,DATOS!$D$157,IF('VALORACIÓN RIESGOS'!BJ38=DATOS!$C$158,DATOS!$D$158,IF('VALORACIÓN RIESGOS'!BJ38=DATOS!$C$159,DATOS!$D$159)))</f>
        <v>15</v>
      </c>
      <c r="C199" s="40">
        <f>IF('VALORACIÓN RIESGOS'!BK38=DATOS!$C$157,DATOS!$D$157,IF('VALORACIÓN RIESGOS'!BK38=DATOS!$C$158,DATOS!$D$158,IF('VALORACIÓN RIESGOS'!BK38=DATOS!$C$159,DATOS!$D$159)))</f>
        <v>15</v>
      </c>
      <c r="D199" s="40">
        <f>IF('VALORACIÓN RIESGOS'!BL38=DATOS!$C$157,DATOS!$D$157,IF('VALORACIÓN RIESGOS'!BL38=DATOS!$C$158,DATOS!$D$158,IF('VALORACIÓN RIESGOS'!BL38=DATOS!$C$159,DATOS!$D$159)))</f>
        <v>15</v>
      </c>
      <c r="E199" s="40" t="b">
        <f>IF('VALORACIÓN RIESGOS'!BM38=DATOS!$C$157,DATOS!$D$157,IF('VALORACIÓN RIESGOS'!BM38=DATOS!$C$158,DATOS!$D$158,IF('VALORACIÓN RIESGOS'!BM38=DATOS!$C$159,DATOS!$D$159)))</f>
        <v>0</v>
      </c>
      <c r="F199" s="40" t="b">
        <f>IF('VALORACIÓN RIESGOS'!BN38=DATOS!$C$157,DATOS!$D$157,IF('VALORACIÓN RIESGOS'!BN38=DATOS!$C$158,DATOS!$D$158,IF('VALORACIÓN RIESGOS'!BN38=DATOS!$C$159,DATOS!$D$159)))</f>
        <v>0</v>
      </c>
      <c r="G199" s="40" t="b">
        <f>IF('VALORACIÓN RIESGOS'!BO38=DATOS!$C$157,DATOS!$D$157,IF('VALORACIÓN RIESGOS'!BO38=DATOS!$C$158,DATOS!$D$158,IF('VALORACIÓN RIESGOS'!BO38=DATOS!$C$159,DATOS!$D$159)))</f>
        <v>0</v>
      </c>
      <c r="H199" s="40" t="b">
        <f>IF('VALORACIÓN RIESGOS'!BP38=DATOS!$C$157,DATOS!$D$157,IF('VALORACIÓN RIESGOS'!BP38=DATOS!$C$158,DATOS!$D$158,IF('VALORACIÓN RIESGOS'!BP38=DATOS!$C$159,DATOS!$D$159)))</f>
        <v>0</v>
      </c>
      <c r="I199" s="40" t="b">
        <f>IF('VALORACIÓN RIESGOS'!BQ38=DATOS!$C$157,DATOS!$D$157,IF('VALORACIÓN RIESGOS'!BQ38=DATOS!$C$158,DATOS!$D$158,IF('VALORACIÓN RIESGOS'!BQ38=DATOS!$C$159,DATOS!$D$159)))</f>
        <v>0</v>
      </c>
      <c r="J199" s="40" t="b">
        <f>IF('VALORACIÓN RIESGOS'!BR38=DATOS!$C$157,DATOS!$D$157,IF('VALORACIÓN RIESGOS'!BR38=DATOS!$C$158,DATOS!$D$158,IF('VALORACIÓN RIESGOS'!BR38=DATOS!$C$159,DATOS!$D$159)))</f>
        <v>0</v>
      </c>
      <c r="K199" s="40" t="b">
        <f>IF('VALORACIÓN RIESGOS'!BS38=DATOS!$C$157,DATOS!$D$157,IF('VALORACIÓN RIESGOS'!BS38=DATOS!$C$158,DATOS!$D$158,IF('VALORACIÓN RIESGOS'!BS38=DATOS!$C$159,DATOS!$D$159)))</f>
        <v>0</v>
      </c>
      <c r="L199" s="41">
        <f t="shared" si="16"/>
        <v>15</v>
      </c>
    </row>
    <row r="200" spans="1:13" x14ac:dyDescent="0.25">
      <c r="A200" s="31"/>
      <c r="B200" s="40">
        <f>IF('VALORACIÓN RIESGOS'!BJ39=DATOS!$C$160,DATOS!$D$160,IF('VALORACIÓN RIESGOS'!BJ39=DATOS!$C$161,DATOS!$D$161))</f>
        <v>15</v>
      </c>
      <c r="C200" s="40">
        <f>IF('VALORACIÓN RIESGOS'!BK39=DATOS!$C$160,DATOS!$D$160,IF('VALORACIÓN RIESGOS'!BK39=DATOS!$C$161,DATOS!$D$161))</f>
        <v>15</v>
      </c>
      <c r="D200" s="40">
        <f>IF('VALORACIÓN RIESGOS'!BL39=DATOS!$C$160,DATOS!$D$160,IF('VALORACIÓN RIESGOS'!BL39=DATOS!$C$161,DATOS!$D$161))</f>
        <v>15</v>
      </c>
      <c r="E200" s="40" t="b">
        <f>IF('VALORACIÓN RIESGOS'!BM39=DATOS!$C$160,DATOS!$D$160,IF('VALORACIÓN RIESGOS'!BM39=DATOS!$C$161,DATOS!$D$161))</f>
        <v>0</v>
      </c>
      <c r="F200" s="40" t="b">
        <f>IF('VALORACIÓN RIESGOS'!BN39=DATOS!$C$160,DATOS!$D$160,IF('VALORACIÓN RIESGOS'!BN39=DATOS!$C$161,DATOS!$D$161))</f>
        <v>0</v>
      </c>
      <c r="G200" s="40" t="b">
        <f>IF('VALORACIÓN RIESGOS'!BO39=DATOS!$C$160,DATOS!$D$160,IF('VALORACIÓN RIESGOS'!BO39=DATOS!$C$161,DATOS!$D$161))</f>
        <v>0</v>
      </c>
      <c r="H200" s="40" t="b">
        <f>IF('VALORACIÓN RIESGOS'!BP39=DATOS!$C$160,DATOS!$D$160,IF('VALORACIÓN RIESGOS'!BP39=DATOS!$C$161,DATOS!$D$161))</f>
        <v>0</v>
      </c>
      <c r="I200" s="40" t="b">
        <f>IF('VALORACIÓN RIESGOS'!BQ39=DATOS!$C$160,DATOS!$D$160,IF('VALORACIÓN RIESGOS'!BQ39=DATOS!$C$161,DATOS!$D$161))</f>
        <v>0</v>
      </c>
      <c r="J200" s="40" t="b">
        <f>IF('VALORACIÓN RIESGOS'!BR39=DATOS!$C$160,DATOS!$D$160,IF('VALORACIÓN RIESGOS'!BR39=DATOS!$C$161,DATOS!$D$161))</f>
        <v>0</v>
      </c>
      <c r="K200" s="40" t="b">
        <f>IF('VALORACIÓN RIESGOS'!BS39=DATOS!$C$160,DATOS!$D$160,IF('VALORACIÓN RIESGOS'!BS39=DATOS!$C$161,DATOS!$D$161))</f>
        <v>0</v>
      </c>
      <c r="L200" s="41">
        <f t="shared" si="16"/>
        <v>15</v>
      </c>
    </row>
    <row r="201" spans="1:13" x14ac:dyDescent="0.25">
      <c r="A201" s="60"/>
      <c r="B201" s="8">
        <f>IF('VALORACIÓN RIESGOS'!BJ40=DATOS!$C$162,DATOS!$D$162,IF('VALORACIÓN RIESGOS'!BJ40=DATOS!$C$163,DATOS!$D$163,IF('VALORACIÓN RIESGOS'!BJ40=$C$164,$D$164,IF('VALORACIÓN RIESGOS'!BJ40=$C$165,$D$165))))</f>
        <v>0</v>
      </c>
      <c r="C201" s="8">
        <f>IF('VALORACIÓN RIESGOS'!BK40=DATOS!$C$162,DATOS!$D$162,IF('VALORACIÓN RIESGOS'!BK40=DATOS!$C$163,DATOS!$D$163,IF('VALORACIÓN RIESGOS'!BK40=$C$164,$D$164,IF('VALORACIÓN RIESGOS'!BK40=$C$165,$D$165))))</f>
        <v>0</v>
      </c>
      <c r="D201" s="8">
        <f>IF('VALORACIÓN RIESGOS'!BL40=DATOS!$C$162,DATOS!$D$162,IF('VALORACIÓN RIESGOS'!BL40=DATOS!$C$163,DATOS!$D$163,IF('VALORACIÓN RIESGOS'!BL40=$C$164,$D$164,IF('VALORACIÓN RIESGOS'!BL40=$C$165,$D$165))))</f>
        <v>0</v>
      </c>
      <c r="E201" s="8" t="b">
        <f>IF('VALORACIÓN RIESGOS'!BM40=DATOS!$C$162,DATOS!$D$162,IF('VALORACIÓN RIESGOS'!BM40=DATOS!$C$163,DATOS!$D$163,IF('VALORACIÓN RIESGOS'!BM40=$C$164,$D$164,IF('VALORACIÓN RIESGOS'!BM40=$C$165,$D$165))))</f>
        <v>0</v>
      </c>
      <c r="F201" s="8" t="b">
        <f>IF('VALORACIÓN RIESGOS'!BN40=DATOS!$C$162,DATOS!$D$162,IF('VALORACIÓN RIESGOS'!BN40=DATOS!$C$163,DATOS!$D$163,IF('VALORACIÓN RIESGOS'!BN40=$C$164,$D$164,IF('VALORACIÓN RIESGOS'!BN40=$C$165,$D$165))))</f>
        <v>0</v>
      </c>
      <c r="G201" s="8" t="b">
        <f>IF('VALORACIÓN RIESGOS'!BO40=DATOS!$C$162,DATOS!$D$162,IF('VALORACIÓN RIESGOS'!BO40=DATOS!$C$163,DATOS!$D$163,IF('VALORACIÓN RIESGOS'!BO40=$C$164,$D$164,IF('VALORACIÓN RIESGOS'!BO40=$C$165,$D$165))))</f>
        <v>0</v>
      </c>
      <c r="H201" s="8" t="b">
        <f>IF('VALORACIÓN RIESGOS'!BP40=DATOS!$C$162,DATOS!$D$162,IF('VALORACIÓN RIESGOS'!BP40=DATOS!$C$163,DATOS!$D$163,IF('VALORACIÓN RIESGOS'!BP40=$C$164,$D$164,IF('VALORACIÓN RIESGOS'!BP40=$C$165,$D$165))))</f>
        <v>0</v>
      </c>
      <c r="I201" s="8" t="b">
        <f>IF('VALORACIÓN RIESGOS'!BQ40=DATOS!$C$162,DATOS!$D$162,IF('VALORACIÓN RIESGOS'!BQ40=DATOS!$C$163,DATOS!$D$163,IF('VALORACIÓN RIESGOS'!BQ40=$C$164,$D$164,IF('VALORACIÓN RIESGOS'!BQ40=$C$165,$D$165))))</f>
        <v>0</v>
      </c>
      <c r="J201" s="8" t="b">
        <f>IF('VALORACIÓN RIESGOS'!BR40=DATOS!$C$162,DATOS!$D$162,IF('VALORACIÓN RIESGOS'!BR40=DATOS!$C$163,DATOS!$D$163,IF('VALORACIÓN RIESGOS'!BR40=$C$164,$D$164,IF('VALORACIÓN RIESGOS'!BR40=$C$165,$D$165))))</f>
        <v>0</v>
      </c>
      <c r="K201" s="8" t="b">
        <f>IF('VALORACIÓN RIESGOS'!BS40=DATOS!$C$162,DATOS!$D$162,IF('VALORACIÓN RIESGOS'!BS40=DATOS!$C$163,DATOS!$D$163,IF('VALORACIÓN RIESGOS'!BS40=$C$164,$D$164,IF('VALORACIÓN RIESGOS'!BS40=$C$165,$D$165))))</f>
        <v>0</v>
      </c>
      <c r="L201" s="41">
        <f>AVERAGE(B201:K201)</f>
        <v>0</v>
      </c>
    </row>
    <row r="202" spans="1:13" x14ac:dyDescent="0.25">
      <c r="A202" s="60"/>
      <c r="B202" s="8">
        <f>IF('VALORACIÓN RIESGOS'!BJ41=DATOS!$C$166,DATOS!$D$166,IF('VALORACIÓN RIESGOS'!BJ41=DATOS!$C$167,DATOS!$D$167,IF('VALORACIÓN RIESGOS'!BJ41=DATOS!$C$168,DATOS!$D$168,IF('VALORACIÓN RIESGOS'!BJ41=DATOS!$C$168,DATOS!$D$168,IF('VALORACIÓN RIESGOS'!BJ41=$C$169,$D$169)))))</f>
        <v>0</v>
      </c>
      <c r="C202" s="8">
        <f>IF('VALORACIÓN RIESGOS'!BK41=DATOS!$C$166,DATOS!$D$166,IF('VALORACIÓN RIESGOS'!BK41=DATOS!$C$167,DATOS!$D$167,IF('VALORACIÓN RIESGOS'!BK41=DATOS!$C$168,DATOS!$D$168,IF('VALORACIÓN RIESGOS'!BK41=DATOS!$C$168,DATOS!$D$168,IF('VALORACIÓN RIESGOS'!BK41=$C$169,$D$169)))))</f>
        <v>0</v>
      </c>
      <c r="D202" s="8">
        <f>IF('VALORACIÓN RIESGOS'!BL41=DATOS!$C$166,DATOS!$D$166,IF('VALORACIÓN RIESGOS'!BL41=DATOS!$C$167,DATOS!$D$167,IF('VALORACIÓN RIESGOS'!BL41=DATOS!$C$168,DATOS!$D$168,IF('VALORACIÓN RIESGOS'!BL41=DATOS!$C$168,DATOS!$D$168,IF('VALORACIÓN RIESGOS'!BL41=$C$169,$D$169)))))</f>
        <v>0</v>
      </c>
      <c r="E202" s="8" t="b">
        <f>IF('VALORACIÓN RIESGOS'!BM41=DATOS!$C$166,DATOS!$D$166,IF('VALORACIÓN RIESGOS'!BM41=DATOS!$C$167,DATOS!$D$167,IF('VALORACIÓN RIESGOS'!BM41=DATOS!$C$168,DATOS!$D$168,IF('VALORACIÓN RIESGOS'!BM41=DATOS!$C$168,DATOS!$D$168,IF('VALORACIÓN RIESGOS'!BM41=$C$169,$D$169)))))</f>
        <v>0</v>
      </c>
      <c r="F202" s="8" t="b">
        <f>IF('VALORACIÓN RIESGOS'!BN41=DATOS!$C$166,DATOS!$D$166,IF('VALORACIÓN RIESGOS'!BN41=DATOS!$C$167,DATOS!$D$167,IF('VALORACIÓN RIESGOS'!BN41=DATOS!$C$168,DATOS!$D$168,IF('VALORACIÓN RIESGOS'!BN41=DATOS!$C$168,DATOS!$D$168,IF('VALORACIÓN RIESGOS'!BN41=$C$169,$D$169)))))</f>
        <v>0</v>
      </c>
      <c r="G202" s="8" t="b">
        <f>IF('VALORACIÓN RIESGOS'!BO41=DATOS!$C$166,DATOS!$D$166,IF('VALORACIÓN RIESGOS'!BO41=DATOS!$C$167,DATOS!$D$167,IF('VALORACIÓN RIESGOS'!BO41=DATOS!$C$168,DATOS!$D$168,IF('VALORACIÓN RIESGOS'!BO41=DATOS!$C$168,DATOS!$D$168,IF('VALORACIÓN RIESGOS'!BO41=$C$169,$D$169)))))</f>
        <v>0</v>
      </c>
      <c r="H202" s="8" t="b">
        <f>IF('VALORACIÓN RIESGOS'!BP41=DATOS!$C$166,DATOS!$D$166,IF('VALORACIÓN RIESGOS'!BP41=DATOS!$C$167,DATOS!$D$167,IF('VALORACIÓN RIESGOS'!BP41=DATOS!$C$168,DATOS!$D$168,IF('VALORACIÓN RIESGOS'!BP41=DATOS!$C$168,DATOS!$D$168,IF('VALORACIÓN RIESGOS'!BP41=$C$169,$D$169)))))</f>
        <v>0</v>
      </c>
      <c r="I202" s="8" t="b">
        <f>IF('VALORACIÓN RIESGOS'!BQ41=DATOS!$C$166,DATOS!$D$166,IF('VALORACIÓN RIESGOS'!BQ41=DATOS!$C$167,DATOS!$D$167,IF('VALORACIÓN RIESGOS'!BQ41=DATOS!$C$168,DATOS!$D$168,IF('VALORACIÓN RIESGOS'!BQ41=DATOS!$C$168,DATOS!$D$168,IF('VALORACIÓN RIESGOS'!BQ41=$C$169,$D$169)))))</f>
        <v>0</v>
      </c>
      <c r="J202" s="8" t="b">
        <f>IF('VALORACIÓN RIESGOS'!BR41=DATOS!$C$166,DATOS!$D$166,IF('VALORACIÓN RIESGOS'!BR41=DATOS!$C$167,DATOS!$D$167,IF('VALORACIÓN RIESGOS'!BR41=DATOS!$C$168,DATOS!$D$168,IF('VALORACIÓN RIESGOS'!BR41=DATOS!$C$168,DATOS!$D$168,IF('VALORACIÓN RIESGOS'!BR41=$C$169,$D$169)))))</f>
        <v>0</v>
      </c>
      <c r="K202" s="8" t="b">
        <f>IF('VALORACIÓN RIESGOS'!BS41=DATOS!$C$166,DATOS!$D$166,IF('VALORACIÓN RIESGOS'!BS41=DATOS!$C$167,DATOS!$D$167,IF('VALORACIÓN RIESGOS'!BS41=DATOS!$C$168,DATOS!$D$168,IF('VALORACIÓN RIESGOS'!BS41=DATOS!$C$168,DATOS!$D$168,IF('VALORACIÓN RIESGOS'!BS41=$C$169,$D$169)))))</f>
        <v>0</v>
      </c>
      <c r="L202" s="41">
        <f t="shared" si="16"/>
        <v>0</v>
      </c>
    </row>
    <row r="203" spans="1:13" x14ac:dyDescent="0.25">
      <c r="A203" s="61"/>
      <c r="B203" s="137">
        <f>SUM(B196:B201)</f>
        <v>75</v>
      </c>
      <c r="C203" s="138">
        <f t="shared" ref="C203:K203" si="17">SUM(C196:C202)</f>
        <v>75</v>
      </c>
      <c r="D203" s="138">
        <f t="shared" si="17"/>
        <v>75</v>
      </c>
      <c r="E203" s="138">
        <f t="shared" si="17"/>
        <v>0</v>
      </c>
      <c r="F203" s="138">
        <f t="shared" si="17"/>
        <v>0</v>
      </c>
      <c r="G203" s="138">
        <f t="shared" si="17"/>
        <v>0</v>
      </c>
      <c r="H203" s="138">
        <f t="shared" si="17"/>
        <v>0</v>
      </c>
      <c r="I203" s="138">
        <f t="shared" si="17"/>
        <v>0</v>
      </c>
      <c r="J203" s="138">
        <f t="shared" si="17"/>
        <v>0</v>
      </c>
      <c r="K203" s="138">
        <f t="shared" si="17"/>
        <v>0</v>
      </c>
      <c r="L203" s="139">
        <f>SUM(L196:L202)/M203</f>
        <v>25</v>
      </c>
      <c r="M203" s="1">
        <f>COUNTIF(B203:K203,"&gt;0")</f>
        <v>3</v>
      </c>
    </row>
    <row r="204" spans="1:13" x14ac:dyDescent="0.25">
      <c r="A204" s="140"/>
      <c r="B204" s="42" t="str">
        <f>IF(B203=0,"N/A",IF(B203&lt;=85,$E$151,IF(AND(B203&gt;=86,B203&lt;=94),$E$152,IF(AND(B203&gt;=95,B203&lt;=100),$E$153))))</f>
        <v>Débil</v>
      </c>
      <c r="C204" s="42" t="str">
        <f t="shared" ref="C204:K204" si="18">IF(C203=0,"N/A",IF(C203&lt;=85,$E$151,IF(AND(C203&gt;=86,C203&lt;=94),$E$152,IF(AND(C203&gt;=95,C203&lt;=100),$E$153))))</f>
        <v>Débil</v>
      </c>
      <c r="D204" s="42" t="str">
        <f t="shared" si="18"/>
        <v>Débil</v>
      </c>
      <c r="E204" s="42" t="str">
        <f t="shared" si="18"/>
        <v>N/A</v>
      </c>
      <c r="F204" s="42" t="str">
        <f t="shared" si="18"/>
        <v>N/A</v>
      </c>
      <c r="G204" s="42" t="str">
        <f t="shared" si="18"/>
        <v>N/A</v>
      </c>
      <c r="H204" s="42" t="str">
        <f t="shared" si="18"/>
        <v>N/A</v>
      </c>
      <c r="I204" s="42" t="str">
        <f t="shared" si="18"/>
        <v>N/A</v>
      </c>
      <c r="J204" s="42" t="str">
        <f t="shared" si="18"/>
        <v>N/A</v>
      </c>
      <c r="K204" s="42" t="str">
        <f t="shared" si="18"/>
        <v>N/A</v>
      </c>
      <c r="L204" s="255" t="str">
        <f>IF(L203&lt;=85,$E$151,IF(AND(L203&gt;=86,L203&lt;=94),$E$152,IF(AND(L203&gt;=95.5,L203&lt;=100),$E$153)))</f>
        <v>Débil</v>
      </c>
    </row>
    <row r="205" spans="1:13" s="44" customFormat="1" x14ac:dyDescent="0.25">
      <c r="A205" s="62"/>
      <c r="B205" s="40"/>
      <c r="C205" s="43"/>
      <c r="E205" s="43"/>
    </row>
    <row r="206" spans="1:13" x14ac:dyDescent="0.25">
      <c r="A206" s="31"/>
      <c r="B206" s="22" t="s">
        <v>44</v>
      </c>
    </row>
    <row r="207" spans="1:13" x14ac:dyDescent="0.25">
      <c r="A207" s="31"/>
      <c r="B207" s="17" t="s">
        <v>200</v>
      </c>
      <c r="C207" s="26" t="s">
        <v>201</v>
      </c>
      <c r="D207" s="17" t="s">
        <v>202</v>
      </c>
      <c r="E207" s="26" t="s">
        <v>203</v>
      </c>
      <c r="F207" s="17" t="s">
        <v>204</v>
      </c>
      <c r="G207" s="17" t="s">
        <v>205</v>
      </c>
      <c r="H207" s="17" t="s">
        <v>206</v>
      </c>
      <c r="I207" s="17" t="s">
        <v>207</v>
      </c>
      <c r="J207" s="17" t="s">
        <v>208</v>
      </c>
      <c r="K207" s="20" t="s">
        <v>209</v>
      </c>
      <c r="L207" s="58" t="s">
        <v>210</v>
      </c>
    </row>
    <row r="208" spans="1:13" x14ac:dyDescent="0.25">
      <c r="A208" s="31"/>
      <c r="B208" s="8">
        <f>IF('VALORACIÓN RIESGOS'!BJ48=DATOS!$C$151,DATOS!$D$151,IF('VALORACIÓN RIESGOS'!BJ48=DATOS!$C$152,DATOS!$D$152))</f>
        <v>15</v>
      </c>
      <c r="C208" s="8">
        <f>IF('VALORACIÓN RIESGOS'!BK48=DATOS!$C$151,DATOS!$D$151,IF('VALORACIÓN RIESGOS'!BK48=DATOS!$C$152,DATOS!$D$152))</f>
        <v>15</v>
      </c>
      <c r="D208" s="8" t="b">
        <f>IF('VALORACIÓN RIESGOS'!BL48=DATOS!$C$151,DATOS!$D$151,IF('VALORACIÓN RIESGOS'!BL48=DATOS!$C$152,DATOS!$D$152))</f>
        <v>0</v>
      </c>
      <c r="E208" s="8" t="b">
        <f>IF('VALORACIÓN RIESGOS'!BM48=DATOS!$C$151,DATOS!$D$151,IF('VALORACIÓN RIESGOS'!BM48=DATOS!$C$152,DATOS!$D$152))</f>
        <v>0</v>
      </c>
      <c r="F208" s="8" t="b">
        <f>IF('VALORACIÓN RIESGOS'!BN48=DATOS!$C$151,DATOS!$D$151,IF('VALORACIÓN RIESGOS'!BN48=DATOS!$C$152,DATOS!$D$152))</f>
        <v>0</v>
      </c>
      <c r="G208" s="8" t="b">
        <f>IF('VALORACIÓN RIESGOS'!BO48=DATOS!$C$151,DATOS!$D$151,IF('VALORACIÓN RIESGOS'!BO48=DATOS!$C$152,DATOS!$D$152))</f>
        <v>0</v>
      </c>
      <c r="H208" s="8" t="b">
        <f>IF('VALORACIÓN RIESGOS'!BP48=DATOS!$C$151,DATOS!$D$151,IF('VALORACIÓN RIESGOS'!BP48=DATOS!$C$152,DATOS!$D$152))</f>
        <v>0</v>
      </c>
      <c r="I208" s="8" t="b">
        <f>IF('VALORACIÓN RIESGOS'!BQ48=DATOS!$C$151,DATOS!$D$151,IF('VALORACIÓN RIESGOS'!BQ48=DATOS!$C$152,DATOS!$D$152))</f>
        <v>0</v>
      </c>
      <c r="J208" s="8" t="b">
        <f>IF('VALORACIÓN RIESGOS'!BR48=DATOS!$C$151,DATOS!$D$151,IF('VALORACIÓN RIESGOS'!BR48=DATOS!$C$152,DATOS!$D$152))</f>
        <v>0</v>
      </c>
      <c r="K208" s="8" t="b">
        <f>IF('VALORACIÓN RIESGOS'!BS48=DATOS!$C$151,DATOS!$D$151,IF('VALORACIÓN RIESGOS'!BS48=DATOS!$C$152,DATOS!$D$152))</f>
        <v>0</v>
      </c>
      <c r="L208" s="85">
        <f>AVERAGE(B208:K208)</f>
        <v>15</v>
      </c>
    </row>
    <row r="209" spans="1:13" x14ac:dyDescent="0.25">
      <c r="A209" s="31"/>
      <c r="B209" s="8">
        <f>IF('VALORACIÓN RIESGOS'!BJ49=DATOS!$C$153,DATOS!$D$153,IF('VALORACIÓN RIESGOS'!BJ49=DATOS!$C$154,DATOS!$D$154))</f>
        <v>15</v>
      </c>
      <c r="C209" s="8">
        <f>IF('VALORACIÓN RIESGOS'!BK49=DATOS!$C$153,DATOS!$D$153,IF('VALORACIÓN RIESGOS'!BK49=DATOS!$C$154,DATOS!$D$154))</f>
        <v>15</v>
      </c>
      <c r="D209" s="8" t="b">
        <f>IF('VALORACIÓN RIESGOS'!BL49=DATOS!$C$153,DATOS!$D$153,IF('VALORACIÓN RIESGOS'!BL49=DATOS!$C$154,DATOS!$D$154))</f>
        <v>0</v>
      </c>
      <c r="E209" s="8" t="b">
        <f>IF('VALORACIÓN RIESGOS'!BM49=DATOS!$C$153,DATOS!$D$153,IF('VALORACIÓN RIESGOS'!BM49=DATOS!$C$154,DATOS!$D$154))</f>
        <v>0</v>
      </c>
      <c r="F209" s="8" t="b">
        <f>IF('VALORACIÓN RIESGOS'!BN49=DATOS!$C$153,DATOS!$D$153,IF('VALORACIÓN RIESGOS'!BN49=DATOS!$C$154,DATOS!$D$154))</f>
        <v>0</v>
      </c>
      <c r="G209" s="8" t="b">
        <f>IF('VALORACIÓN RIESGOS'!BO49=DATOS!$C$153,DATOS!$D$153,IF('VALORACIÓN RIESGOS'!BO49=DATOS!$C$154,DATOS!$D$154))</f>
        <v>0</v>
      </c>
      <c r="H209" s="8" t="b">
        <f>IF('VALORACIÓN RIESGOS'!BP49=DATOS!$C$153,DATOS!$D$153,IF('VALORACIÓN RIESGOS'!BP49=DATOS!$C$154,DATOS!$D$154))</f>
        <v>0</v>
      </c>
      <c r="I209" s="8" t="b">
        <f>IF('VALORACIÓN RIESGOS'!BQ49=DATOS!$C$153,DATOS!$D$153,IF('VALORACIÓN RIESGOS'!BQ49=DATOS!$C$154,DATOS!$D$154))</f>
        <v>0</v>
      </c>
      <c r="J209" s="8" t="b">
        <f>IF('VALORACIÓN RIESGOS'!BR49=DATOS!$C$153,DATOS!$D$153,IF('VALORACIÓN RIESGOS'!BR49=DATOS!$C$154,DATOS!$D$154))</f>
        <v>0</v>
      </c>
      <c r="K209" s="8" t="b">
        <f>IF('VALORACIÓN RIESGOS'!BS49=DATOS!$C$153,DATOS!$D$153,IF('VALORACIÓN RIESGOS'!BS49=DATOS!$C$154,DATOS!$D$154))</f>
        <v>0</v>
      </c>
      <c r="L209" s="85">
        <f t="shared" ref="L209:L214" si="19">AVERAGE(B209:K209)</f>
        <v>15</v>
      </c>
    </row>
    <row r="210" spans="1:13" x14ac:dyDescent="0.25">
      <c r="A210" s="31"/>
      <c r="B210" s="8">
        <f>IF('VALORACIÓN RIESGOS'!BJ50=DATOS!$C$155,DATOS!$D$155,IF('VALORACIÓN RIESGOS'!BJ50=DATOS!$C$156,DATOS!$D$156))</f>
        <v>15</v>
      </c>
      <c r="C210" s="8">
        <f>IF('VALORACIÓN RIESGOS'!BK50=DATOS!$C$155,DATOS!$D$155,IF('VALORACIÓN RIESGOS'!BK50=DATOS!$C$156,DATOS!$D$156))</f>
        <v>15</v>
      </c>
      <c r="D210" s="8" t="b">
        <f>IF('VALORACIÓN RIESGOS'!BL50=DATOS!$C$155,DATOS!$D$155,IF('VALORACIÓN RIESGOS'!BL50=DATOS!$C$156,DATOS!$D$156))</f>
        <v>0</v>
      </c>
      <c r="E210" s="8" t="b">
        <f>IF('VALORACIÓN RIESGOS'!BM50=DATOS!$C$155,DATOS!$D$155,IF('VALORACIÓN RIESGOS'!BM50=DATOS!$C$156,DATOS!$D$156))</f>
        <v>0</v>
      </c>
      <c r="F210" s="8" t="b">
        <f>IF('VALORACIÓN RIESGOS'!BN50=DATOS!$C$155,DATOS!$D$155,IF('VALORACIÓN RIESGOS'!BN50=DATOS!$C$156,DATOS!$D$156))</f>
        <v>0</v>
      </c>
      <c r="G210" s="8" t="b">
        <f>IF('VALORACIÓN RIESGOS'!BO50=DATOS!$C$155,DATOS!$D$155,IF('VALORACIÓN RIESGOS'!BO50=DATOS!$C$156,DATOS!$D$156))</f>
        <v>0</v>
      </c>
      <c r="H210" s="8" t="b">
        <f>IF('VALORACIÓN RIESGOS'!BP50=DATOS!$C$155,DATOS!$D$155,IF('VALORACIÓN RIESGOS'!BP50=DATOS!$C$156,DATOS!$D$156))</f>
        <v>0</v>
      </c>
      <c r="I210" s="8" t="b">
        <f>IF('VALORACIÓN RIESGOS'!BQ50=DATOS!$C$155,DATOS!$D$155,IF('VALORACIÓN RIESGOS'!BQ50=DATOS!$C$156,DATOS!$D$156))</f>
        <v>0</v>
      </c>
      <c r="J210" s="8" t="b">
        <f>IF('VALORACIÓN RIESGOS'!BR50=DATOS!$C$155,DATOS!$D$155,IF('VALORACIÓN RIESGOS'!BR50=DATOS!$C$156,DATOS!$D$156))</f>
        <v>0</v>
      </c>
      <c r="K210" s="8" t="b">
        <f>IF('VALORACIÓN RIESGOS'!BS50=DATOS!$C$155,DATOS!$D$155,IF('VALORACIÓN RIESGOS'!BS50=DATOS!$C$156,DATOS!$D$156))</f>
        <v>0</v>
      </c>
      <c r="L210" s="85">
        <f t="shared" si="19"/>
        <v>15</v>
      </c>
    </row>
    <row r="211" spans="1:13" x14ac:dyDescent="0.25">
      <c r="A211" s="31"/>
      <c r="B211" s="8">
        <f>IF('VALORACIÓN RIESGOS'!BJ51=DATOS!$C$157,DATOS!$D$157,IF('VALORACIÓN RIESGOS'!BJ51=DATOS!$C$158,DATOS!$D$158,IF('VALORACIÓN RIESGOS'!BJ51=DATOS!$C$159,DATOS!$D$159)))</f>
        <v>15</v>
      </c>
      <c r="C211" s="8">
        <f>IF('VALORACIÓN RIESGOS'!BK51=DATOS!$C$157,DATOS!$D$157,IF('VALORACIÓN RIESGOS'!BK51=DATOS!$C$158,DATOS!$D$158,IF('VALORACIÓN RIESGOS'!BK51=DATOS!$C$159,DATOS!$D$159)))</f>
        <v>15</v>
      </c>
      <c r="D211" s="8" t="b">
        <f>IF('VALORACIÓN RIESGOS'!BL51=DATOS!$C$157,DATOS!$D$157,IF('VALORACIÓN RIESGOS'!BL51=DATOS!$C$158,DATOS!$D$158,IF('VALORACIÓN RIESGOS'!BL51=DATOS!$C$159,DATOS!$D$159)))</f>
        <v>0</v>
      </c>
      <c r="E211" s="8" t="b">
        <f>IF('VALORACIÓN RIESGOS'!BM51=DATOS!$C$157,DATOS!$D$157,IF('VALORACIÓN RIESGOS'!BM51=DATOS!$C$158,DATOS!$D$158,IF('VALORACIÓN RIESGOS'!BM51=DATOS!$C$159,DATOS!$D$159)))</f>
        <v>0</v>
      </c>
      <c r="F211" s="8" t="b">
        <f>IF('VALORACIÓN RIESGOS'!BN51=DATOS!$C$157,DATOS!$D$157,IF('VALORACIÓN RIESGOS'!BN51=DATOS!$C$158,DATOS!$D$158,IF('VALORACIÓN RIESGOS'!BN51=DATOS!$C$159,DATOS!$D$159)))</f>
        <v>0</v>
      </c>
      <c r="G211" s="8" t="b">
        <f>IF('VALORACIÓN RIESGOS'!BO51=DATOS!$C$157,DATOS!$D$157,IF('VALORACIÓN RIESGOS'!BO51=DATOS!$C$158,DATOS!$D$158,IF('VALORACIÓN RIESGOS'!BO51=DATOS!$C$159,DATOS!$D$159)))</f>
        <v>0</v>
      </c>
      <c r="H211" s="8" t="b">
        <f>IF('VALORACIÓN RIESGOS'!BP51=DATOS!$C$157,DATOS!$D$157,IF('VALORACIÓN RIESGOS'!BP51=DATOS!$C$158,DATOS!$D$158,IF('VALORACIÓN RIESGOS'!BP51=DATOS!$C$159,DATOS!$D$159)))</f>
        <v>0</v>
      </c>
      <c r="I211" s="8" t="b">
        <f>IF('VALORACIÓN RIESGOS'!BQ51=DATOS!$C$157,DATOS!$D$157,IF('VALORACIÓN RIESGOS'!BQ51=DATOS!$C$158,DATOS!$D$158,IF('VALORACIÓN RIESGOS'!BQ51=DATOS!$C$159,DATOS!$D$159)))</f>
        <v>0</v>
      </c>
      <c r="J211" s="8" t="b">
        <f>IF('VALORACIÓN RIESGOS'!BR51=DATOS!$C$157,DATOS!$D$157,IF('VALORACIÓN RIESGOS'!BR51=DATOS!$C$158,DATOS!$D$158,IF('VALORACIÓN RIESGOS'!BR51=DATOS!$C$159,DATOS!$D$159)))</f>
        <v>0</v>
      </c>
      <c r="K211" s="8" t="b">
        <f>IF('VALORACIÓN RIESGOS'!BS51=DATOS!$C$157,DATOS!$D$157,IF('VALORACIÓN RIESGOS'!BS51=DATOS!$C$158,DATOS!$D$158,IF('VALORACIÓN RIESGOS'!BS51=DATOS!$C$159,DATOS!$D$159)))</f>
        <v>0</v>
      </c>
      <c r="L211" s="85">
        <f t="shared" si="19"/>
        <v>15</v>
      </c>
    </row>
    <row r="212" spans="1:13" x14ac:dyDescent="0.25">
      <c r="A212" s="31"/>
      <c r="B212" s="8">
        <f>IF('VALORACIÓN RIESGOS'!BJ52=DATOS!$C$160,DATOS!$D$160,IF('VALORACIÓN RIESGOS'!BJ52=DATOS!$C$161,DATOS!$D$161))</f>
        <v>15</v>
      </c>
      <c r="C212" s="8">
        <f>IF('VALORACIÓN RIESGOS'!BK52=DATOS!$C$160,DATOS!$D$160,IF('VALORACIÓN RIESGOS'!BK52=DATOS!$C$161,DATOS!$D$161))</f>
        <v>15</v>
      </c>
      <c r="D212" s="8" t="b">
        <f>IF('VALORACIÓN RIESGOS'!BL52=DATOS!$C$160,DATOS!$D$160,IF('VALORACIÓN RIESGOS'!BL52=DATOS!$C$161,DATOS!$D$161))</f>
        <v>0</v>
      </c>
      <c r="E212" s="8" t="b">
        <f>IF('VALORACIÓN RIESGOS'!BM52=DATOS!$C$160,DATOS!$D$160,IF('VALORACIÓN RIESGOS'!BM52=DATOS!$C$161,DATOS!$D$161))</f>
        <v>0</v>
      </c>
      <c r="F212" s="8" t="b">
        <f>IF('VALORACIÓN RIESGOS'!BN52=DATOS!$C$160,DATOS!$D$160,IF('VALORACIÓN RIESGOS'!BN52=DATOS!$C$161,DATOS!$D$161))</f>
        <v>0</v>
      </c>
      <c r="G212" s="8" t="b">
        <f>IF('VALORACIÓN RIESGOS'!BO52=DATOS!$C$160,DATOS!$D$160,IF('VALORACIÓN RIESGOS'!BO52=DATOS!$C$161,DATOS!$D$161))</f>
        <v>0</v>
      </c>
      <c r="H212" s="8" t="b">
        <f>IF('VALORACIÓN RIESGOS'!BP52=DATOS!$C$160,DATOS!$D$160,IF('VALORACIÓN RIESGOS'!BP52=DATOS!$C$161,DATOS!$D$161))</f>
        <v>0</v>
      </c>
      <c r="I212" s="8" t="b">
        <f>IF('VALORACIÓN RIESGOS'!BQ52=DATOS!$C$160,DATOS!$D$160,IF('VALORACIÓN RIESGOS'!BQ52=DATOS!$C$161,DATOS!$D$161))</f>
        <v>0</v>
      </c>
      <c r="J212" s="8" t="b">
        <f>IF('VALORACIÓN RIESGOS'!BR52=DATOS!$C$160,DATOS!$D$160,IF('VALORACIÓN RIESGOS'!BR52=DATOS!$C$161,DATOS!$D$161))</f>
        <v>0</v>
      </c>
      <c r="K212" s="8" t="b">
        <f>IF('VALORACIÓN RIESGOS'!BS52=DATOS!$C$160,DATOS!$D$160,IF('VALORACIÓN RIESGOS'!BS52=DATOS!$C$161,DATOS!$D$161))</f>
        <v>0</v>
      </c>
      <c r="L212" s="85">
        <f t="shared" si="19"/>
        <v>15</v>
      </c>
    </row>
    <row r="213" spans="1:13" x14ac:dyDescent="0.25">
      <c r="A213" s="31"/>
      <c r="B213" s="8">
        <f>IF('VALORACIÓN RIESGOS'!BJ53=DATOS!$C$162,DATOS!$D$162,IF('VALORACIÓN RIESGOS'!BJ53=DATOS!$C$163,DATOS!$D$163,IF('VALORACIÓN RIESGOS'!BJ53=$C$164,$D$164,IF('VALORACIÓN RIESGOS'!BJ53=$C$165,$D$165))))</f>
        <v>0</v>
      </c>
      <c r="C213" s="8">
        <f>IF('VALORACIÓN RIESGOS'!BK53=DATOS!$C$162,DATOS!$D$162,IF('VALORACIÓN RIESGOS'!BK53=DATOS!$C$163,DATOS!$D$163,IF('VALORACIÓN RIESGOS'!BK53=$C$164,$D$164,IF('VALORACIÓN RIESGOS'!BK53=$C$165,$D$165))))</f>
        <v>0</v>
      </c>
      <c r="D213" s="8" t="b">
        <f>IF('VALORACIÓN RIESGOS'!BL53=DATOS!$C$162,DATOS!$D$162,IF('VALORACIÓN RIESGOS'!BL53=DATOS!$C$163,DATOS!$D$163,IF('VALORACIÓN RIESGOS'!BL53=$C$164,$D$164,IF('VALORACIÓN RIESGOS'!BL53=$C$165,$D$165))))</f>
        <v>0</v>
      </c>
      <c r="E213" s="8" t="b">
        <f>IF('VALORACIÓN RIESGOS'!BM53=DATOS!$C$162,DATOS!$D$162,IF('VALORACIÓN RIESGOS'!BM53=DATOS!$C$163,DATOS!$D$163,IF('VALORACIÓN RIESGOS'!BM53=$C$164,$D$164,IF('VALORACIÓN RIESGOS'!BM53=$C$165,$D$165))))</f>
        <v>0</v>
      </c>
      <c r="F213" s="8" t="b">
        <f>IF('VALORACIÓN RIESGOS'!BN53=DATOS!$C$162,DATOS!$D$162,IF('VALORACIÓN RIESGOS'!BN53=DATOS!$C$163,DATOS!$D$163,IF('VALORACIÓN RIESGOS'!BN53=$C$164,$D$164,IF('VALORACIÓN RIESGOS'!BN53=$C$165,$D$165))))</f>
        <v>0</v>
      </c>
      <c r="G213" s="8" t="b">
        <f>IF('VALORACIÓN RIESGOS'!BO53=DATOS!$C$162,DATOS!$D$162,IF('VALORACIÓN RIESGOS'!BO53=DATOS!$C$163,DATOS!$D$163,IF('VALORACIÓN RIESGOS'!BO53=$C$164,$D$164,IF('VALORACIÓN RIESGOS'!BO53=$C$165,$D$165))))</f>
        <v>0</v>
      </c>
      <c r="H213" s="8" t="b">
        <f>IF('VALORACIÓN RIESGOS'!BP53=DATOS!$C$162,DATOS!$D$162,IF('VALORACIÓN RIESGOS'!BP53=DATOS!$C$163,DATOS!$D$163,IF('VALORACIÓN RIESGOS'!BP53=$C$164,$D$164,IF('VALORACIÓN RIESGOS'!BP53=$C$165,$D$165))))</f>
        <v>0</v>
      </c>
      <c r="I213" s="8" t="b">
        <f>IF('VALORACIÓN RIESGOS'!BQ53=DATOS!$C$162,DATOS!$D$162,IF('VALORACIÓN RIESGOS'!BQ53=DATOS!$C$163,DATOS!$D$163,IF('VALORACIÓN RIESGOS'!BQ53=$C$164,$D$164,IF('VALORACIÓN RIESGOS'!BQ53=$C$165,$D$165))))</f>
        <v>0</v>
      </c>
      <c r="J213" s="8" t="b">
        <f>IF('VALORACIÓN RIESGOS'!BR53=DATOS!$C$162,DATOS!$D$162,IF('VALORACIÓN RIESGOS'!BR53=DATOS!$C$163,DATOS!$D$163,IF('VALORACIÓN RIESGOS'!BR53=$C$164,$D$164,IF('VALORACIÓN RIESGOS'!BR53=$C$165,$D$165))))</f>
        <v>0</v>
      </c>
      <c r="K213" s="8" t="b">
        <f>IF('VALORACIÓN RIESGOS'!BS53=DATOS!$C$162,DATOS!$D$162,IF('VALORACIÓN RIESGOS'!BS53=DATOS!$C$163,DATOS!$D$163,IF('VALORACIÓN RIESGOS'!BS53=$C$164,$D$164,IF('VALORACIÓN RIESGOS'!BS53=$C$165,$D$165))))</f>
        <v>0</v>
      </c>
      <c r="L213" s="85">
        <f t="shared" si="19"/>
        <v>0</v>
      </c>
    </row>
    <row r="214" spans="1:13" x14ac:dyDescent="0.25">
      <c r="A214" s="31"/>
      <c r="B214" s="8">
        <f>IF('VALORACIÓN RIESGOS'!BJ54=DATOS!$C$166,DATOS!$D$166,IF('VALORACIÓN RIESGOS'!BJ54=DATOS!$C$167,DATOS!$D$167,IF('VALORACIÓN RIESGOS'!BJ54=DATOS!$C$168,DATOS!$D$168,IF('VALORACIÓN RIESGOS'!BJ54=$C$169,$D$169))))</f>
        <v>0</v>
      </c>
      <c r="C214" s="8">
        <f>IF('VALORACIÓN RIESGOS'!BK54=DATOS!$C$166,DATOS!$D$166,IF('VALORACIÓN RIESGOS'!BK54=DATOS!$C$167,DATOS!$D$167,IF('VALORACIÓN RIESGOS'!BK54=DATOS!$C$168,DATOS!$D$168,IF('VALORACIÓN RIESGOS'!BK54=DATOS!$C$168,DATOS!$D$168,IF('VALORACIÓN RIESGOS'!BK54=$C$169,$D$169)))))</f>
        <v>0</v>
      </c>
      <c r="D214" s="8" t="b">
        <f>IF('VALORACIÓN RIESGOS'!BL54=DATOS!$C$166,DATOS!$D$166,IF('VALORACIÓN RIESGOS'!BL54=DATOS!$C$167,DATOS!$D$167,IF('VALORACIÓN RIESGOS'!BL54=DATOS!$C$168,DATOS!$D$168,IF('VALORACIÓN RIESGOS'!BL54=DATOS!$C$168,DATOS!$D$168,IF('VALORACIÓN RIESGOS'!BL54=$C$169,$D$169)))))</f>
        <v>0</v>
      </c>
      <c r="E214" s="8" t="b">
        <f>IF('VALORACIÓN RIESGOS'!BM54=DATOS!$C$166,DATOS!$D$166,IF('VALORACIÓN RIESGOS'!BM54=DATOS!$C$167,DATOS!$D$167,IF('VALORACIÓN RIESGOS'!BM54=DATOS!$C$168,DATOS!$D$168,IF('VALORACIÓN RIESGOS'!BM54=DATOS!$C$168,DATOS!$D$168,IF('VALORACIÓN RIESGOS'!BM54=$C$169,$D$169)))))</f>
        <v>0</v>
      </c>
      <c r="F214" s="8" t="b">
        <f>IF('VALORACIÓN RIESGOS'!BN54=DATOS!$C$166,DATOS!$D$166,IF('VALORACIÓN RIESGOS'!BN54=DATOS!$C$167,DATOS!$D$167,IF('VALORACIÓN RIESGOS'!BN54=DATOS!$C$168,DATOS!$D$168,IF('VALORACIÓN RIESGOS'!BN54=DATOS!$C$168,DATOS!$D$168,IF('VALORACIÓN RIESGOS'!BN54=$C$169,$D$169)))))</f>
        <v>0</v>
      </c>
      <c r="G214" s="8" t="b">
        <f>IF('VALORACIÓN RIESGOS'!BO54=DATOS!$C$166,DATOS!$D$166,IF('VALORACIÓN RIESGOS'!BO54=DATOS!$C$167,DATOS!$D$167,IF('VALORACIÓN RIESGOS'!BO54=DATOS!$C$168,DATOS!$D$168,IF('VALORACIÓN RIESGOS'!BO54=DATOS!$C$168,DATOS!$D$168,IF('VALORACIÓN RIESGOS'!BO54=$C$169,$D$169)))))</f>
        <v>0</v>
      </c>
      <c r="H214" s="8" t="b">
        <f>IF('VALORACIÓN RIESGOS'!BP54=DATOS!$C$166,DATOS!$D$166,IF('VALORACIÓN RIESGOS'!BP54=DATOS!$C$167,DATOS!$D$167,IF('VALORACIÓN RIESGOS'!BP54=DATOS!$C$168,DATOS!$D$168,IF('VALORACIÓN RIESGOS'!BP54=DATOS!$C$168,DATOS!$D$168,IF('VALORACIÓN RIESGOS'!BP54=$C$169,$D$169)))))</f>
        <v>0</v>
      </c>
      <c r="I214" s="8" t="b">
        <f>IF('VALORACIÓN RIESGOS'!BQ54=DATOS!$C$166,DATOS!$D$166,IF('VALORACIÓN RIESGOS'!BQ54=DATOS!$C$167,DATOS!$D$167,IF('VALORACIÓN RIESGOS'!BQ54=DATOS!$C$168,DATOS!$D$168,IF('VALORACIÓN RIESGOS'!BQ54=DATOS!$C$168,DATOS!$D$168,IF('VALORACIÓN RIESGOS'!BQ54=$C$169,$D$169)))))</f>
        <v>0</v>
      </c>
      <c r="J214" s="8" t="b">
        <f>IF('VALORACIÓN RIESGOS'!BR54=DATOS!$C$166,DATOS!$D$166,IF('VALORACIÓN RIESGOS'!BR54=DATOS!$C$167,DATOS!$D$167,IF('VALORACIÓN RIESGOS'!BR54=DATOS!$C$168,DATOS!$D$168,IF('VALORACIÓN RIESGOS'!BR54=DATOS!$C$168,DATOS!$D$168,IF('VALORACIÓN RIESGOS'!BR54=$C$169,$D$169)))))</f>
        <v>0</v>
      </c>
      <c r="K214" s="8" t="b">
        <f>IF('VALORACIÓN RIESGOS'!BS54=DATOS!$C$166,DATOS!$D$166,IF('VALORACIÓN RIESGOS'!BS54=DATOS!$C$167,DATOS!$D$167,IF('VALORACIÓN RIESGOS'!BS54=DATOS!$C$168,DATOS!$D$168,IF('VALORACIÓN RIESGOS'!BS54=DATOS!$C$168,DATOS!$D$168,IF('VALORACIÓN RIESGOS'!BS54=$C$169,$D$169)))))</f>
        <v>0</v>
      </c>
      <c r="L214" s="85">
        <f t="shared" si="19"/>
        <v>0</v>
      </c>
    </row>
    <row r="215" spans="1:13" x14ac:dyDescent="0.25">
      <c r="A215" s="31"/>
      <c r="B215" s="133">
        <f t="shared" ref="B215:K215" si="20">SUM(B208:B214)</f>
        <v>75</v>
      </c>
      <c r="C215" s="135">
        <f t="shared" si="20"/>
        <v>75</v>
      </c>
      <c r="D215" s="135">
        <f t="shared" si="20"/>
        <v>0</v>
      </c>
      <c r="E215" s="135">
        <f t="shared" si="20"/>
        <v>0</v>
      </c>
      <c r="F215" s="135">
        <f t="shared" si="20"/>
        <v>0</v>
      </c>
      <c r="G215" s="135">
        <f t="shared" si="20"/>
        <v>0</v>
      </c>
      <c r="H215" s="135">
        <f t="shared" si="20"/>
        <v>0</v>
      </c>
      <c r="I215" s="135">
        <f t="shared" si="20"/>
        <v>0</v>
      </c>
      <c r="J215" s="135">
        <f t="shared" si="20"/>
        <v>0</v>
      </c>
      <c r="K215" s="135">
        <f t="shared" si="20"/>
        <v>0</v>
      </c>
      <c r="L215" s="136">
        <f>SUM(L208:L214)/M215</f>
        <v>37.5</v>
      </c>
      <c r="M215" s="1">
        <f>COUNTIF(B215:K215,"&gt;0")</f>
        <v>2</v>
      </c>
    </row>
    <row r="216" spans="1:13" x14ac:dyDescent="0.25">
      <c r="A216" s="31"/>
      <c r="B216" s="27" t="str">
        <f>IF(B215=0,"N/A",IF(B215&lt;=85,$E$151,IF(AND(B215&gt;=86,B215&lt;=94),$E$152,IF(AND(B215&gt;=95,B215&lt;=100),$E$153))))</f>
        <v>Débil</v>
      </c>
      <c r="C216" s="27" t="str">
        <f t="shared" ref="C216:K216" si="21">IF(C215=0,"N/A",IF(C215&lt;=85,$E$151,IF(AND(C215&gt;=86,C215&lt;=94),$E$152,IF(AND(C215&gt;=95,C215&lt;=100),$E$153))))</f>
        <v>Débil</v>
      </c>
      <c r="D216" s="27" t="str">
        <f t="shared" si="21"/>
        <v>N/A</v>
      </c>
      <c r="E216" s="27" t="str">
        <f t="shared" si="21"/>
        <v>N/A</v>
      </c>
      <c r="F216" s="27" t="str">
        <f t="shared" si="21"/>
        <v>N/A</v>
      </c>
      <c r="G216" s="27" t="str">
        <f t="shared" si="21"/>
        <v>N/A</v>
      </c>
      <c r="H216" s="27" t="str">
        <f t="shared" si="21"/>
        <v>N/A</v>
      </c>
      <c r="I216" s="27" t="str">
        <f t="shared" si="21"/>
        <v>N/A</v>
      </c>
      <c r="J216" s="27" t="str">
        <f t="shared" si="21"/>
        <v>N/A</v>
      </c>
      <c r="K216" s="27" t="str">
        <f t="shared" si="21"/>
        <v>N/A</v>
      </c>
      <c r="L216" s="255" t="str">
        <f>IF(L215&lt;=85,$E$151,IF(AND(L215&gt;=86,L215&lt;=94),$E$152,IF(AND(L215&gt;=95.5,L215&lt;=100),$E$153)))</f>
        <v>Débil</v>
      </c>
    </row>
    <row r="217" spans="1:13" x14ac:dyDescent="0.25">
      <c r="A217" s="31"/>
      <c r="B217" s="28"/>
      <c r="C217" s="29"/>
      <c r="D217" s="30"/>
      <c r="E217" s="29"/>
      <c r="F217" s="30"/>
      <c r="G217" s="30"/>
      <c r="H217" s="30"/>
      <c r="I217" s="30"/>
      <c r="J217" s="30"/>
      <c r="K217" s="30"/>
      <c r="L217" s="30"/>
    </row>
    <row r="218" spans="1:13" x14ac:dyDescent="0.25">
      <c r="A218" s="31"/>
      <c r="B218" s="22" t="s">
        <v>45</v>
      </c>
      <c r="C218" s="29"/>
      <c r="D218" s="30"/>
      <c r="E218" s="29"/>
      <c r="F218" s="30"/>
      <c r="G218" s="30"/>
      <c r="H218" s="30"/>
      <c r="I218" s="30"/>
      <c r="J218" s="30"/>
      <c r="K218" s="30"/>
      <c r="L218" s="30"/>
    </row>
    <row r="219" spans="1:13" x14ac:dyDescent="0.25">
      <c r="A219" s="31"/>
      <c r="B219" s="37" t="s">
        <v>200</v>
      </c>
      <c r="C219" s="38" t="s">
        <v>201</v>
      </c>
      <c r="D219" s="37" t="s">
        <v>202</v>
      </c>
      <c r="E219" s="38" t="s">
        <v>203</v>
      </c>
      <c r="F219" s="37" t="s">
        <v>204</v>
      </c>
      <c r="G219" s="37" t="s">
        <v>205</v>
      </c>
      <c r="H219" s="37" t="s">
        <v>206</v>
      </c>
      <c r="I219" s="37" t="s">
        <v>207</v>
      </c>
      <c r="J219" s="37" t="s">
        <v>208</v>
      </c>
      <c r="K219" s="39" t="s">
        <v>209</v>
      </c>
      <c r="L219" s="59" t="s">
        <v>210</v>
      </c>
    </row>
    <row r="220" spans="1:13" x14ac:dyDescent="0.25">
      <c r="A220" s="31"/>
      <c r="B220" s="40" t="b">
        <f>IF('VALORACIÓN RIESGOS'!BJ61=DATOS!$C$151,DATOS!$D$151,IF('VALORACIÓN RIESGOS'!BJ61=DATOS!$C$152,DATOS!$D$152))</f>
        <v>0</v>
      </c>
      <c r="C220" s="40" t="b">
        <f>IF('VALORACIÓN RIESGOS'!BK61=DATOS!$C$151,DATOS!$D$151,IF('VALORACIÓN RIESGOS'!BK61=DATOS!$C$152,DATOS!$D$152))</f>
        <v>0</v>
      </c>
      <c r="D220" s="40" t="b">
        <f>IF('VALORACIÓN RIESGOS'!BL61=DATOS!$C$151,DATOS!$D$151,IF('VALORACIÓN RIESGOS'!BL61=DATOS!$C$152,DATOS!$D$152))</f>
        <v>0</v>
      </c>
      <c r="E220" s="40" t="b">
        <f>IF('VALORACIÓN RIESGOS'!BM61=DATOS!$C$151,DATOS!$D$151,IF('VALORACIÓN RIESGOS'!BM61=DATOS!$C$152,DATOS!$D$152))</f>
        <v>0</v>
      </c>
      <c r="F220" s="40" t="b">
        <f>IF('VALORACIÓN RIESGOS'!BN61=DATOS!$C$151,DATOS!$D$151,IF('VALORACIÓN RIESGOS'!BN61=DATOS!$C$152,DATOS!$D$152))</f>
        <v>0</v>
      </c>
      <c r="G220" s="40" t="b">
        <f>IF('VALORACIÓN RIESGOS'!BO61=DATOS!$C$151,DATOS!$D$151,IF('VALORACIÓN RIESGOS'!BO61=DATOS!$C$152,DATOS!$D$152))</f>
        <v>0</v>
      </c>
      <c r="H220" s="40" t="b">
        <f>IF('VALORACIÓN RIESGOS'!BP61=DATOS!$C$151,DATOS!$D$151,IF('VALORACIÓN RIESGOS'!BP61=DATOS!$C$152,DATOS!$D$152))</f>
        <v>0</v>
      </c>
      <c r="I220" s="40" t="b">
        <f>IF('VALORACIÓN RIESGOS'!BQ61=DATOS!$C$151,DATOS!$D$151,IF('VALORACIÓN RIESGOS'!BQ61=DATOS!$C$152,DATOS!$D$152))</f>
        <v>0</v>
      </c>
      <c r="J220" s="40" t="b">
        <f>IF('VALORACIÓN RIESGOS'!BR61=DATOS!$C$151,DATOS!$D$151,IF('VALORACIÓN RIESGOS'!BR61=DATOS!$C$152,DATOS!$D$152))</f>
        <v>0</v>
      </c>
      <c r="K220" s="40" t="b">
        <f>IF('VALORACIÓN RIESGOS'!BS61=DATOS!$C$151,DATOS!$D$151,IF('VALORACIÓN RIESGOS'!BS61=DATOS!$C$152,DATOS!$D$152))</f>
        <v>0</v>
      </c>
      <c r="L220" s="41" t="e">
        <f>AVERAGE(B220:K220)</f>
        <v>#DIV/0!</v>
      </c>
    </row>
    <row r="221" spans="1:13" x14ac:dyDescent="0.25">
      <c r="A221" s="31"/>
      <c r="B221" s="40" t="b">
        <f>IF('VALORACIÓN RIESGOS'!BJ62=DATOS!$C$153,DATOS!$D$153,IF('VALORACIÓN RIESGOS'!BJ62=DATOS!$C$154,DATOS!$D$154))</f>
        <v>0</v>
      </c>
      <c r="C221" s="40" t="b">
        <f>IF('VALORACIÓN RIESGOS'!BK62=DATOS!$C$153,DATOS!$D$153,IF('VALORACIÓN RIESGOS'!BK62=DATOS!$C$154,DATOS!$D$154))</f>
        <v>0</v>
      </c>
      <c r="D221" s="40" t="b">
        <f>IF('VALORACIÓN RIESGOS'!BL62=DATOS!$C$153,DATOS!$D$153,IF('VALORACIÓN RIESGOS'!BL62=DATOS!$C$154,DATOS!$D$154))</f>
        <v>0</v>
      </c>
      <c r="E221" s="40" t="b">
        <f>IF('VALORACIÓN RIESGOS'!BM62=DATOS!$C$153,DATOS!$D$153,IF('VALORACIÓN RIESGOS'!BM62=DATOS!$C$154,DATOS!$D$154))</f>
        <v>0</v>
      </c>
      <c r="F221" s="40" t="b">
        <f>IF('VALORACIÓN RIESGOS'!BN62=DATOS!$C$153,DATOS!$D$153,IF('VALORACIÓN RIESGOS'!BN62=DATOS!$C$154,DATOS!$D$154))</f>
        <v>0</v>
      </c>
      <c r="G221" s="40" t="b">
        <f>IF('VALORACIÓN RIESGOS'!BO62=DATOS!$C$153,DATOS!$D$153,IF('VALORACIÓN RIESGOS'!BO62=DATOS!$C$154,DATOS!$D$154))</f>
        <v>0</v>
      </c>
      <c r="H221" s="40" t="b">
        <f>IF('VALORACIÓN RIESGOS'!BP62=DATOS!$C$153,DATOS!$D$153,IF('VALORACIÓN RIESGOS'!BP62=DATOS!$C$154,DATOS!$D$154))</f>
        <v>0</v>
      </c>
      <c r="I221" s="40" t="b">
        <f>IF('VALORACIÓN RIESGOS'!BQ62=DATOS!$C$153,DATOS!$D$153,IF('VALORACIÓN RIESGOS'!BQ62=DATOS!$C$154,DATOS!$D$154))</f>
        <v>0</v>
      </c>
      <c r="J221" s="40" t="b">
        <f>IF('VALORACIÓN RIESGOS'!BR62=DATOS!$C$153,DATOS!$D$153,IF('VALORACIÓN RIESGOS'!BR62=DATOS!$C$154,DATOS!$D$154))</f>
        <v>0</v>
      </c>
      <c r="K221" s="40" t="b">
        <f>IF('VALORACIÓN RIESGOS'!BS62=DATOS!$C$153,DATOS!$D$153,IF('VALORACIÓN RIESGOS'!BS62=DATOS!$C$154,DATOS!$D$154))</f>
        <v>0</v>
      </c>
      <c r="L221" s="41" t="e">
        <f t="shared" ref="L221:L226" si="22">AVERAGE(B221:K221)</f>
        <v>#DIV/0!</v>
      </c>
    </row>
    <row r="222" spans="1:13" x14ac:dyDescent="0.25">
      <c r="A222" s="31"/>
      <c r="B222" s="40" t="b">
        <f>IF('VALORACIÓN RIESGOS'!BJ63=DATOS!$C$155,DATOS!$D$155,IF('VALORACIÓN RIESGOS'!BJ63=DATOS!$C$156,DATOS!$D$156))</f>
        <v>0</v>
      </c>
      <c r="C222" s="40" t="b">
        <f>IF('VALORACIÓN RIESGOS'!BK63=DATOS!$C$155,DATOS!$D$155,IF('VALORACIÓN RIESGOS'!BK63=DATOS!$C$156,DATOS!$D$156))</f>
        <v>0</v>
      </c>
      <c r="D222" s="40" t="b">
        <f>IF('VALORACIÓN RIESGOS'!BL63=DATOS!$C$155,DATOS!$D$155,IF('VALORACIÓN RIESGOS'!BL63=DATOS!$C$156,DATOS!$D$156))</f>
        <v>0</v>
      </c>
      <c r="E222" s="40" t="b">
        <f>IF('VALORACIÓN RIESGOS'!BM63=DATOS!$C$155,DATOS!$D$155,IF('VALORACIÓN RIESGOS'!BM63=DATOS!$C$156,DATOS!$D$156))</f>
        <v>0</v>
      </c>
      <c r="F222" s="40" t="b">
        <f>IF('VALORACIÓN RIESGOS'!BN63=DATOS!$C$155,DATOS!$D$155,IF('VALORACIÓN RIESGOS'!BN63=DATOS!$C$156,DATOS!$D$156))</f>
        <v>0</v>
      </c>
      <c r="G222" s="40" t="b">
        <f>IF('VALORACIÓN RIESGOS'!BO63=DATOS!$C$155,DATOS!$D$155,IF('VALORACIÓN RIESGOS'!BO63=DATOS!$C$156,DATOS!$D$156))</f>
        <v>0</v>
      </c>
      <c r="H222" s="40" t="b">
        <f>IF('VALORACIÓN RIESGOS'!BP63=DATOS!$C$155,DATOS!$D$155,IF('VALORACIÓN RIESGOS'!BP63=DATOS!$C$156,DATOS!$D$156))</f>
        <v>0</v>
      </c>
      <c r="I222" s="40" t="b">
        <f>IF('VALORACIÓN RIESGOS'!BQ63=DATOS!$C$155,DATOS!$D$155,IF('VALORACIÓN RIESGOS'!BQ63=DATOS!$C$156,DATOS!$D$156))</f>
        <v>0</v>
      </c>
      <c r="J222" s="40" t="b">
        <f>IF('VALORACIÓN RIESGOS'!BR63=DATOS!$C$155,DATOS!$D$155,IF('VALORACIÓN RIESGOS'!BR63=DATOS!$C$156,DATOS!$D$156))</f>
        <v>0</v>
      </c>
      <c r="K222" s="40" t="b">
        <f>IF('VALORACIÓN RIESGOS'!BS63=DATOS!$C$155,DATOS!$D$155,IF('VALORACIÓN RIESGOS'!BS63=DATOS!$C$156,DATOS!$D$156))</f>
        <v>0</v>
      </c>
      <c r="L222" s="41" t="e">
        <f t="shared" si="22"/>
        <v>#DIV/0!</v>
      </c>
    </row>
    <row r="223" spans="1:13" x14ac:dyDescent="0.25">
      <c r="A223" s="31"/>
      <c r="B223" s="40" t="b">
        <f>IF('VALORACIÓN RIESGOS'!BJ64=DATOS!$C$157,DATOS!$D$157,IF('VALORACIÓN RIESGOS'!BJ64=DATOS!$C$158,DATOS!$D$158,IF('VALORACIÓN RIESGOS'!BJ64=DATOS!$C$159,DATOS!$D$159)))</f>
        <v>0</v>
      </c>
      <c r="C223" s="40" t="b">
        <f>IF('VALORACIÓN RIESGOS'!BK64=DATOS!$C$157,DATOS!$D$157,IF('VALORACIÓN RIESGOS'!BK64=DATOS!$C$158,DATOS!$D$158,IF('VALORACIÓN RIESGOS'!BK64=DATOS!$C$159,DATOS!$D$159)))</f>
        <v>0</v>
      </c>
      <c r="D223" s="40" t="b">
        <f>IF('VALORACIÓN RIESGOS'!BL64=DATOS!$C$157,DATOS!$D$157,IF('VALORACIÓN RIESGOS'!BL64=DATOS!$C$158,DATOS!$D$158,IF('VALORACIÓN RIESGOS'!BL64=DATOS!$C$159,DATOS!$D$159)))</f>
        <v>0</v>
      </c>
      <c r="E223" s="40" t="b">
        <f>IF('VALORACIÓN RIESGOS'!BM64=DATOS!$C$157,DATOS!$D$157,IF('VALORACIÓN RIESGOS'!BM64=DATOS!$C$158,DATOS!$D$158,IF('VALORACIÓN RIESGOS'!BM64=DATOS!$C$159,DATOS!$D$159)))</f>
        <v>0</v>
      </c>
      <c r="F223" s="40" t="b">
        <f>IF('VALORACIÓN RIESGOS'!BN64=DATOS!$C$157,DATOS!$D$157,IF('VALORACIÓN RIESGOS'!BN64=DATOS!$C$158,DATOS!$D$158,IF('VALORACIÓN RIESGOS'!BN64=DATOS!$C$159,DATOS!$D$159)))</f>
        <v>0</v>
      </c>
      <c r="G223" s="40" t="b">
        <f>IF('VALORACIÓN RIESGOS'!BO64=DATOS!$C$157,DATOS!$D$157,IF('VALORACIÓN RIESGOS'!BO64=DATOS!$C$158,DATOS!$D$158,IF('VALORACIÓN RIESGOS'!BO64=DATOS!$C$159,DATOS!$D$159)))</f>
        <v>0</v>
      </c>
      <c r="H223" s="40" t="b">
        <f>IF('VALORACIÓN RIESGOS'!BP64=DATOS!$C$157,DATOS!$D$157,IF('VALORACIÓN RIESGOS'!BP64=DATOS!$C$158,DATOS!$D$158,IF('VALORACIÓN RIESGOS'!BP64=DATOS!$C$159,DATOS!$D$159)))</f>
        <v>0</v>
      </c>
      <c r="I223" s="40" t="b">
        <f>IF('VALORACIÓN RIESGOS'!BQ64=DATOS!$C$157,DATOS!$D$157,IF('VALORACIÓN RIESGOS'!BQ64=DATOS!$C$158,DATOS!$D$158,IF('VALORACIÓN RIESGOS'!BQ64=DATOS!$C$159,DATOS!$D$159)))</f>
        <v>0</v>
      </c>
      <c r="J223" s="40" t="b">
        <f>IF('VALORACIÓN RIESGOS'!BR64=DATOS!$C$157,DATOS!$D$157,IF('VALORACIÓN RIESGOS'!BR64=DATOS!$C$158,DATOS!$D$158,IF('VALORACIÓN RIESGOS'!BR64=DATOS!$C$159,DATOS!$D$159)))</f>
        <v>0</v>
      </c>
      <c r="K223" s="40" t="b">
        <f>IF('VALORACIÓN RIESGOS'!BS64=DATOS!$C$157,DATOS!$D$157,IF('VALORACIÓN RIESGOS'!BS64=DATOS!$C$158,DATOS!$D$158,IF('VALORACIÓN RIESGOS'!BS64=DATOS!$C$159,DATOS!$D$159)))</f>
        <v>0</v>
      </c>
      <c r="L223" s="41" t="e">
        <f t="shared" si="22"/>
        <v>#DIV/0!</v>
      </c>
    </row>
    <row r="224" spans="1:13" x14ac:dyDescent="0.25">
      <c r="A224" s="31"/>
      <c r="B224" s="40" t="b">
        <f>IF('VALORACIÓN RIESGOS'!BJ65=DATOS!$C$160,DATOS!$D$160,IF('VALORACIÓN RIESGOS'!BJ65=DATOS!$C$161,DATOS!$D$161))</f>
        <v>0</v>
      </c>
      <c r="C224" s="40" t="b">
        <f>IF('VALORACIÓN RIESGOS'!BK65=DATOS!$C$160,DATOS!$D$160,IF('VALORACIÓN RIESGOS'!BK65=DATOS!$C$161,DATOS!$D$161))</f>
        <v>0</v>
      </c>
      <c r="D224" s="40" t="b">
        <f>IF('VALORACIÓN RIESGOS'!BL65=DATOS!$C$160,DATOS!$D$160,IF('VALORACIÓN RIESGOS'!BL65=DATOS!$C$161,DATOS!$D$161))</f>
        <v>0</v>
      </c>
      <c r="E224" s="40" t="b">
        <f>IF('VALORACIÓN RIESGOS'!BM65=DATOS!$C$160,DATOS!$D$160,IF('VALORACIÓN RIESGOS'!BM65=DATOS!$C$161,DATOS!$D$161))</f>
        <v>0</v>
      </c>
      <c r="F224" s="40" t="b">
        <f>IF('VALORACIÓN RIESGOS'!BN65=DATOS!$C$160,DATOS!$D$160,IF('VALORACIÓN RIESGOS'!BN65=DATOS!$C$161,DATOS!$D$161))</f>
        <v>0</v>
      </c>
      <c r="G224" s="40" t="b">
        <f>IF('VALORACIÓN RIESGOS'!BO65=DATOS!$C$160,DATOS!$D$160,IF('VALORACIÓN RIESGOS'!BO65=DATOS!$C$161,DATOS!$D$161))</f>
        <v>0</v>
      </c>
      <c r="H224" s="40" t="b">
        <f>IF('VALORACIÓN RIESGOS'!BP65=DATOS!$C$160,DATOS!$D$160,IF('VALORACIÓN RIESGOS'!BP65=DATOS!$C$161,DATOS!$D$161))</f>
        <v>0</v>
      </c>
      <c r="I224" s="40" t="b">
        <f>IF('VALORACIÓN RIESGOS'!BQ65=DATOS!$C$160,DATOS!$D$160,IF('VALORACIÓN RIESGOS'!BQ65=DATOS!$C$161,DATOS!$D$161))</f>
        <v>0</v>
      </c>
      <c r="J224" s="40" t="b">
        <f>IF('VALORACIÓN RIESGOS'!BR65=DATOS!$C$160,DATOS!$D$160,IF('VALORACIÓN RIESGOS'!BR65=DATOS!$C$161,DATOS!$D$161))</f>
        <v>0</v>
      </c>
      <c r="K224" s="40" t="b">
        <f>IF('VALORACIÓN RIESGOS'!BS65=DATOS!$C$160,DATOS!$D$160,IF('VALORACIÓN RIESGOS'!BS65=DATOS!$C$161,DATOS!$D$161))</f>
        <v>0</v>
      </c>
      <c r="L224" s="41" t="e">
        <f t="shared" si="22"/>
        <v>#DIV/0!</v>
      </c>
    </row>
    <row r="225" spans="1:13" x14ac:dyDescent="0.25">
      <c r="A225" s="31"/>
      <c r="B225" s="8" t="b">
        <f>IF('VALORACIÓN RIESGOS'!BJ66=DATOS!$C$162,DATOS!$D$162,IF('VALORACIÓN RIESGOS'!BJ66=DATOS!$C$163,DATOS!$D$163,IF('VALORACIÓN RIESGOS'!BJ66=$C$164,$D$164,IF('VALORACIÓN RIESGOS'!BJ66=$C$165,$D$165))))</f>
        <v>0</v>
      </c>
      <c r="C225" s="8" t="b">
        <f>IF('VALORACIÓN RIESGOS'!BK66=DATOS!$C$162,DATOS!$D$162,IF('VALORACIÓN RIESGOS'!BK66=DATOS!$C$163,DATOS!$D$163,IF('VALORACIÓN RIESGOS'!BK66=$C$164,$D$164,IF('VALORACIÓN RIESGOS'!BK66=$C$165,$D$165))))</f>
        <v>0</v>
      </c>
      <c r="D225" s="8" t="b">
        <f>IF('VALORACIÓN RIESGOS'!BL66=DATOS!$C$162,DATOS!$D$162,IF('VALORACIÓN RIESGOS'!BL66=DATOS!$C$163,DATOS!$D$163,IF('VALORACIÓN RIESGOS'!BL66=$C$164,$D$164,IF('VALORACIÓN RIESGOS'!BL66=$C$165,$D$165))))</f>
        <v>0</v>
      </c>
      <c r="E225" s="8" t="b">
        <f>IF('VALORACIÓN RIESGOS'!BM66=DATOS!$C$162,DATOS!$D$162,IF('VALORACIÓN RIESGOS'!BM66=DATOS!$C$163,DATOS!$D$163,IF('VALORACIÓN RIESGOS'!BM66=$C$164,$D$164,IF('VALORACIÓN RIESGOS'!BM66=$C$165,$D$165))))</f>
        <v>0</v>
      </c>
      <c r="F225" s="8" t="b">
        <f>IF('VALORACIÓN RIESGOS'!BN66=DATOS!$C$162,DATOS!$D$162,IF('VALORACIÓN RIESGOS'!BN66=DATOS!$C$163,DATOS!$D$163,IF('VALORACIÓN RIESGOS'!BN66=$C$164,$D$164,IF('VALORACIÓN RIESGOS'!BN66=$C$165,$D$165))))</f>
        <v>0</v>
      </c>
      <c r="G225" s="8" t="b">
        <f>IF('VALORACIÓN RIESGOS'!BO66=DATOS!$C$162,DATOS!$D$162,IF('VALORACIÓN RIESGOS'!BO66=DATOS!$C$163,DATOS!$D$163,IF('VALORACIÓN RIESGOS'!BO66=$C$164,$D$164,IF('VALORACIÓN RIESGOS'!BO66=$C$165,$D$165))))</f>
        <v>0</v>
      </c>
      <c r="H225" s="8" t="b">
        <f>IF('VALORACIÓN RIESGOS'!BP66=DATOS!$C$162,DATOS!$D$162,IF('VALORACIÓN RIESGOS'!BP66=DATOS!$C$163,DATOS!$D$163,IF('VALORACIÓN RIESGOS'!BP66=$C$164,$D$164,IF('VALORACIÓN RIESGOS'!BP66=$C$165,$D$165))))</f>
        <v>0</v>
      </c>
      <c r="I225" s="8" t="b">
        <f>IF('VALORACIÓN RIESGOS'!BQ66=DATOS!$C$162,DATOS!$D$162,IF('VALORACIÓN RIESGOS'!BQ66=DATOS!$C$163,DATOS!$D$163,IF('VALORACIÓN RIESGOS'!BQ66=$C$164,$D$164,IF('VALORACIÓN RIESGOS'!BQ66=$C$165,$D$165))))</f>
        <v>0</v>
      </c>
      <c r="J225" s="8" t="b">
        <f>IF('VALORACIÓN RIESGOS'!BR66=DATOS!$C$162,DATOS!$D$162,IF('VALORACIÓN RIESGOS'!BR66=DATOS!$C$163,DATOS!$D$163,IF('VALORACIÓN RIESGOS'!BR66=$C$164,$D$164,IF('VALORACIÓN RIESGOS'!BR66=$C$165,$D$165))))</f>
        <v>0</v>
      </c>
      <c r="K225" s="8" t="b">
        <f>IF('VALORACIÓN RIESGOS'!BS66=DATOS!$C$162,DATOS!$D$162,IF('VALORACIÓN RIESGOS'!BS66=DATOS!$C$163,DATOS!$D$163,IF('VALORACIÓN RIESGOS'!BS66=$C$164,$D$164,IF('VALORACIÓN RIESGOS'!BS66=$C$165,$D$165))))</f>
        <v>0</v>
      </c>
      <c r="L225" s="41" t="e">
        <f t="shared" si="22"/>
        <v>#DIV/0!</v>
      </c>
    </row>
    <row r="226" spans="1:13" x14ac:dyDescent="0.25">
      <c r="A226" s="31"/>
      <c r="B226" s="8" t="b">
        <f>IF('VALORACIÓN RIESGOS'!BJ67=DATOS!$C$166,DATOS!$D$166,IF('VALORACIÓN RIESGOS'!BJ67=DATOS!$C$167,DATOS!$D$167,IF('VALORACIÓN RIESGOS'!BJ67=DATOS!$C$168,DATOS!$D$168,IF('VALORACIÓN RIESGOS'!BJ67=$C$169,$D$169))))</f>
        <v>0</v>
      </c>
      <c r="C226" s="8" t="b">
        <f>IF('VALORACIÓN RIESGOS'!BK67=DATOS!$C$166,DATOS!$D$166,IF('VALORACIÓN RIESGOS'!BK67=DATOS!$C$167,DATOS!$D$167,IF('VALORACIÓN RIESGOS'!BK67=DATOS!$C$168,DATOS!$D$168,IF('VALORACIÓN RIESGOS'!BK67=$C$169,$D$169))))</f>
        <v>0</v>
      </c>
      <c r="D226" s="8" t="b">
        <f>IF('VALORACIÓN RIESGOS'!BL67=DATOS!$C$166,DATOS!$D$166,IF('VALORACIÓN RIESGOS'!BL67=DATOS!$C$167,DATOS!$D$167,IF('VALORACIÓN RIESGOS'!BL67=DATOS!$C$168,DATOS!$D$168,IF('VALORACIÓN RIESGOS'!BL67=$C$169,$D$169))))</f>
        <v>0</v>
      </c>
      <c r="E226" s="8" t="b">
        <f>IF('VALORACIÓN RIESGOS'!BM67=DATOS!$C$166,DATOS!$D$166,IF('VALORACIÓN RIESGOS'!BM67=DATOS!$C$167,DATOS!$D$167,IF('VALORACIÓN RIESGOS'!BM67=DATOS!$C$168,DATOS!$D$168,IF('VALORACIÓN RIESGOS'!BM67=$C$169,$D$169))))</f>
        <v>0</v>
      </c>
      <c r="F226" s="8" t="b">
        <f>IF('VALORACIÓN RIESGOS'!BN67=DATOS!$C$166,DATOS!$D$166,IF('VALORACIÓN RIESGOS'!BN67=DATOS!$C$167,DATOS!$D$167,IF('VALORACIÓN RIESGOS'!BN67=DATOS!$C$168,DATOS!$D$168,IF('VALORACIÓN RIESGOS'!BN67=$C$169,$D$169))))</f>
        <v>0</v>
      </c>
      <c r="G226" s="8" t="b">
        <f>IF('VALORACIÓN RIESGOS'!BO67=DATOS!$C$166,DATOS!$D$166,IF('VALORACIÓN RIESGOS'!BO67=DATOS!$C$167,DATOS!$D$167,IF('VALORACIÓN RIESGOS'!BO67=DATOS!$C$168,DATOS!$D$168,IF('VALORACIÓN RIESGOS'!BO67=$C$169,$D$169))))</f>
        <v>0</v>
      </c>
      <c r="H226" s="8" t="b">
        <f>IF('VALORACIÓN RIESGOS'!BP67=DATOS!$C$166,DATOS!$D$166,IF('VALORACIÓN RIESGOS'!BP67=DATOS!$C$167,DATOS!$D$167,IF('VALORACIÓN RIESGOS'!BP67=DATOS!$C$168,DATOS!$D$168,IF('VALORACIÓN RIESGOS'!BP67=$C$169,$D$169))))</f>
        <v>0</v>
      </c>
      <c r="I226" s="8" t="b">
        <f>IF('VALORACIÓN RIESGOS'!BQ67=DATOS!$C$166,DATOS!$D$166,IF('VALORACIÓN RIESGOS'!BQ67=DATOS!$C$167,DATOS!$D$167,IF('VALORACIÓN RIESGOS'!BQ67=DATOS!$C$168,DATOS!$D$168,IF('VALORACIÓN RIESGOS'!BQ67=$C$169,$D$169))))</f>
        <v>0</v>
      </c>
      <c r="J226" s="8" t="b">
        <f>IF('VALORACIÓN RIESGOS'!BR67=DATOS!$C$166,DATOS!$D$166,IF('VALORACIÓN RIESGOS'!BR67=DATOS!$C$167,DATOS!$D$167,IF('VALORACIÓN RIESGOS'!BR67=DATOS!$C$168,DATOS!$D$168,IF('VALORACIÓN RIESGOS'!BR67=$C$169,$D$169))))</f>
        <v>0</v>
      </c>
      <c r="K226" s="8" t="b">
        <f>IF('VALORACIÓN RIESGOS'!BS67=DATOS!$C$166,DATOS!$D$166,IF('VALORACIÓN RIESGOS'!BS67=DATOS!$C$167,DATOS!$D$167,IF('VALORACIÓN RIESGOS'!BS67=DATOS!$C$168,DATOS!$D$168,IF('VALORACIÓN RIESGOS'!BS67=$C$169,$D$169))))</f>
        <v>0</v>
      </c>
      <c r="L226" s="41" t="e">
        <f t="shared" si="22"/>
        <v>#DIV/0!</v>
      </c>
    </row>
    <row r="227" spans="1:13" x14ac:dyDescent="0.25">
      <c r="A227" s="31"/>
      <c r="B227" s="137">
        <f t="shared" ref="B227:K227" si="23">SUM(B220:B226)</f>
        <v>0</v>
      </c>
      <c r="C227" s="138">
        <f t="shared" si="23"/>
        <v>0</v>
      </c>
      <c r="D227" s="138">
        <f t="shared" si="23"/>
        <v>0</v>
      </c>
      <c r="E227" s="138">
        <f t="shared" si="23"/>
        <v>0</v>
      </c>
      <c r="F227" s="138">
        <f t="shared" si="23"/>
        <v>0</v>
      </c>
      <c r="G227" s="138">
        <f t="shared" si="23"/>
        <v>0</v>
      </c>
      <c r="H227" s="138">
        <f t="shared" si="23"/>
        <v>0</v>
      </c>
      <c r="I227" s="138">
        <f t="shared" si="23"/>
        <v>0</v>
      </c>
      <c r="J227" s="138">
        <f t="shared" si="23"/>
        <v>0</v>
      </c>
      <c r="K227" s="138">
        <f t="shared" si="23"/>
        <v>0</v>
      </c>
      <c r="L227" s="139" t="e">
        <f>SUM(L220:L226)/M227</f>
        <v>#DIV/0!</v>
      </c>
      <c r="M227" s="1">
        <f>COUNTIF(B227:K227,"&gt;0")</f>
        <v>0</v>
      </c>
    </row>
    <row r="228" spans="1:13" x14ac:dyDescent="0.25">
      <c r="A228" s="31"/>
      <c r="B228" s="42" t="str">
        <f>IF(B227=0,"N/A",IF(B227&lt;=85,$E$151,IF(AND(B227&gt;=86,B227&lt;=94),$E$152,IF(AND(B227&gt;=95,B227&lt;=100),$E$153))))</f>
        <v>N/A</v>
      </c>
      <c r="C228" s="42" t="str">
        <f t="shared" ref="C228:K228" si="24">IF(C227=0,"N/A",IF(C227&lt;=85,$E$151,IF(AND(C227&gt;=86,C227&lt;=94),$E$152,IF(AND(C227&gt;=95,C227&lt;=100),$E$153))))</f>
        <v>N/A</v>
      </c>
      <c r="D228" s="42" t="str">
        <f t="shared" si="24"/>
        <v>N/A</v>
      </c>
      <c r="E228" s="42" t="str">
        <f t="shared" si="24"/>
        <v>N/A</v>
      </c>
      <c r="F228" s="42" t="str">
        <f t="shared" si="24"/>
        <v>N/A</v>
      </c>
      <c r="G228" s="42" t="str">
        <f t="shared" si="24"/>
        <v>N/A</v>
      </c>
      <c r="H228" s="42" t="str">
        <f t="shared" si="24"/>
        <v>N/A</v>
      </c>
      <c r="I228" s="42" t="str">
        <f t="shared" si="24"/>
        <v>N/A</v>
      </c>
      <c r="J228" s="42" t="str">
        <f t="shared" si="24"/>
        <v>N/A</v>
      </c>
      <c r="K228" s="42" t="str">
        <f t="shared" si="24"/>
        <v>N/A</v>
      </c>
      <c r="L228" s="255" t="e">
        <f>IF(L227&lt;=85,$E$151,IF(AND(L227&gt;=86,L227&lt;=94),$E$152,IF(AND(L227&gt;=95.5,L227&lt;=100),$E$153)))</f>
        <v>#DIV/0!</v>
      </c>
    </row>
    <row r="229" spans="1:13" x14ac:dyDescent="0.25">
      <c r="A229" s="31"/>
      <c r="B229" s="28"/>
      <c r="C229" s="29"/>
      <c r="D229" s="30"/>
      <c r="E229" s="29"/>
      <c r="F229" s="30"/>
      <c r="G229" s="30"/>
      <c r="H229" s="30"/>
      <c r="I229" s="30"/>
      <c r="J229" s="30"/>
      <c r="K229" s="30"/>
      <c r="L229" s="30"/>
    </row>
    <row r="230" spans="1:13" x14ac:dyDescent="0.25">
      <c r="A230" s="31"/>
      <c r="B230" s="22" t="s">
        <v>46</v>
      </c>
      <c r="C230" s="29"/>
      <c r="D230" s="30"/>
      <c r="E230" s="29"/>
      <c r="F230" s="30"/>
      <c r="G230" s="30"/>
      <c r="H230" s="30"/>
      <c r="I230" s="30"/>
      <c r="J230" s="30"/>
      <c r="K230" s="30"/>
      <c r="L230" s="30"/>
    </row>
    <row r="231" spans="1:13" x14ac:dyDescent="0.25">
      <c r="A231" s="31"/>
      <c r="B231" s="37" t="s">
        <v>200</v>
      </c>
      <c r="C231" s="38" t="s">
        <v>201</v>
      </c>
      <c r="D231" s="37" t="s">
        <v>202</v>
      </c>
      <c r="E231" s="38" t="s">
        <v>203</v>
      </c>
      <c r="F231" s="37" t="s">
        <v>204</v>
      </c>
      <c r="G231" s="37" t="s">
        <v>205</v>
      </c>
      <c r="H231" s="37" t="s">
        <v>206</v>
      </c>
      <c r="I231" s="37" t="s">
        <v>207</v>
      </c>
      <c r="J231" s="37" t="s">
        <v>208</v>
      </c>
      <c r="K231" s="39" t="s">
        <v>209</v>
      </c>
      <c r="L231" s="59" t="s">
        <v>210</v>
      </c>
    </row>
    <row r="232" spans="1:13" x14ac:dyDescent="0.25">
      <c r="A232" s="31"/>
      <c r="B232" s="40" t="b">
        <f>IF('VALORACIÓN RIESGOS'!BJ74=DATOS!$C$151,DATOS!$D$151,IF('VALORACIÓN RIESGOS'!BJ74=DATOS!$C$152,DATOS!$D$152))</f>
        <v>0</v>
      </c>
      <c r="C232" s="40" t="b">
        <f>IF('VALORACIÓN RIESGOS'!BK74=DATOS!$C$151,DATOS!$D$151,IF('VALORACIÓN RIESGOS'!BK74=DATOS!$C$152,DATOS!$D$152))</f>
        <v>0</v>
      </c>
      <c r="D232" s="40" t="b">
        <f>IF('VALORACIÓN RIESGOS'!BL74=DATOS!$C$151,DATOS!$D$151,IF('VALORACIÓN RIESGOS'!BL74=DATOS!$C$152,DATOS!$D$152))</f>
        <v>0</v>
      </c>
      <c r="E232" s="40" t="b">
        <f>IF('VALORACIÓN RIESGOS'!BM74=DATOS!$C$151,DATOS!$D$151,IF('VALORACIÓN RIESGOS'!BM74=DATOS!$C$152,DATOS!$D$152))</f>
        <v>0</v>
      </c>
      <c r="F232" s="40" t="b">
        <f>IF('VALORACIÓN RIESGOS'!BN74=DATOS!$C$151,DATOS!$D$151,IF('VALORACIÓN RIESGOS'!BN74=DATOS!$C$152,DATOS!$D$152))</f>
        <v>0</v>
      </c>
      <c r="G232" s="40" t="b">
        <f>IF('VALORACIÓN RIESGOS'!BO74=DATOS!$C$151,DATOS!$D$151,IF('VALORACIÓN RIESGOS'!BO74=DATOS!$C$152,DATOS!$D$152))</f>
        <v>0</v>
      </c>
      <c r="H232" s="40" t="b">
        <f>IF('VALORACIÓN RIESGOS'!BP74=DATOS!$C$151,DATOS!$D$151,IF('VALORACIÓN RIESGOS'!BP74=DATOS!$C$152,DATOS!$D$152))</f>
        <v>0</v>
      </c>
      <c r="I232" s="40" t="b">
        <f>IF('VALORACIÓN RIESGOS'!BQ74=DATOS!$C$151,DATOS!$D$151,IF('VALORACIÓN RIESGOS'!BQ74=DATOS!$C$152,DATOS!$D$152))</f>
        <v>0</v>
      </c>
      <c r="J232" s="40" t="b">
        <f>IF('VALORACIÓN RIESGOS'!BR74=DATOS!$C$151,DATOS!$D$151,IF('VALORACIÓN RIESGOS'!BR74=DATOS!$C$152,DATOS!$D$152))</f>
        <v>0</v>
      </c>
      <c r="K232" s="40" t="b">
        <f>IF('VALORACIÓN RIESGOS'!BS74=DATOS!$C$151,DATOS!$D$151,IF('VALORACIÓN RIESGOS'!BS74=DATOS!$C$152,DATOS!$D$152))</f>
        <v>0</v>
      </c>
      <c r="L232" s="41" t="e">
        <f>AVERAGE(B232:K232)</f>
        <v>#DIV/0!</v>
      </c>
    </row>
    <row r="233" spans="1:13" x14ac:dyDescent="0.25">
      <c r="A233" s="31"/>
      <c r="B233" s="40" t="b">
        <f>IF('VALORACIÓN RIESGOS'!BJ75=DATOS!$C$153,DATOS!$D$153,IF('VALORACIÓN RIESGOS'!BJ75=DATOS!$C$154,DATOS!$D$154))</f>
        <v>0</v>
      </c>
      <c r="C233" s="40" t="b">
        <f>IF('VALORACIÓN RIESGOS'!BK75=DATOS!$C$153,DATOS!$D$153,IF('VALORACIÓN RIESGOS'!BK75=DATOS!$C$154,DATOS!$D$154))</f>
        <v>0</v>
      </c>
      <c r="D233" s="40" t="b">
        <f>IF('VALORACIÓN RIESGOS'!BL75=DATOS!$C$153,DATOS!$D$153,IF('VALORACIÓN RIESGOS'!BL75=DATOS!$C$154,DATOS!$D$154))</f>
        <v>0</v>
      </c>
      <c r="E233" s="40" t="b">
        <f>IF('VALORACIÓN RIESGOS'!BM75=DATOS!$C$153,DATOS!$D$153,IF('VALORACIÓN RIESGOS'!BM75=DATOS!$C$154,DATOS!$D$154))</f>
        <v>0</v>
      </c>
      <c r="F233" s="40" t="b">
        <f>IF('VALORACIÓN RIESGOS'!BN75=DATOS!$C$153,DATOS!$D$153,IF('VALORACIÓN RIESGOS'!BN75=DATOS!$C$154,DATOS!$D$154))</f>
        <v>0</v>
      </c>
      <c r="G233" s="40" t="b">
        <f>IF('VALORACIÓN RIESGOS'!BO75=DATOS!$C$153,DATOS!$D$153,IF('VALORACIÓN RIESGOS'!BO75=DATOS!$C$154,DATOS!$D$154))</f>
        <v>0</v>
      </c>
      <c r="H233" s="40" t="b">
        <f>IF('VALORACIÓN RIESGOS'!BP75=DATOS!$C$153,DATOS!$D$153,IF('VALORACIÓN RIESGOS'!BP75=DATOS!$C$154,DATOS!$D$154))</f>
        <v>0</v>
      </c>
      <c r="I233" s="40" t="b">
        <f>IF('VALORACIÓN RIESGOS'!BQ75=DATOS!$C$153,DATOS!$D$153,IF('VALORACIÓN RIESGOS'!BQ75=DATOS!$C$154,DATOS!$D$154))</f>
        <v>0</v>
      </c>
      <c r="J233" s="40" t="b">
        <f>IF('VALORACIÓN RIESGOS'!BR75=DATOS!$C$153,DATOS!$D$153,IF('VALORACIÓN RIESGOS'!BR75=DATOS!$C$154,DATOS!$D$154))</f>
        <v>0</v>
      </c>
      <c r="K233" s="40" t="b">
        <f>IF('VALORACIÓN RIESGOS'!BS75=DATOS!$C$153,DATOS!$D$153,IF('VALORACIÓN RIESGOS'!BS75=DATOS!$C$154,DATOS!$D$154))</f>
        <v>0</v>
      </c>
      <c r="L233" s="41" t="e">
        <f t="shared" ref="L233:L238" si="25">AVERAGE(B233:K233)</f>
        <v>#DIV/0!</v>
      </c>
    </row>
    <row r="234" spans="1:13" x14ac:dyDescent="0.25">
      <c r="A234" s="31"/>
      <c r="B234" s="40" t="b">
        <f>IF('VALORACIÓN RIESGOS'!BJ76=DATOS!$C$155,DATOS!$D$155,IF('VALORACIÓN RIESGOS'!BJ76=DATOS!$C$156,DATOS!$D$156))</f>
        <v>0</v>
      </c>
      <c r="C234" s="40" t="b">
        <f>IF('VALORACIÓN RIESGOS'!BK76=DATOS!$C$155,DATOS!$D$155,IF('VALORACIÓN RIESGOS'!BK76=DATOS!$C$156,DATOS!$D$156))</f>
        <v>0</v>
      </c>
      <c r="D234" s="40" t="b">
        <f>IF('VALORACIÓN RIESGOS'!BL76=DATOS!$C$155,DATOS!$D$155,IF('VALORACIÓN RIESGOS'!BL76=DATOS!$C$156,DATOS!$D$156))</f>
        <v>0</v>
      </c>
      <c r="E234" s="40" t="b">
        <f>IF('VALORACIÓN RIESGOS'!BM76=DATOS!$C$155,DATOS!$D$155,IF('VALORACIÓN RIESGOS'!BM76=DATOS!$C$156,DATOS!$D$156))</f>
        <v>0</v>
      </c>
      <c r="F234" s="40" t="b">
        <f>IF('VALORACIÓN RIESGOS'!BN76=DATOS!$C$155,DATOS!$D$155,IF('VALORACIÓN RIESGOS'!BN76=DATOS!$C$156,DATOS!$D$156))</f>
        <v>0</v>
      </c>
      <c r="G234" s="40" t="b">
        <f>IF('VALORACIÓN RIESGOS'!BO76=DATOS!$C$155,DATOS!$D$155,IF('VALORACIÓN RIESGOS'!BO76=DATOS!$C$156,DATOS!$D$156))</f>
        <v>0</v>
      </c>
      <c r="H234" s="40" t="b">
        <f>IF('VALORACIÓN RIESGOS'!BP76=DATOS!$C$155,DATOS!$D$155,IF('VALORACIÓN RIESGOS'!BP76=DATOS!$C$156,DATOS!$D$156))</f>
        <v>0</v>
      </c>
      <c r="I234" s="40" t="b">
        <f>IF('VALORACIÓN RIESGOS'!BQ76=DATOS!$C$155,DATOS!$D$155,IF('VALORACIÓN RIESGOS'!BQ76=DATOS!$C$156,DATOS!$D$156))</f>
        <v>0</v>
      </c>
      <c r="J234" s="40" t="b">
        <f>IF('VALORACIÓN RIESGOS'!BR76=DATOS!$C$155,DATOS!$D$155,IF('VALORACIÓN RIESGOS'!BR76=DATOS!$C$156,DATOS!$D$156))</f>
        <v>0</v>
      </c>
      <c r="K234" s="40" t="b">
        <f>IF('VALORACIÓN RIESGOS'!BS76=DATOS!$C$155,DATOS!$D$155,IF('VALORACIÓN RIESGOS'!BS76=DATOS!$C$156,DATOS!$D$156))</f>
        <v>0</v>
      </c>
      <c r="L234" s="41" t="e">
        <f t="shared" si="25"/>
        <v>#DIV/0!</v>
      </c>
    </row>
    <row r="235" spans="1:13" x14ac:dyDescent="0.25">
      <c r="A235" s="141"/>
      <c r="B235" s="40" t="b">
        <f>IF('VALORACIÓN RIESGOS'!BJ77=DATOS!$C$157,DATOS!$D$157,IF('VALORACIÓN RIESGOS'!BJ77=DATOS!$C$158,DATOS!$D$158,IF('VALORACIÓN RIESGOS'!BJ77=DATOS!$C$159,DATOS!$D$159)))</f>
        <v>0</v>
      </c>
      <c r="C235" s="40" t="b">
        <f>IF('VALORACIÓN RIESGOS'!BK77=DATOS!$C$157,DATOS!$D$157,IF('VALORACIÓN RIESGOS'!BK77=DATOS!$C$158,DATOS!$D$158,IF('VALORACIÓN RIESGOS'!BK77=DATOS!$C$159,DATOS!$D$159)))</f>
        <v>0</v>
      </c>
      <c r="D235" s="40" t="b">
        <f>IF('VALORACIÓN RIESGOS'!BL77=DATOS!$C$157,DATOS!$D$157,IF('VALORACIÓN RIESGOS'!BL77=DATOS!$C$158,DATOS!$D$158,IF('VALORACIÓN RIESGOS'!BL77=DATOS!$C$159,DATOS!$D$159)))</f>
        <v>0</v>
      </c>
      <c r="E235" s="40" t="b">
        <f>IF('VALORACIÓN RIESGOS'!BM77=DATOS!$C$157,DATOS!$D$157,IF('VALORACIÓN RIESGOS'!BM77=DATOS!$C$158,DATOS!$D$158,IF('VALORACIÓN RIESGOS'!BM77=DATOS!$C$159,DATOS!$D$159)))</f>
        <v>0</v>
      </c>
      <c r="F235" s="40" t="b">
        <f>IF('VALORACIÓN RIESGOS'!BN77=DATOS!$C$157,DATOS!$D$157,IF('VALORACIÓN RIESGOS'!BN77=DATOS!$C$158,DATOS!$D$158,IF('VALORACIÓN RIESGOS'!BN77=DATOS!$C$159,DATOS!$D$159)))</f>
        <v>0</v>
      </c>
      <c r="G235" s="40" t="b">
        <f>IF('VALORACIÓN RIESGOS'!BO77=DATOS!$C$157,DATOS!$D$157,IF('VALORACIÓN RIESGOS'!BO77=DATOS!$C$158,DATOS!$D$158,IF('VALORACIÓN RIESGOS'!BO77=DATOS!$C$159,DATOS!$D$159)))</f>
        <v>0</v>
      </c>
      <c r="H235" s="40" t="b">
        <f>IF('VALORACIÓN RIESGOS'!BP77=DATOS!$C$157,DATOS!$D$157,IF('VALORACIÓN RIESGOS'!BP77=DATOS!$C$158,DATOS!$D$158,IF('VALORACIÓN RIESGOS'!BP77=DATOS!$C$159,DATOS!$D$159)))</f>
        <v>0</v>
      </c>
      <c r="I235" s="40" t="b">
        <f>IF('VALORACIÓN RIESGOS'!BQ77=DATOS!$C$157,DATOS!$D$157,IF('VALORACIÓN RIESGOS'!BQ77=DATOS!$C$158,DATOS!$D$158,IF('VALORACIÓN RIESGOS'!BQ77=DATOS!$C$159,DATOS!$D$159)))</f>
        <v>0</v>
      </c>
      <c r="J235" s="40" t="b">
        <f>IF('VALORACIÓN RIESGOS'!BR77=DATOS!$C$157,DATOS!$D$157,IF('VALORACIÓN RIESGOS'!BR77=DATOS!$C$158,DATOS!$D$158,IF('VALORACIÓN RIESGOS'!BR77=DATOS!$C$159,DATOS!$D$159)))</f>
        <v>0</v>
      </c>
      <c r="K235" s="40" t="b">
        <f>IF('VALORACIÓN RIESGOS'!BS77=DATOS!$C$157,DATOS!$D$157,IF('VALORACIÓN RIESGOS'!BS77=DATOS!$C$158,DATOS!$D$158,IF('VALORACIÓN RIESGOS'!BS77=DATOS!$C$159,DATOS!$D$159)))</f>
        <v>0</v>
      </c>
      <c r="L235" s="41" t="e">
        <f t="shared" si="25"/>
        <v>#DIV/0!</v>
      </c>
    </row>
    <row r="236" spans="1:13" x14ac:dyDescent="0.25">
      <c r="A236" s="31"/>
      <c r="B236" s="40" t="b">
        <f>IF('VALORACIÓN RIESGOS'!BJ78=DATOS!$C$160,DATOS!$D$160,IF('VALORACIÓN RIESGOS'!BJ78=DATOS!$C$161,DATOS!$D$161))</f>
        <v>0</v>
      </c>
      <c r="C236" s="40" t="b">
        <f>IF('VALORACIÓN RIESGOS'!BK78=DATOS!$C$160,DATOS!$D$160,IF('VALORACIÓN RIESGOS'!BK78=DATOS!$C$161,DATOS!$D$161))</f>
        <v>0</v>
      </c>
      <c r="D236" s="40" t="b">
        <f>IF('VALORACIÓN RIESGOS'!BL78=DATOS!$C$160,DATOS!$D$160,IF('VALORACIÓN RIESGOS'!BL78=DATOS!$C$161,DATOS!$D$161))</f>
        <v>0</v>
      </c>
      <c r="E236" s="40" t="b">
        <f>IF('VALORACIÓN RIESGOS'!BM78=DATOS!$C$160,DATOS!$D$160,IF('VALORACIÓN RIESGOS'!BM78=DATOS!$C$161,DATOS!$D$161))</f>
        <v>0</v>
      </c>
      <c r="F236" s="40" t="b">
        <f>IF('VALORACIÓN RIESGOS'!BN78=DATOS!$C$160,DATOS!$D$160,IF('VALORACIÓN RIESGOS'!BN78=DATOS!$C$161,DATOS!$D$161))</f>
        <v>0</v>
      </c>
      <c r="G236" s="40" t="b">
        <f>IF('VALORACIÓN RIESGOS'!BO78=DATOS!$C$160,DATOS!$D$160,IF('VALORACIÓN RIESGOS'!BO78=DATOS!$C$161,DATOS!$D$161))</f>
        <v>0</v>
      </c>
      <c r="H236" s="40" t="b">
        <f>IF('VALORACIÓN RIESGOS'!BP78=DATOS!$C$160,DATOS!$D$160,IF('VALORACIÓN RIESGOS'!BP78=DATOS!$C$161,DATOS!$D$161))</f>
        <v>0</v>
      </c>
      <c r="I236" s="40" t="b">
        <f>IF('VALORACIÓN RIESGOS'!BQ78=DATOS!$C$160,DATOS!$D$160,IF('VALORACIÓN RIESGOS'!BQ78=DATOS!$C$161,DATOS!$D$161))</f>
        <v>0</v>
      </c>
      <c r="J236" s="40" t="b">
        <f>IF('VALORACIÓN RIESGOS'!BR78=DATOS!$C$160,DATOS!$D$160,IF('VALORACIÓN RIESGOS'!BR78=DATOS!$C$161,DATOS!$D$161))</f>
        <v>0</v>
      </c>
      <c r="K236" s="40" t="b">
        <f>IF('VALORACIÓN RIESGOS'!BS78=DATOS!$C$160,DATOS!$D$160,IF('VALORACIÓN RIESGOS'!BS78=DATOS!$C$161,DATOS!$D$161))</f>
        <v>0</v>
      </c>
      <c r="L236" s="41" t="e">
        <f t="shared" si="25"/>
        <v>#DIV/0!</v>
      </c>
    </row>
    <row r="237" spans="1:13" x14ac:dyDescent="0.25">
      <c r="A237" s="31"/>
      <c r="B237" s="8" t="b">
        <f>IF('VALORACIÓN RIESGOS'!BJ79=DATOS!$C$162,DATOS!$D$162,IF('VALORACIÓN RIESGOS'!BJ79=DATOS!$C$163,DATOS!$D$163,IF('VALORACIÓN RIESGOS'!BJ79=$C$164,$D$164,IF('VALORACIÓN RIESGOS'!BJ79=$C$165,$D$165))))</f>
        <v>0</v>
      </c>
      <c r="C237" s="8" t="b">
        <f>IF('VALORACIÓN RIESGOS'!BK79=DATOS!$C$162,DATOS!$D$162,IF('VALORACIÓN RIESGOS'!BK79=DATOS!$C$163,DATOS!$D$163,IF('VALORACIÓN RIESGOS'!BK79=$C$164,$D$164,IF('VALORACIÓN RIESGOS'!BK79=$C$165,$D$165))))</f>
        <v>0</v>
      </c>
      <c r="D237" s="8" t="b">
        <f>IF('VALORACIÓN RIESGOS'!BL79=DATOS!$C$162,DATOS!$D$162,IF('VALORACIÓN RIESGOS'!BL79=DATOS!$C$163,DATOS!$D$163,IF('VALORACIÓN RIESGOS'!BL79=$C$164,$D$164,IF('VALORACIÓN RIESGOS'!BL79=$C$165,$D$165))))</f>
        <v>0</v>
      </c>
      <c r="E237" s="8" t="b">
        <f>IF('VALORACIÓN RIESGOS'!BM79=DATOS!$C$162,DATOS!$D$162,IF('VALORACIÓN RIESGOS'!BM79=DATOS!$C$163,DATOS!$D$163,IF('VALORACIÓN RIESGOS'!BM79=$C$164,$D$164,IF('VALORACIÓN RIESGOS'!BM79=$C$165,$D$165))))</f>
        <v>0</v>
      </c>
      <c r="F237" s="8" t="b">
        <f>IF('VALORACIÓN RIESGOS'!BN79=DATOS!$C$162,DATOS!$D$162,IF('VALORACIÓN RIESGOS'!BN79=DATOS!$C$163,DATOS!$D$163,IF('VALORACIÓN RIESGOS'!BN79=$C$164,$D$164,IF('VALORACIÓN RIESGOS'!BN79=$C$165,$D$165))))</f>
        <v>0</v>
      </c>
      <c r="G237" s="8" t="b">
        <f>IF('VALORACIÓN RIESGOS'!BO79=DATOS!$C$162,DATOS!$D$162,IF('VALORACIÓN RIESGOS'!BO79=DATOS!$C$163,DATOS!$D$163,IF('VALORACIÓN RIESGOS'!BO79=$C$164,$D$164,IF('VALORACIÓN RIESGOS'!BO79=$C$165,$D$165))))</f>
        <v>0</v>
      </c>
      <c r="H237" s="8" t="b">
        <f>IF('VALORACIÓN RIESGOS'!BP79=DATOS!$C$162,DATOS!$D$162,IF('VALORACIÓN RIESGOS'!BP79=DATOS!$C$163,DATOS!$D$163,IF('VALORACIÓN RIESGOS'!BP79=$C$164,$D$164,IF('VALORACIÓN RIESGOS'!BP79=$C$165,$D$165))))</f>
        <v>0</v>
      </c>
      <c r="I237" s="8" t="b">
        <f>IF('VALORACIÓN RIESGOS'!BQ79=DATOS!$C$162,DATOS!$D$162,IF('VALORACIÓN RIESGOS'!BQ79=DATOS!$C$163,DATOS!$D$163,IF('VALORACIÓN RIESGOS'!BQ79=$C$164,$D$164,IF('VALORACIÓN RIESGOS'!BQ79=$C$165,$D$165))))</f>
        <v>0</v>
      </c>
      <c r="J237" s="8" t="b">
        <f>IF('VALORACIÓN RIESGOS'!BR79=DATOS!$C$162,DATOS!$D$162,IF('VALORACIÓN RIESGOS'!BR79=DATOS!$C$163,DATOS!$D$163,IF('VALORACIÓN RIESGOS'!BR79=$C$164,$D$164,IF('VALORACIÓN RIESGOS'!BR79=$C$165,$D$165))))</f>
        <v>0</v>
      </c>
      <c r="K237" s="8" t="b">
        <f>IF('VALORACIÓN RIESGOS'!BS79=DATOS!$C$162,DATOS!$D$162,IF('VALORACIÓN RIESGOS'!BS79=DATOS!$C$163,DATOS!$D$163,IF('VALORACIÓN RIESGOS'!BS79=$C$164,$D$164,IF('VALORACIÓN RIESGOS'!BS79=$C$165,$D$165))))</f>
        <v>0</v>
      </c>
      <c r="L237" s="41" t="e">
        <f t="shared" si="25"/>
        <v>#DIV/0!</v>
      </c>
    </row>
    <row r="238" spans="1:13" x14ac:dyDescent="0.25">
      <c r="A238" s="31"/>
      <c r="B238" s="8" t="b">
        <f>IF('VALORACIÓN RIESGOS'!BJ80=DATOS!$C$166,DATOS!$D$166,IF('VALORACIÓN RIESGOS'!BJ80=DATOS!$C$167,DATOS!$D$167,IF('VALORACIÓN RIESGOS'!BJ80=DATOS!$C$168,DATOS!$D$168,IF('VALORACIÓN RIESGOS'!BJ80=$C$169,$D$169))))</f>
        <v>0</v>
      </c>
      <c r="C238" s="8" t="b">
        <f>IF('VALORACIÓN RIESGOS'!BK80=DATOS!$C$166,DATOS!$D$166,IF('VALORACIÓN RIESGOS'!BK80=DATOS!$C$167,DATOS!$D$167,IF('VALORACIÓN RIESGOS'!BK80=DATOS!$C$168,DATOS!$D$168,IF('VALORACIÓN RIESGOS'!BK80=$C$169,$D$169))))</f>
        <v>0</v>
      </c>
      <c r="D238" s="8" t="b">
        <f>IF('VALORACIÓN RIESGOS'!BL80=DATOS!$C$166,DATOS!$D$166,IF('VALORACIÓN RIESGOS'!BL80=DATOS!$C$167,DATOS!$D$167,IF('VALORACIÓN RIESGOS'!BL80=DATOS!$C$168,DATOS!$D$168,IF('VALORACIÓN RIESGOS'!BL80=$C$169,$D$169))))</f>
        <v>0</v>
      </c>
      <c r="E238" s="8" t="b">
        <f>IF('VALORACIÓN RIESGOS'!BM80=DATOS!$C$166,DATOS!$D$166,IF('VALORACIÓN RIESGOS'!BM80=DATOS!$C$167,DATOS!$D$167,IF('VALORACIÓN RIESGOS'!BM80=DATOS!$C$168,DATOS!$D$168,IF('VALORACIÓN RIESGOS'!BM80=$C$169,$D$169))))</f>
        <v>0</v>
      </c>
      <c r="F238" s="8" t="b">
        <f>IF('VALORACIÓN RIESGOS'!BN80=DATOS!$C$166,DATOS!$D$166,IF('VALORACIÓN RIESGOS'!BN80=DATOS!$C$167,DATOS!$D$167,IF('VALORACIÓN RIESGOS'!BN80=DATOS!$C$168,DATOS!$D$168,IF('VALORACIÓN RIESGOS'!BN80=$C$169,$D$169))))</f>
        <v>0</v>
      </c>
      <c r="G238" s="8" t="b">
        <f>IF('VALORACIÓN RIESGOS'!BO80=DATOS!$C$166,DATOS!$D$166,IF('VALORACIÓN RIESGOS'!BO80=DATOS!$C$167,DATOS!$D$167,IF('VALORACIÓN RIESGOS'!BO80=DATOS!$C$168,DATOS!$D$168,IF('VALORACIÓN RIESGOS'!BO80=$C$169,$D$169))))</f>
        <v>0</v>
      </c>
      <c r="H238" s="8" t="b">
        <f>IF('VALORACIÓN RIESGOS'!BP80=DATOS!$C$166,DATOS!$D$166,IF('VALORACIÓN RIESGOS'!BP80=DATOS!$C$167,DATOS!$D$167,IF('VALORACIÓN RIESGOS'!BP80=DATOS!$C$168,DATOS!$D$168,IF('VALORACIÓN RIESGOS'!BP80=$C$169,$D$169))))</f>
        <v>0</v>
      </c>
      <c r="I238" s="8" t="b">
        <f>IF('VALORACIÓN RIESGOS'!BQ80=DATOS!$C$166,DATOS!$D$166,IF('VALORACIÓN RIESGOS'!BQ80=DATOS!$C$167,DATOS!$D$167,IF('VALORACIÓN RIESGOS'!BQ80=DATOS!$C$168,DATOS!$D$168,IF('VALORACIÓN RIESGOS'!BQ80=$C$169,$D$169))))</f>
        <v>0</v>
      </c>
      <c r="J238" s="8" t="b">
        <f>IF('VALORACIÓN RIESGOS'!BR80=DATOS!$C$166,DATOS!$D$166,IF('VALORACIÓN RIESGOS'!BR80=DATOS!$C$167,DATOS!$D$167,IF('VALORACIÓN RIESGOS'!BR80=DATOS!$C$168,DATOS!$D$168,IF('VALORACIÓN RIESGOS'!BR80=$C$169,$D$169))))</f>
        <v>0</v>
      </c>
      <c r="K238" s="8" t="b">
        <f>IF('VALORACIÓN RIESGOS'!BS80=DATOS!$C$166,DATOS!$D$166,IF('VALORACIÓN RIESGOS'!BS80=DATOS!$C$167,DATOS!$D$167,IF('VALORACIÓN RIESGOS'!BS80=DATOS!$C$168,DATOS!$D$168,IF('VALORACIÓN RIESGOS'!BS80=$C$169,$D$169))))</f>
        <v>0</v>
      </c>
      <c r="L238" s="41" t="e">
        <f t="shared" si="25"/>
        <v>#DIV/0!</v>
      </c>
    </row>
    <row r="239" spans="1:13" x14ac:dyDescent="0.25">
      <c r="A239" s="31"/>
      <c r="B239" s="137">
        <f t="shared" ref="B239:K239" si="26">SUM(B232:B238)</f>
        <v>0</v>
      </c>
      <c r="C239" s="138">
        <f t="shared" si="26"/>
        <v>0</v>
      </c>
      <c r="D239" s="138">
        <f t="shared" si="26"/>
        <v>0</v>
      </c>
      <c r="E239" s="138">
        <f t="shared" si="26"/>
        <v>0</v>
      </c>
      <c r="F239" s="138">
        <f t="shared" si="26"/>
        <v>0</v>
      </c>
      <c r="G239" s="138">
        <f t="shared" si="26"/>
        <v>0</v>
      </c>
      <c r="H239" s="138">
        <f t="shared" si="26"/>
        <v>0</v>
      </c>
      <c r="I239" s="138">
        <f t="shared" si="26"/>
        <v>0</v>
      </c>
      <c r="J239" s="138">
        <f t="shared" si="26"/>
        <v>0</v>
      </c>
      <c r="K239" s="138">
        <f t="shared" si="26"/>
        <v>0</v>
      </c>
      <c r="L239" s="139" t="e">
        <f>SUM(L232:L238)/M239</f>
        <v>#DIV/0!</v>
      </c>
      <c r="M239" s="1">
        <f>COUNTIF(B239:K239,"&gt;0")</f>
        <v>0</v>
      </c>
    </row>
    <row r="240" spans="1:13" x14ac:dyDescent="0.25">
      <c r="A240" s="31"/>
      <c r="B240" s="42" t="str">
        <f>IF(B239=0,"N/A",IF(B239&lt;=85,$E$151,IF(AND(B239&gt;=86,B239&lt;=94),$E$152,IF(AND(B239&gt;=95,B239&lt;=100),$E$153))))</f>
        <v>N/A</v>
      </c>
      <c r="C240" s="42" t="str">
        <f t="shared" ref="C240:K240" si="27">IF(C239=0,"N/A",IF(C239&lt;=85,$E$151,IF(AND(C239&gt;=86,C239&lt;=94),$E$152,IF(AND(C239&gt;=95,C239&lt;=100),$E$153))))</f>
        <v>N/A</v>
      </c>
      <c r="D240" s="42" t="str">
        <f t="shared" si="27"/>
        <v>N/A</v>
      </c>
      <c r="E240" s="42" t="str">
        <f t="shared" si="27"/>
        <v>N/A</v>
      </c>
      <c r="F240" s="42" t="str">
        <f t="shared" si="27"/>
        <v>N/A</v>
      </c>
      <c r="G240" s="42" t="str">
        <f t="shared" si="27"/>
        <v>N/A</v>
      </c>
      <c r="H240" s="42" t="str">
        <f t="shared" si="27"/>
        <v>N/A</v>
      </c>
      <c r="I240" s="42" t="str">
        <f t="shared" si="27"/>
        <v>N/A</v>
      </c>
      <c r="J240" s="42" t="str">
        <f t="shared" si="27"/>
        <v>N/A</v>
      </c>
      <c r="K240" s="42" t="str">
        <f t="shared" si="27"/>
        <v>N/A</v>
      </c>
      <c r="L240" s="255" t="e">
        <f>IF(L239&lt;=85,$E$151,IF(AND(L239&gt;=86,L239&lt;=94),$E$152,IF(AND(L239&gt;=95.5,L239&lt;=100),$E$153)))</f>
        <v>#DIV/0!</v>
      </c>
    </row>
    <row r="241" spans="1:13" x14ac:dyDescent="0.25">
      <c r="A241" s="31"/>
      <c r="B241" s="28"/>
      <c r="C241" s="29"/>
      <c r="D241" s="30"/>
      <c r="E241" s="29"/>
      <c r="F241" s="30"/>
      <c r="G241" s="30"/>
      <c r="H241" s="30"/>
      <c r="I241" s="30"/>
      <c r="J241" s="30"/>
      <c r="K241" s="30"/>
      <c r="L241" s="30"/>
    </row>
    <row r="242" spans="1:13" x14ac:dyDescent="0.25">
      <c r="A242" s="31"/>
      <c r="B242" s="22" t="s">
        <v>47</v>
      </c>
      <c r="C242" s="29"/>
      <c r="D242" s="30"/>
      <c r="E242" s="29"/>
      <c r="F242" s="30"/>
      <c r="G242" s="30"/>
      <c r="H242" s="30"/>
      <c r="I242" s="30"/>
      <c r="J242" s="30"/>
      <c r="K242" s="30"/>
      <c r="L242" s="30"/>
    </row>
    <row r="243" spans="1:13" x14ac:dyDescent="0.25">
      <c r="A243" s="31"/>
      <c r="B243" s="37" t="s">
        <v>200</v>
      </c>
      <c r="C243" s="38" t="s">
        <v>201</v>
      </c>
      <c r="D243" s="37" t="s">
        <v>202</v>
      </c>
      <c r="E243" s="38" t="s">
        <v>203</v>
      </c>
      <c r="F243" s="37" t="s">
        <v>204</v>
      </c>
      <c r="G243" s="37" t="s">
        <v>205</v>
      </c>
      <c r="H243" s="37" t="s">
        <v>206</v>
      </c>
      <c r="I243" s="37" t="s">
        <v>207</v>
      </c>
      <c r="J243" s="37" t="s">
        <v>208</v>
      </c>
      <c r="K243" s="39" t="s">
        <v>209</v>
      </c>
      <c r="L243" s="59" t="s">
        <v>210</v>
      </c>
    </row>
    <row r="244" spans="1:13" x14ac:dyDescent="0.25">
      <c r="A244" s="31"/>
      <c r="B244" s="40" t="b">
        <f>IF('VALORACIÓN RIESGOS'!BJ87=DATOS!$C$151,DATOS!$D$151,IF('VALORACIÓN RIESGOS'!BJ87=DATOS!$C$152,DATOS!$D$152))</f>
        <v>0</v>
      </c>
      <c r="C244" s="40" t="b">
        <f>IF('VALORACIÓN RIESGOS'!BK87=DATOS!$C$151,DATOS!$D$151,IF('VALORACIÓN RIESGOS'!BK87=DATOS!$C$152,DATOS!$D$152))</f>
        <v>0</v>
      </c>
      <c r="D244" s="40" t="b">
        <f>IF('VALORACIÓN RIESGOS'!BL87=DATOS!$C$151,DATOS!$D$151,IF('VALORACIÓN RIESGOS'!BL87=DATOS!$C$152,DATOS!$D$152))</f>
        <v>0</v>
      </c>
      <c r="E244" s="40" t="b">
        <f>IF('VALORACIÓN RIESGOS'!BM87=DATOS!$C$151,DATOS!$D$151,IF('VALORACIÓN RIESGOS'!BM87=DATOS!$C$152,DATOS!$D$152))</f>
        <v>0</v>
      </c>
      <c r="F244" s="40" t="b">
        <f>IF('VALORACIÓN RIESGOS'!BN87=DATOS!$C$151,DATOS!$D$151,IF('VALORACIÓN RIESGOS'!BN87=DATOS!$C$152,DATOS!$D$152))</f>
        <v>0</v>
      </c>
      <c r="G244" s="40" t="b">
        <f>IF('VALORACIÓN RIESGOS'!BO87=DATOS!$C$151,DATOS!$D$151,IF('VALORACIÓN RIESGOS'!BO87=DATOS!$C$152,DATOS!$D$152))</f>
        <v>0</v>
      </c>
      <c r="H244" s="40" t="b">
        <f>IF('VALORACIÓN RIESGOS'!BP87=DATOS!$C$151,DATOS!$D$151,IF('VALORACIÓN RIESGOS'!BP87=DATOS!$C$152,DATOS!$D$152))</f>
        <v>0</v>
      </c>
      <c r="I244" s="40" t="b">
        <f>IF('VALORACIÓN RIESGOS'!BQ87=DATOS!$C$151,DATOS!$D$151,IF('VALORACIÓN RIESGOS'!BQ87=DATOS!$C$152,DATOS!$D$152))</f>
        <v>0</v>
      </c>
      <c r="J244" s="40" t="b">
        <f>IF('VALORACIÓN RIESGOS'!BR87=DATOS!$C$151,DATOS!$D$151,IF('VALORACIÓN RIESGOS'!BR87=DATOS!$C$152,DATOS!$D$152))</f>
        <v>0</v>
      </c>
      <c r="K244" s="40" t="b">
        <f>IF('VALORACIÓN RIESGOS'!BS87=DATOS!$C$151,DATOS!$D$151,IF('VALORACIÓN RIESGOS'!BS87=DATOS!$C$152,DATOS!$D$152))</f>
        <v>0</v>
      </c>
      <c r="L244" s="41" t="e">
        <f>AVERAGE(B244:K244)</f>
        <v>#DIV/0!</v>
      </c>
    </row>
    <row r="245" spans="1:13" x14ac:dyDescent="0.25">
      <c r="A245" s="31"/>
      <c r="B245" s="40" t="b">
        <f>IF('VALORACIÓN RIESGOS'!BJ88=DATOS!$C$153,DATOS!$D$153,IF('VALORACIÓN RIESGOS'!BJ88=DATOS!$C$154,DATOS!$D$154))</f>
        <v>0</v>
      </c>
      <c r="C245" s="40" t="b">
        <f>IF('VALORACIÓN RIESGOS'!BK88=DATOS!$C$153,DATOS!$D$153,IF('VALORACIÓN RIESGOS'!BK88=DATOS!$C$154,DATOS!$D$154))</f>
        <v>0</v>
      </c>
      <c r="D245" s="40" t="b">
        <f>IF('VALORACIÓN RIESGOS'!BL88=DATOS!$C$153,DATOS!$D$153,IF('VALORACIÓN RIESGOS'!BL88=DATOS!$C$154,DATOS!$D$154))</f>
        <v>0</v>
      </c>
      <c r="E245" s="40" t="b">
        <f>IF('VALORACIÓN RIESGOS'!BM88=DATOS!$C$153,DATOS!$D$153,IF('VALORACIÓN RIESGOS'!BM88=DATOS!$C$154,DATOS!$D$154))</f>
        <v>0</v>
      </c>
      <c r="F245" s="40" t="b">
        <f>IF('VALORACIÓN RIESGOS'!BN88=DATOS!$C$153,DATOS!$D$153,IF('VALORACIÓN RIESGOS'!BN88=DATOS!$C$154,DATOS!$D$154))</f>
        <v>0</v>
      </c>
      <c r="G245" s="40" t="b">
        <f>IF('VALORACIÓN RIESGOS'!BO88=DATOS!$C$153,DATOS!$D$153,IF('VALORACIÓN RIESGOS'!BO88=DATOS!$C$154,DATOS!$D$154))</f>
        <v>0</v>
      </c>
      <c r="H245" s="40" t="b">
        <f>IF('VALORACIÓN RIESGOS'!BP88=DATOS!$C$153,DATOS!$D$153,IF('VALORACIÓN RIESGOS'!BP88=DATOS!$C$154,DATOS!$D$154))</f>
        <v>0</v>
      </c>
      <c r="I245" s="40" t="b">
        <f>IF('VALORACIÓN RIESGOS'!BQ88=DATOS!$C$153,DATOS!$D$153,IF('VALORACIÓN RIESGOS'!BQ88=DATOS!$C$154,DATOS!$D$154))</f>
        <v>0</v>
      </c>
      <c r="J245" s="40" t="b">
        <f>IF('VALORACIÓN RIESGOS'!BR88=DATOS!$C$153,DATOS!$D$153,IF('VALORACIÓN RIESGOS'!BR88=DATOS!$C$154,DATOS!$D$154))</f>
        <v>0</v>
      </c>
      <c r="K245" s="40" t="b">
        <f>IF('VALORACIÓN RIESGOS'!BS88=DATOS!$C$153,DATOS!$D$153,IF('VALORACIÓN RIESGOS'!BS88=DATOS!$C$154,DATOS!$D$154))</f>
        <v>0</v>
      </c>
      <c r="L245" s="41" t="e">
        <f t="shared" ref="L245:L250" si="28">AVERAGE(B245:K245)</f>
        <v>#DIV/0!</v>
      </c>
    </row>
    <row r="246" spans="1:13" x14ac:dyDescent="0.25">
      <c r="A246" s="31"/>
      <c r="B246" s="40" t="b">
        <f>IF('VALORACIÓN RIESGOS'!BJ89=DATOS!$C$155,DATOS!$D$155,IF('VALORACIÓN RIESGOS'!BJ89=DATOS!$C$156,DATOS!$D$156))</f>
        <v>0</v>
      </c>
      <c r="C246" s="40" t="b">
        <f>IF('VALORACIÓN RIESGOS'!BK89=DATOS!$C$155,DATOS!$D$155,IF('VALORACIÓN RIESGOS'!BK89=DATOS!$C$156,DATOS!$D$156))</f>
        <v>0</v>
      </c>
      <c r="D246" s="40" t="b">
        <f>IF('VALORACIÓN RIESGOS'!BL89=DATOS!$C$155,DATOS!$D$155,IF('VALORACIÓN RIESGOS'!BL89=DATOS!$C$156,DATOS!$D$156))</f>
        <v>0</v>
      </c>
      <c r="E246" s="40" t="b">
        <f>IF('VALORACIÓN RIESGOS'!BM89=DATOS!$C$155,DATOS!$D$155,IF('VALORACIÓN RIESGOS'!BM89=DATOS!$C$156,DATOS!$D$156))</f>
        <v>0</v>
      </c>
      <c r="F246" s="40" t="b">
        <f>IF('VALORACIÓN RIESGOS'!BN89=DATOS!$C$155,DATOS!$D$155,IF('VALORACIÓN RIESGOS'!BN89=DATOS!$C$156,DATOS!$D$156))</f>
        <v>0</v>
      </c>
      <c r="G246" s="40" t="b">
        <f>IF('VALORACIÓN RIESGOS'!BO89=DATOS!$C$155,DATOS!$D$155,IF('VALORACIÓN RIESGOS'!BO89=DATOS!$C$156,DATOS!$D$156))</f>
        <v>0</v>
      </c>
      <c r="H246" s="40" t="b">
        <f>IF('VALORACIÓN RIESGOS'!BP89=DATOS!$C$155,DATOS!$D$155,IF('VALORACIÓN RIESGOS'!BP89=DATOS!$C$156,DATOS!$D$156))</f>
        <v>0</v>
      </c>
      <c r="I246" s="40" t="b">
        <f>IF('VALORACIÓN RIESGOS'!BQ89=DATOS!$C$155,DATOS!$D$155,IF('VALORACIÓN RIESGOS'!BQ89=DATOS!$C$156,DATOS!$D$156))</f>
        <v>0</v>
      </c>
      <c r="J246" s="40" t="b">
        <f>IF('VALORACIÓN RIESGOS'!BR89=DATOS!$C$155,DATOS!$D$155,IF('VALORACIÓN RIESGOS'!BR89=DATOS!$C$156,DATOS!$D$156))</f>
        <v>0</v>
      </c>
      <c r="K246" s="40" t="b">
        <f>IF('VALORACIÓN RIESGOS'!BS89=DATOS!$C$155,DATOS!$D$155,IF('VALORACIÓN RIESGOS'!BS89=DATOS!$C$156,DATOS!$D$156))</f>
        <v>0</v>
      </c>
      <c r="L246" s="41" t="e">
        <f t="shared" si="28"/>
        <v>#DIV/0!</v>
      </c>
    </row>
    <row r="247" spans="1:13" x14ac:dyDescent="0.25">
      <c r="A247" s="31"/>
      <c r="B247" s="40" t="b">
        <f>IF('VALORACIÓN RIESGOS'!BJ90=DATOS!$C$157,DATOS!$D$157,IF('VALORACIÓN RIESGOS'!BJ90=DATOS!$C$158,DATOS!$D$158,IF('VALORACIÓN RIESGOS'!BJ90=DATOS!$C$159,DATOS!$D$159)))</f>
        <v>0</v>
      </c>
      <c r="C247" s="40" t="b">
        <f>IF('VALORACIÓN RIESGOS'!BK90=DATOS!$C$157,DATOS!$D$157,IF('VALORACIÓN RIESGOS'!BK90=DATOS!$C$158,DATOS!$D$158,IF('VALORACIÓN RIESGOS'!BK90=DATOS!$C$159,DATOS!$D$159)))</f>
        <v>0</v>
      </c>
      <c r="D247" s="40" t="b">
        <f>IF('VALORACIÓN RIESGOS'!BL90=DATOS!$C$157,DATOS!$D$157,IF('VALORACIÓN RIESGOS'!BL90=DATOS!$C$158,DATOS!$D$158,IF('VALORACIÓN RIESGOS'!BL90=DATOS!$C$159,DATOS!$D$159)))</f>
        <v>0</v>
      </c>
      <c r="E247" s="40" t="b">
        <f>IF('VALORACIÓN RIESGOS'!BM90=DATOS!$C$157,DATOS!$D$157,IF('VALORACIÓN RIESGOS'!BM90=DATOS!$C$158,DATOS!$D$158,IF('VALORACIÓN RIESGOS'!BM90=DATOS!$C$159,DATOS!$D$159)))</f>
        <v>0</v>
      </c>
      <c r="F247" s="40" t="b">
        <f>IF('VALORACIÓN RIESGOS'!BN90=DATOS!$C$157,DATOS!$D$157,IF('VALORACIÓN RIESGOS'!BN90=DATOS!$C$158,DATOS!$D$158,IF('VALORACIÓN RIESGOS'!BN90=DATOS!$C$159,DATOS!$D$159)))</f>
        <v>0</v>
      </c>
      <c r="G247" s="40" t="b">
        <f>IF('VALORACIÓN RIESGOS'!BO90=DATOS!$C$157,DATOS!$D$157,IF('VALORACIÓN RIESGOS'!BO90=DATOS!$C$158,DATOS!$D$158,IF('VALORACIÓN RIESGOS'!BO90=DATOS!$C$159,DATOS!$D$159)))</f>
        <v>0</v>
      </c>
      <c r="H247" s="40" t="b">
        <f>IF('VALORACIÓN RIESGOS'!BP90=DATOS!$C$157,DATOS!$D$157,IF('VALORACIÓN RIESGOS'!BP90=DATOS!$C$158,DATOS!$D$158,IF('VALORACIÓN RIESGOS'!BP90=DATOS!$C$159,DATOS!$D$159)))</f>
        <v>0</v>
      </c>
      <c r="I247" s="40" t="b">
        <f>IF('VALORACIÓN RIESGOS'!BQ90=DATOS!$C$157,DATOS!$D$157,IF('VALORACIÓN RIESGOS'!BQ90=DATOS!$C$158,DATOS!$D$158,IF('VALORACIÓN RIESGOS'!BQ90=DATOS!$C$159,DATOS!$D$159)))</f>
        <v>0</v>
      </c>
      <c r="J247" s="40" t="b">
        <f>IF('VALORACIÓN RIESGOS'!BR90=DATOS!$C$157,DATOS!$D$157,IF('VALORACIÓN RIESGOS'!BR90=DATOS!$C$158,DATOS!$D$158,IF('VALORACIÓN RIESGOS'!BR90=DATOS!$C$159,DATOS!$D$159)))</f>
        <v>0</v>
      </c>
      <c r="K247" s="40" t="b">
        <f>IF('VALORACIÓN RIESGOS'!BS90=DATOS!$C$157,DATOS!$D$157,IF('VALORACIÓN RIESGOS'!BS90=DATOS!$C$158,DATOS!$D$158,IF('VALORACIÓN RIESGOS'!BS90=DATOS!$C$159,DATOS!$D$159)))</f>
        <v>0</v>
      </c>
      <c r="L247" s="41" t="e">
        <f t="shared" si="28"/>
        <v>#DIV/0!</v>
      </c>
    </row>
    <row r="248" spans="1:13" x14ac:dyDescent="0.25">
      <c r="A248" s="31"/>
      <c r="B248" s="40" t="b">
        <f>IF('VALORACIÓN RIESGOS'!BJ91=DATOS!$C$160,DATOS!$D$160,IF('VALORACIÓN RIESGOS'!BJ91=DATOS!$C$161,DATOS!$D$161))</f>
        <v>0</v>
      </c>
      <c r="C248" s="40" t="b">
        <f>IF('VALORACIÓN RIESGOS'!BK91=DATOS!$C$160,DATOS!$D$160,IF('VALORACIÓN RIESGOS'!BK91=DATOS!$C$161,DATOS!$D$161))</f>
        <v>0</v>
      </c>
      <c r="D248" s="40" t="b">
        <f>IF('VALORACIÓN RIESGOS'!BL91=DATOS!$C$160,DATOS!$D$160,IF('VALORACIÓN RIESGOS'!BL91=DATOS!$C$161,DATOS!$D$161))</f>
        <v>0</v>
      </c>
      <c r="E248" s="40" t="b">
        <f>IF('VALORACIÓN RIESGOS'!BM91=DATOS!$C$160,DATOS!$D$160,IF('VALORACIÓN RIESGOS'!BM91=DATOS!$C$161,DATOS!$D$161))</f>
        <v>0</v>
      </c>
      <c r="F248" s="40" t="b">
        <f>IF('VALORACIÓN RIESGOS'!BN91=DATOS!$C$160,DATOS!$D$160,IF('VALORACIÓN RIESGOS'!BN91=DATOS!$C$161,DATOS!$D$161))</f>
        <v>0</v>
      </c>
      <c r="G248" s="40" t="b">
        <f>IF('VALORACIÓN RIESGOS'!BO91=DATOS!$C$160,DATOS!$D$160,IF('VALORACIÓN RIESGOS'!BO91=DATOS!$C$161,DATOS!$D$161))</f>
        <v>0</v>
      </c>
      <c r="H248" s="40" t="b">
        <f>IF('VALORACIÓN RIESGOS'!BP91=DATOS!$C$160,DATOS!$D$160,IF('VALORACIÓN RIESGOS'!BP91=DATOS!$C$161,DATOS!$D$161))</f>
        <v>0</v>
      </c>
      <c r="I248" s="40" t="b">
        <f>IF('VALORACIÓN RIESGOS'!BQ91=DATOS!$C$160,DATOS!$D$160,IF('VALORACIÓN RIESGOS'!BQ91=DATOS!$C$161,DATOS!$D$161))</f>
        <v>0</v>
      </c>
      <c r="J248" s="40" t="b">
        <f>IF('VALORACIÓN RIESGOS'!BR91=DATOS!$C$160,DATOS!$D$160,IF('VALORACIÓN RIESGOS'!BR91=DATOS!$C$161,DATOS!$D$161))</f>
        <v>0</v>
      </c>
      <c r="K248" s="40" t="b">
        <f>IF('VALORACIÓN RIESGOS'!BS91=DATOS!$C$160,DATOS!$D$160,IF('VALORACIÓN RIESGOS'!BS91=DATOS!$C$161,DATOS!$D$161))</f>
        <v>0</v>
      </c>
      <c r="L248" s="41" t="e">
        <f t="shared" si="28"/>
        <v>#DIV/0!</v>
      </c>
    </row>
    <row r="249" spans="1:13" x14ac:dyDescent="0.25">
      <c r="A249" s="31"/>
      <c r="B249" s="8" t="b">
        <f>IF('VALORACIÓN RIESGOS'!BJ92=DATOS!$C$162,DATOS!$D$162,IF('VALORACIÓN RIESGOS'!BJ92=DATOS!$C$163,DATOS!$D$163,IF('VALORACIÓN RIESGOS'!BJ92=$C$164,$D$164,IF('VALORACIÓN RIESGOS'!BJ92=$C$165,$D$165))))</f>
        <v>0</v>
      </c>
      <c r="C249" s="8" t="b">
        <f>IF('VALORACIÓN RIESGOS'!BK92=DATOS!$C$162,DATOS!$D$162,IF('VALORACIÓN RIESGOS'!BK92=DATOS!$C$163,DATOS!$D$163,IF('VALORACIÓN RIESGOS'!BK92=$C$164,$D$164,IF('VALORACIÓN RIESGOS'!BK92=$C$165,$D$165))))</f>
        <v>0</v>
      </c>
      <c r="D249" s="8" t="b">
        <f>IF('VALORACIÓN RIESGOS'!BL92=DATOS!$C$162,DATOS!$D$162,IF('VALORACIÓN RIESGOS'!BL92=DATOS!$C$163,DATOS!$D$163,IF('VALORACIÓN RIESGOS'!BL92=$C$164,$D$164,IF('VALORACIÓN RIESGOS'!BL92=$C$165,$D$165))))</f>
        <v>0</v>
      </c>
      <c r="E249" s="8" t="b">
        <f>IF('VALORACIÓN RIESGOS'!BM92=DATOS!$C$162,DATOS!$D$162,IF('VALORACIÓN RIESGOS'!BM92=DATOS!$C$163,DATOS!$D$163,IF('VALORACIÓN RIESGOS'!BM92=$C$164,$D$164,IF('VALORACIÓN RIESGOS'!BM92=$C$165,$D$165))))</f>
        <v>0</v>
      </c>
      <c r="F249" s="8" t="b">
        <f>IF('VALORACIÓN RIESGOS'!BN92=DATOS!$C$162,DATOS!$D$162,IF('VALORACIÓN RIESGOS'!BN92=DATOS!$C$163,DATOS!$D$163,IF('VALORACIÓN RIESGOS'!BN92=$C$164,$D$164,IF('VALORACIÓN RIESGOS'!BN92=$C$165,$D$165))))</f>
        <v>0</v>
      </c>
      <c r="G249" s="8" t="b">
        <f>IF('VALORACIÓN RIESGOS'!BO92=DATOS!$C$162,DATOS!$D$162,IF('VALORACIÓN RIESGOS'!BO92=DATOS!$C$163,DATOS!$D$163,IF('VALORACIÓN RIESGOS'!BO92=$C$164,$D$164,IF('VALORACIÓN RIESGOS'!BO92=$C$165,$D$165))))</f>
        <v>0</v>
      </c>
      <c r="H249" s="8" t="b">
        <f>IF('VALORACIÓN RIESGOS'!BP92=DATOS!$C$162,DATOS!$D$162,IF('VALORACIÓN RIESGOS'!BP92=DATOS!$C$163,DATOS!$D$163,IF('VALORACIÓN RIESGOS'!BP92=$C$164,$D$164,IF('VALORACIÓN RIESGOS'!BP92=$C$165,$D$165))))</f>
        <v>0</v>
      </c>
      <c r="I249" s="8" t="b">
        <f>IF('VALORACIÓN RIESGOS'!BQ92=DATOS!$C$162,DATOS!$D$162,IF('VALORACIÓN RIESGOS'!BQ92=DATOS!$C$163,DATOS!$D$163,IF('VALORACIÓN RIESGOS'!BQ92=$C$164,$D$164,IF('VALORACIÓN RIESGOS'!BQ92=$C$165,$D$165))))</f>
        <v>0</v>
      </c>
      <c r="J249" s="8" t="b">
        <f>IF('VALORACIÓN RIESGOS'!BR92=DATOS!$C$162,DATOS!$D$162,IF('VALORACIÓN RIESGOS'!BR92=DATOS!$C$163,DATOS!$D$163,IF('VALORACIÓN RIESGOS'!BR92=$C$164,$D$164,IF('VALORACIÓN RIESGOS'!BR92=$C$165,$D$165))))</f>
        <v>0</v>
      </c>
      <c r="K249" s="8" t="b">
        <f>IF('VALORACIÓN RIESGOS'!BS92=DATOS!$C$162,DATOS!$D$162,IF('VALORACIÓN RIESGOS'!BS92=DATOS!$C$163,DATOS!$D$163,IF('VALORACIÓN RIESGOS'!BS92=$C$164,$D$164,IF('VALORACIÓN RIESGOS'!BS92=$C$165,$D$165))))</f>
        <v>0</v>
      </c>
      <c r="L249" s="41" t="e">
        <f t="shared" si="28"/>
        <v>#DIV/0!</v>
      </c>
    </row>
    <row r="250" spans="1:13" x14ac:dyDescent="0.25">
      <c r="A250" s="31"/>
      <c r="B250" s="8" t="b">
        <f>IF('VALORACIÓN RIESGOS'!BJ93=DATOS!$C$166,DATOS!$D$166,IF('VALORACIÓN RIESGOS'!BJ93=DATOS!$C$167,DATOS!$D$167,IF('VALORACIÓN RIESGOS'!BJ93=DATOS!$C$168,DATOS!$D$168,IF('VALORACIÓN RIESGOS'!BJ93=$C$169,$D$169))))</f>
        <v>0</v>
      </c>
      <c r="C250" s="8" t="b">
        <f>IF('VALORACIÓN RIESGOS'!BK93=DATOS!$C$166,DATOS!$D$166,IF('VALORACIÓN RIESGOS'!BK93=DATOS!$C$167,DATOS!$D$167,IF('VALORACIÓN RIESGOS'!BK93=DATOS!$C$168,DATOS!$D$168,IF('VALORACIÓN RIESGOS'!BK93=$C$169,$D$169))))</f>
        <v>0</v>
      </c>
      <c r="D250" s="8" t="b">
        <f>IF('VALORACIÓN RIESGOS'!BL93=DATOS!$C$166,DATOS!$D$166,IF('VALORACIÓN RIESGOS'!BL93=DATOS!$C$167,DATOS!$D$167,IF('VALORACIÓN RIESGOS'!BL93=DATOS!$C$168,DATOS!$D$168,IF('VALORACIÓN RIESGOS'!BL93=$C$169,$D$169))))</f>
        <v>0</v>
      </c>
      <c r="E250" s="8" t="b">
        <f>IF('VALORACIÓN RIESGOS'!BM93=DATOS!$C$166,DATOS!$D$166,IF('VALORACIÓN RIESGOS'!BM93=DATOS!$C$167,DATOS!$D$167,IF('VALORACIÓN RIESGOS'!BM93=DATOS!$C$168,DATOS!$D$168,IF('VALORACIÓN RIESGOS'!BM93=$C$169,$D$169))))</f>
        <v>0</v>
      </c>
      <c r="F250" s="8" t="b">
        <f>IF('VALORACIÓN RIESGOS'!BN93=DATOS!$C$166,DATOS!$D$166,IF('VALORACIÓN RIESGOS'!BN93=DATOS!$C$167,DATOS!$D$167,IF('VALORACIÓN RIESGOS'!BN93=DATOS!$C$168,DATOS!$D$168,IF('VALORACIÓN RIESGOS'!BN93=$C$169,$D$169))))</f>
        <v>0</v>
      </c>
      <c r="G250" s="8" t="b">
        <f>IF('VALORACIÓN RIESGOS'!BO93=DATOS!$C$166,DATOS!$D$166,IF('VALORACIÓN RIESGOS'!BO93=DATOS!$C$167,DATOS!$D$167,IF('VALORACIÓN RIESGOS'!BO93=DATOS!$C$168,DATOS!$D$168,IF('VALORACIÓN RIESGOS'!BO93=$C$169,$D$169))))</f>
        <v>0</v>
      </c>
      <c r="H250" s="8" t="b">
        <f>IF('VALORACIÓN RIESGOS'!BP93=DATOS!$C$166,DATOS!$D$166,IF('VALORACIÓN RIESGOS'!BP93=DATOS!$C$167,DATOS!$D$167,IF('VALORACIÓN RIESGOS'!BP93=DATOS!$C$168,DATOS!$D$168,IF('VALORACIÓN RIESGOS'!BP93=$C$169,$D$169))))</f>
        <v>0</v>
      </c>
      <c r="I250" s="8" t="b">
        <f>IF('VALORACIÓN RIESGOS'!BQ93=DATOS!$C$166,DATOS!$D$166,IF('VALORACIÓN RIESGOS'!BQ93=DATOS!$C$167,DATOS!$D$167,IF('VALORACIÓN RIESGOS'!BQ93=DATOS!$C$168,DATOS!$D$168,IF('VALORACIÓN RIESGOS'!BQ93=$C$169,$D$169))))</f>
        <v>0</v>
      </c>
      <c r="J250" s="8" t="b">
        <f>IF('VALORACIÓN RIESGOS'!BR93=DATOS!$C$166,DATOS!$D$166,IF('VALORACIÓN RIESGOS'!BR93=DATOS!$C$167,DATOS!$D$167,IF('VALORACIÓN RIESGOS'!BR93=DATOS!$C$168,DATOS!$D$168,IF('VALORACIÓN RIESGOS'!BR93=$C$169,$D$169))))</f>
        <v>0</v>
      </c>
      <c r="K250" s="8" t="b">
        <f>IF('VALORACIÓN RIESGOS'!BS93=DATOS!$C$166,DATOS!$D$166,IF('VALORACIÓN RIESGOS'!BS93=DATOS!$C$167,DATOS!$D$167,IF('VALORACIÓN RIESGOS'!BS93=DATOS!$C$168,DATOS!$D$168,IF('VALORACIÓN RIESGOS'!BS93=$C$169,$D$169))))</f>
        <v>0</v>
      </c>
      <c r="L250" s="41" t="e">
        <f t="shared" si="28"/>
        <v>#DIV/0!</v>
      </c>
    </row>
    <row r="251" spans="1:13" x14ac:dyDescent="0.25">
      <c r="A251" s="31"/>
      <c r="B251" s="137">
        <f t="shared" ref="B251:K251" si="29">SUM(B244:B250)</f>
        <v>0</v>
      </c>
      <c r="C251" s="138">
        <f t="shared" si="29"/>
        <v>0</v>
      </c>
      <c r="D251" s="138">
        <f t="shared" si="29"/>
        <v>0</v>
      </c>
      <c r="E251" s="138">
        <f t="shared" si="29"/>
        <v>0</v>
      </c>
      <c r="F251" s="138">
        <f t="shared" si="29"/>
        <v>0</v>
      </c>
      <c r="G251" s="138">
        <f t="shared" si="29"/>
        <v>0</v>
      </c>
      <c r="H251" s="138">
        <f t="shared" si="29"/>
        <v>0</v>
      </c>
      <c r="I251" s="138">
        <f t="shared" si="29"/>
        <v>0</v>
      </c>
      <c r="J251" s="138">
        <f t="shared" si="29"/>
        <v>0</v>
      </c>
      <c r="K251" s="138">
        <f t="shared" si="29"/>
        <v>0</v>
      </c>
      <c r="L251" s="139" t="e">
        <f>SUM(L244:L250)/M251</f>
        <v>#DIV/0!</v>
      </c>
      <c r="M251" s="1">
        <f>COUNTIF(B251:K251,"&gt;0")</f>
        <v>0</v>
      </c>
    </row>
    <row r="252" spans="1:13" x14ac:dyDescent="0.25">
      <c r="A252" s="31"/>
      <c r="B252" s="42" t="str">
        <f>IF(B251=0,"N/A",IF(B251&lt;=85,$E$151,IF(AND(B251&gt;=86,B251&lt;=94),$E$152,IF(AND(B251&gt;=95,B251&lt;=100),$E$153))))</f>
        <v>N/A</v>
      </c>
      <c r="C252" s="42" t="str">
        <f t="shared" ref="C252:K252" si="30">IF(C251=0,"N/A",IF(C251&lt;=85,$E$151,IF(AND(C251&gt;=86,C251&lt;=94),$E$152,IF(AND(C251&gt;=95,C251&lt;=100),$E$153))))</f>
        <v>N/A</v>
      </c>
      <c r="D252" s="42" t="str">
        <f t="shared" si="30"/>
        <v>N/A</v>
      </c>
      <c r="E252" s="42" t="str">
        <f t="shared" si="30"/>
        <v>N/A</v>
      </c>
      <c r="F252" s="42" t="str">
        <f t="shared" si="30"/>
        <v>N/A</v>
      </c>
      <c r="G252" s="42" t="str">
        <f t="shared" si="30"/>
        <v>N/A</v>
      </c>
      <c r="H252" s="42" t="str">
        <f t="shared" si="30"/>
        <v>N/A</v>
      </c>
      <c r="I252" s="42" t="str">
        <f t="shared" si="30"/>
        <v>N/A</v>
      </c>
      <c r="J252" s="42" t="str">
        <f t="shared" si="30"/>
        <v>N/A</v>
      </c>
      <c r="K252" s="42" t="str">
        <f t="shared" si="30"/>
        <v>N/A</v>
      </c>
      <c r="L252" s="255" t="e">
        <f>IF(L251&lt;=85,$E$151,IF(AND(L251&gt;=86,L251&lt;=94),$E$152,IF(AND(L251&gt;=95.5,L251&lt;=100),$E$153)))</f>
        <v>#DIV/0!</v>
      </c>
    </row>
    <row r="253" spans="1:13" x14ac:dyDescent="0.25">
      <c r="A253" s="31"/>
      <c r="B253" s="28"/>
      <c r="C253" s="29"/>
      <c r="D253" s="30"/>
      <c r="E253" s="29"/>
      <c r="F253" s="30"/>
      <c r="G253" s="30"/>
      <c r="H253" s="30"/>
      <c r="I253" s="30"/>
      <c r="J253" s="30"/>
      <c r="K253" s="30"/>
      <c r="L253" s="30"/>
    </row>
    <row r="254" spans="1:13" x14ac:dyDescent="0.25">
      <c r="A254" s="31"/>
      <c r="B254" s="22" t="s">
        <v>48</v>
      </c>
      <c r="C254" s="29"/>
      <c r="D254" s="30"/>
      <c r="E254" s="29"/>
      <c r="F254" s="30"/>
      <c r="G254" s="30"/>
      <c r="H254" s="30"/>
      <c r="I254" s="30"/>
      <c r="J254" s="30"/>
      <c r="K254" s="30"/>
      <c r="L254" s="30"/>
    </row>
    <row r="255" spans="1:13" x14ac:dyDescent="0.25">
      <c r="A255" s="31"/>
      <c r="B255" s="37" t="s">
        <v>200</v>
      </c>
      <c r="C255" s="38" t="s">
        <v>201</v>
      </c>
      <c r="D255" s="37" t="s">
        <v>202</v>
      </c>
      <c r="E255" s="38" t="s">
        <v>203</v>
      </c>
      <c r="F255" s="37" t="s">
        <v>204</v>
      </c>
      <c r="G255" s="37" t="s">
        <v>205</v>
      </c>
      <c r="H255" s="37" t="s">
        <v>206</v>
      </c>
      <c r="I255" s="37" t="s">
        <v>207</v>
      </c>
      <c r="J255" s="37" t="s">
        <v>208</v>
      </c>
      <c r="K255" s="39" t="s">
        <v>209</v>
      </c>
      <c r="L255" s="59" t="s">
        <v>210</v>
      </c>
    </row>
    <row r="256" spans="1:13" x14ac:dyDescent="0.25">
      <c r="A256" s="31"/>
      <c r="B256" s="40" t="b">
        <f>IF('VALORACIÓN RIESGOS'!BJ100=DATOS!$C$151,DATOS!$D$151,IF('VALORACIÓN RIESGOS'!BJ100=DATOS!$C$152,DATOS!$D$152))</f>
        <v>0</v>
      </c>
      <c r="C256" s="40" t="b">
        <f>IF('VALORACIÓN RIESGOS'!BK100=DATOS!$C$151,DATOS!$D$151,IF('VALORACIÓN RIESGOS'!BK100=DATOS!$C$152,DATOS!$D$152))</f>
        <v>0</v>
      </c>
      <c r="D256" s="40" t="b">
        <f>IF('VALORACIÓN RIESGOS'!BL100=DATOS!$C$151,DATOS!$D$151,IF('VALORACIÓN RIESGOS'!BL100=DATOS!$C$152,DATOS!$D$152))</f>
        <v>0</v>
      </c>
      <c r="E256" s="40" t="b">
        <f>IF('VALORACIÓN RIESGOS'!BM100=DATOS!$C$151,DATOS!$D$151,IF('VALORACIÓN RIESGOS'!BM100=DATOS!$C$152,DATOS!$D$152))</f>
        <v>0</v>
      </c>
      <c r="F256" s="40" t="b">
        <f>IF('VALORACIÓN RIESGOS'!BN100=DATOS!$C$151,DATOS!$D$151,IF('VALORACIÓN RIESGOS'!BN100=DATOS!$C$152,DATOS!$D$152))</f>
        <v>0</v>
      </c>
      <c r="G256" s="40" t="b">
        <f>IF('VALORACIÓN RIESGOS'!BO100=DATOS!$C$151,DATOS!$D$151,IF('VALORACIÓN RIESGOS'!BO100=DATOS!$C$152,DATOS!$D$152))</f>
        <v>0</v>
      </c>
      <c r="H256" s="40" t="b">
        <f>IF('VALORACIÓN RIESGOS'!BP100=DATOS!$C$151,DATOS!$D$151,IF('VALORACIÓN RIESGOS'!BP100=DATOS!$C$152,DATOS!$D$152))</f>
        <v>0</v>
      </c>
      <c r="I256" s="40" t="b">
        <f>IF('VALORACIÓN RIESGOS'!BQ100=DATOS!$C$151,DATOS!$D$151,IF('VALORACIÓN RIESGOS'!BQ100=DATOS!$C$152,DATOS!$D$152))</f>
        <v>0</v>
      </c>
      <c r="J256" s="40" t="b">
        <f>IF('VALORACIÓN RIESGOS'!BR100=DATOS!$C$151,DATOS!$D$151,IF('VALORACIÓN RIESGOS'!BR100=DATOS!$C$152,DATOS!$D$152))</f>
        <v>0</v>
      </c>
      <c r="K256" s="40" t="b">
        <f>IF('VALORACIÓN RIESGOS'!BS100=DATOS!$C$151,DATOS!$D$151,IF('VALORACIÓN RIESGOS'!BS100=DATOS!$C$152,DATOS!$D$152))</f>
        <v>0</v>
      </c>
      <c r="L256" s="41" t="e">
        <f>AVERAGE(B256:K256)</f>
        <v>#DIV/0!</v>
      </c>
    </row>
    <row r="257" spans="1:13" x14ac:dyDescent="0.25">
      <c r="A257" s="31"/>
      <c r="B257" s="40" t="b">
        <f>IF('VALORACIÓN RIESGOS'!BJ101=DATOS!$C$153,DATOS!$D$153,IF('VALORACIÓN RIESGOS'!BJ101=DATOS!$C$154,DATOS!$D$154))</f>
        <v>0</v>
      </c>
      <c r="C257" s="40" t="b">
        <f>IF('VALORACIÓN RIESGOS'!BK101=DATOS!$C$153,DATOS!$D$153,IF('VALORACIÓN RIESGOS'!BK101=DATOS!$C$154,DATOS!$D$154))</f>
        <v>0</v>
      </c>
      <c r="D257" s="40" t="b">
        <f>IF('VALORACIÓN RIESGOS'!BL101=DATOS!$C$153,DATOS!$D$153,IF('VALORACIÓN RIESGOS'!BL101=DATOS!$C$154,DATOS!$D$154))</f>
        <v>0</v>
      </c>
      <c r="E257" s="40" t="b">
        <f>IF('VALORACIÓN RIESGOS'!BM101=DATOS!$C$153,DATOS!$D$153,IF('VALORACIÓN RIESGOS'!BM101=DATOS!$C$154,DATOS!$D$154))</f>
        <v>0</v>
      </c>
      <c r="F257" s="40" t="b">
        <f>IF('VALORACIÓN RIESGOS'!BN101=DATOS!$C$153,DATOS!$D$153,IF('VALORACIÓN RIESGOS'!BN101=DATOS!$C$154,DATOS!$D$154))</f>
        <v>0</v>
      </c>
      <c r="G257" s="40" t="b">
        <f>IF('VALORACIÓN RIESGOS'!BO101=DATOS!$C$153,DATOS!$D$153,IF('VALORACIÓN RIESGOS'!BO101=DATOS!$C$154,DATOS!$D$154))</f>
        <v>0</v>
      </c>
      <c r="H257" s="40" t="b">
        <f>IF('VALORACIÓN RIESGOS'!BP101=DATOS!$C$153,DATOS!$D$153,IF('VALORACIÓN RIESGOS'!BP101=DATOS!$C$154,DATOS!$D$154))</f>
        <v>0</v>
      </c>
      <c r="I257" s="40" t="b">
        <f>IF('VALORACIÓN RIESGOS'!BQ101=DATOS!$C$153,DATOS!$D$153,IF('VALORACIÓN RIESGOS'!BQ101=DATOS!$C$154,DATOS!$D$154))</f>
        <v>0</v>
      </c>
      <c r="J257" s="40" t="b">
        <f>IF('VALORACIÓN RIESGOS'!BR101=DATOS!$C$153,DATOS!$D$153,IF('VALORACIÓN RIESGOS'!BR101=DATOS!$C$154,DATOS!$D$154))</f>
        <v>0</v>
      </c>
      <c r="K257" s="40" t="b">
        <f>IF('VALORACIÓN RIESGOS'!BS101=DATOS!$C$153,DATOS!$D$153,IF('VALORACIÓN RIESGOS'!BS101=DATOS!$C$154,DATOS!$D$154))</f>
        <v>0</v>
      </c>
      <c r="L257" s="41" t="e">
        <f t="shared" ref="L257:L262" si="31">AVERAGE(B257:K257)</f>
        <v>#DIV/0!</v>
      </c>
    </row>
    <row r="258" spans="1:13" x14ac:dyDescent="0.25">
      <c r="A258" s="31"/>
      <c r="B258" s="40" t="b">
        <f>IF('VALORACIÓN RIESGOS'!BJ102=DATOS!$C$155,DATOS!$D$155,IF('VALORACIÓN RIESGOS'!BJ102=DATOS!$C$156,DATOS!$D$156))</f>
        <v>0</v>
      </c>
      <c r="C258" s="40" t="b">
        <f>IF('VALORACIÓN RIESGOS'!BK102=DATOS!$C$155,DATOS!$D$155,IF('VALORACIÓN RIESGOS'!BK102=DATOS!$C$156,DATOS!$D$156))</f>
        <v>0</v>
      </c>
      <c r="D258" s="40" t="b">
        <f>IF('VALORACIÓN RIESGOS'!BL102=DATOS!$C$155,DATOS!$D$155,IF('VALORACIÓN RIESGOS'!BL102=DATOS!$C$156,DATOS!$D$156))</f>
        <v>0</v>
      </c>
      <c r="E258" s="40" t="b">
        <f>IF('VALORACIÓN RIESGOS'!BM102=DATOS!$C$155,DATOS!$D$155,IF('VALORACIÓN RIESGOS'!BM102=DATOS!$C$156,DATOS!$D$156))</f>
        <v>0</v>
      </c>
      <c r="F258" s="40" t="b">
        <f>IF('VALORACIÓN RIESGOS'!BN102=DATOS!$C$155,DATOS!$D$155,IF('VALORACIÓN RIESGOS'!BN102=DATOS!$C$156,DATOS!$D$156))</f>
        <v>0</v>
      </c>
      <c r="G258" s="40" t="b">
        <f>IF('VALORACIÓN RIESGOS'!BO102=DATOS!$C$155,DATOS!$D$155,IF('VALORACIÓN RIESGOS'!BO102=DATOS!$C$156,DATOS!$D$156))</f>
        <v>0</v>
      </c>
      <c r="H258" s="40" t="b">
        <f>IF('VALORACIÓN RIESGOS'!BP102=DATOS!$C$155,DATOS!$D$155,IF('VALORACIÓN RIESGOS'!BP102=DATOS!$C$156,DATOS!$D$156))</f>
        <v>0</v>
      </c>
      <c r="I258" s="40" t="b">
        <f>IF('VALORACIÓN RIESGOS'!BQ102=DATOS!$C$155,DATOS!$D$155,IF('VALORACIÓN RIESGOS'!BQ102=DATOS!$C$156,DATOS!$D$156))</f>
        <v>0</v>
      </c>
      <c r="J258" s="40" t="b">
        <f>IF('VALORACIÓN RIESGOS'!BR102=DATOS!$C$155,DATOS!$D$155,IF('VALORACIÓN RIESGOS'!BR102=DATOS!$C$156,DATOS!$D$156))</f>
        <v>0</v>
      </c>
      <c r="K258" s="40" t="b">
        <f>IF('VALORACIÓN RIESGOS'!BS102=DATOS!$C$155,DATOS!$D$155,IF('VALORACIÓN RIESGOS'!BS102=DATOS!$C$156,DATOS!$D$156))</f>
        <v>0</v>
      </c>
      <c r="L258" s="41" t="e">
        <f t="shared" si="31"/>
        <v>#DIV/0!</v>
      </c>
    </row>
    <row r="259" spans="1:13" x14ac:dyDescent="0.25">
      <c r="A259" s="31"/>
      <c r="B259" s="40" t="b">
        <f>IF('VALORACIÓN RIESGOS'!BJ103=DATOS!$C$157,DATOS!$D$157,IF('VALORACIÓN RIESGOS'!BJ103=DATOS!$C$158,DATOS!$D$158,IF('VALORACIÓN RIESGOS'!BJ103=DATOS!$C$159,DATOS!$D$159)))</f>
        <v>0</v>
      </c>
      <c r="C259" s="40" t="b">
        <f>IF('VALORACIÓN RIESGOS'!BK103=DATOS!$C$157,DATOS!$D$157,IF('VALORACIÓN RIESGOS'!BK103=DATOS!$C$158,DATOS!$D$158,IF('VALORACIÓN RIESGOS'!BK103=DATOS!$C$159,DATOS!$D$159)))</f>
        <v>0</v>
      </c>
      <c r="D259" s="40" t="b">
        <f>IF('VALORACIÓN RIESGOS'!BL103=DATOS!$C$157,DATOS!$D$157,IF('VALORACIÓN RIESGOS'!BL103=DATOS!$C$158,DATOS!$D$158,IF('VALORACIÓN RIESGOS'!BL103=DATOS!$C$159,DATOS!$D$159)))</f>
        <v>0</v>
      </c>
      <c r="E259" s="40" t="b">
        <f>IF('VALORACIÓN RIESGOS'!BM103=DATOS!$C$157,DATOS!$D$157,IF('VALORACIÓN RIESGOS'!BM103=DATOS!$C$158,DATOS!$D$158,IF('VALORACIÓN RIESGOS'!BM103=DATOS!$C$159,DATOS!$D$159)))</f>
        <v>0</v>
      </c>
      <c r="F259" s="40" t="b">
        <f>IF('VALORACIÓN RIESGOS'!BN103=DATOS!$C$157,DATOS!$D$157,IF('VALORACIÓN RIESGOS'!BN103=DATOS!$C$158,DATOS!$D$158,IF('VALORACIÓN RIESGOS'!BN103=DATOS!$C$159,DATOS!$D$159)))</f>
        <v>0</v>
      </c>
      <c r="G259" s="40" t="b">
        <f>IF('VALORACIÓN RIESGOS'!BO103=DATOS!$C$157,DATOS!$D$157,IF('VALORACIÓN RIESGOS'!BO103=DATOS!$C$158,DATOS!$D$158,IF('VALORACIÓN RIESGOS'!BO103=DATOS!$C$159,DATOS!$D$159)))</f>
        <v>0</v>
      </c>
      <c r="H259" s="40" t="b">
        <f>IF('VALORACIÓN RIESGOS'!BP103=DATOS!$C$157,DATOS!$D$157,IF('VALORACIÓN RIESGOS'!BP103=DATOS!$C$158,DATOS!$D$158,IF('VALORACIÓN RIESGOS'!BP103=DATOS!$C$159,DATOS!$D$159)))</f>
        <v>0</v>
      </c>
      <c r="I259" s="40" t="b">
        <f>IF('VALORACIÓN RIESGOS'!BQ103=DATOS!$C$157,DATOS!$D$157,IF('VALORACIÓN RIESGOS'!BQ103=DATOS!$C$158,DATOS!$D$158,IF('VALORACIÓN RIESGOS'!BQ103=DATOS!$C$159,DATOS!$D$159)))</f>
        <v>0</v>
      </c>
      <c r="J259" s="40" t="b">
        <f>IF('VALORACIÓN RIESGOS'!BR103=DATOS!$C$157,DATOS!$D$157,IF('VALORACIÓN RIESGOS'!BR103=DATOS!$C$158,DATOS!$D$158,IF('VALORACIÓN RIESGOS'!BR103=DATOS!$C$159,DATOS!$D$159)))</f>
        <v>0</v>
      </c>
      <c r="K259" s="40" t="b">
        <f>IF('VALORACIÓN RIESGOS'!BS103=DATOS!$C$157,DATOS!$D$157,IF('VALORACIÓN RIESGOS'!BS103=DATOS!$C$158,DATOS!$D$158,IF('VALORACIÓN RIESGOS'!BS103=DATOS!$C$159,DATOS!$D$159)))</f>
        <v>0</v>
      </c>
      <c r="L259" s="41" t="e">
        <f t="shared" si="31"/>
        <v>#DIV/0!</v>
      </c>
    </row>
    <row r="260" spans="1:13" x14ac:dyDescent="0.25">
      <c r="A260" s="31"/>
      <c r="B260" s="40" t="b">
        <f>IF('VALORACIÓN RIESGOS'!BJ104=DATOS!$C$160,DATOS!$D$160,IF('VALORACIÓN RIESGOS'!BJ104=DATOS!$C$161,DATOS!$D$161))</f>
        <v>0</v>
      </c>
      <c r="C260" s="40" t="b">
        <f>IF('VALORACIÓN RIESGOS'!BK104=DATOS!$C$160,DATOS!$D$160,IF('VALORACIÓN RIESGOS'!BK104=DATOS!$C$161,DATOS!$D$161))</f>
        <v>0</v>
      </c>
      <c r="D260" s="40" t="b">
        <f>IF('VALORACIÓN RIESGOS'!BL104=DATOS!$C$160,DATOS!$D$160,IF('VALORACIÓN RIESGOS'!BL104=DATOS!$C$161,DATOS!$D$161))</f>
        <v>0</v>
      </c>
      <c r="E260" s="40" t="b">
        <f>IF('VALORACIÓN RIESGOS'!BM104=DATOS!$C$160,DATOS!$D$160,IF('VALORACIÓN RIESGOS'!BM104=DATOS!$C$161,DATOS!$D$161))</f>
        <v>0</v>
      </c>
      <c r="F260" s="40" t="b">
        <f>IF('VALORACIÓN RIESGOS'!BN104=DATOS!$C$160,DATOS!$D$160,IF('VALORACIÓN RIESGOS'!BN104=DATOS!$C$161,DATOS!$D$161))</f>
        <v>0</v>
      </c>
      <c r="G260" s="40" t="b">
        <f>IF('VALORACIÓN RIESGOS'!BO104=DATOS!$C$160,DATOS!$D$160,IF('VALORACIÓN RIESGOS'!BO104=DATOS!$C$161,DATOS!$D$161))</f>
        <v>0</v>
      </c>
      <c r="H260" s="40" t="b">
        <f>IF('VALORACIÓN RIESGOS'!BP104=DATOS!$C$160,DATOS!$D$160,IF('VALORACIÓN RIESGOS'!BP104=DATOS!$C$161,DATOS!$D$161))</f>
        <v>0</v>
      </c>
      <c r="I260" s="40" t="b">
        <f>IF('VALORACIÓN RIESGOS'!BQ104=DATOS!$C$160,DATOS!$D$160,IF('VALORACIÓN RIESGOS'!BQ104=DATOS!$C$161,DATOS!$D$161))</f>
        <v>0</v>
      </c>
      <c r="J260" s="40" t="b">
        <f>IF('VALORACIÓN RIESGOS'!BR104=DATOS!$C$160,DATOS!$D$160,IF('VALORACIÓN RIESGOS'!BR104=DATOS!$C$161,DATOS!$D$161))</f>
        <v>0</v>
      </c>
      <c r="K260" s="40" t="b">
        <f>IF('VALORACIÓN RIESGOS'!BS104=DATOS!$C$160,DATOS!$D$160,IF('VALORACIÓN RIESGOS'!BS104=DATOS!$C$161,DATOS!$D$161))</f>
        <v>0</v>
      </c>
      <c r="L260" s="41" t="e">
        <f t="shared" si="31"/>
        <v>#DIV/0!</v>
      </c>
    </row>
    <row r="261" spans="1:13" x14ac:dyDescent="0.25">
      <c r="A261" s="31"/>
      <c r="B261" s="8" t="b">
        <f>IF('VALORACIÓN RIESGOS'!BJ105=DATOS!$C$162,DATOS!$D$162,IF('VALORACIÓN RIESGOS'!BJ105=DATOS!$C$163,DATOS!$D$163,IF('VALORACIÓN RIESGOS'!BJ105=$C$164,$D$164,IF('VALORACIÓN RIESGOS'!BJ105=$C$165,$D$165))))</f>
        <v>0</v>
      </c>
      <c r="C261" s="8" t="b">
        <f>IF('VALORACIÓN RIESGOS'!BK105=DATOS!$C$162,DATOS!$D$162,IF('VALORACIÓN RIESGOS'!BK105=DATOS!$C$163,DATOS!$D$163,IF('VALORACIÓN RIESGOS'!BK105=$C$164,$D$164,IF('VALORACIÓN RIESGOS'!BK105=$C$165,$D$165))))</f>
        <v>0</v>
      </c>
      <c r="D261" s="8" t="b">
        <f>IF('VALORACIÓN RIESGOS'!BL105=DATOS!$C$162,DATOS!$D$162,IF('VALORACIÓN RIESGOS'!BL105=DATOS!$C$163,DATOS!$D$163,IF('VALORACIÓN RIESGOS'!BL105=$C$164,$D$164,IF('VALORACIÓN RIESGOS'!BL105=$C$165,$D$165))))</f>
        <v>0</v>
      </c>
      <c r="E261" s="8" t="b">
        <f>IF('VALORACIÓN RIESGOS'!BM105=DATOS!$C$162,DATOS!$D$162,IF('VALORACIÓN RIESGOS'!BM105=DATOS!$C$163,DATOS!$D$163,IF('VALORACIÓN RIESGOS'!BM105=$C$164,$D$164,IF('VALORACIÓN RIESGOS'!BM105=$C$165,$D$165))))</f>
        <v>0</v>
      </c>
      <c r="F261" s="8" t="b">
        <f>IF('VALORACIÓN RIESGOS'!BN105=DATOS!$C$162,DATOS!$D$162,IF('VALORACIÓN RIESGOS'!BN105=DATOS!$C$163,DATOS!$D$163,IF('VALORACIÓN RIESGOS'!BN105=$C$164,$D$164,IF('VALORACIÓN RIESGOS'!BN105=$C$165,$D$165))))</f>
        <v>0</v>
      </c>
      <c r="G261" s="8" t="b">
        <f>IF('VALORACIÓN RIESGOS'!BO105=DATOS!$C$162,DATOS!$D$162,IF('VALORACIÓN RIESGOS'!BO105=DATOS!$C$163,DATOS!$D$163,IF('VALORACIÓN RIESGOS'!BO105=$C$164,$D$164,IF('VALORACIÓN RIESGOS'!BO105=$C$165,$D$165))))</f>
        <v>0</v>
      </c>
      <c r="H261" s="8" t="b">
        <f>IF('VALORACIÓN RIESGOS'!BP105=DATOS!$C$162,DATOS!$D$162,IF('VALORACIÓN RIESGOS'!BP105=DATOS!$C$163,DATOS!$D$163,IF('VALORACIÓN RIESGOS'!BP105=$C$164,$D$164,IF('VALORACIÓN RIESGOS'!BP105=$C$165,$D$165))))</f>
        <v>0</v>
      </c>
      <c r="I261" s="8" t="b">
        <f>IF('VALORACIÓN RIESGOS'!BQ105=DATOS!$C$162,DATOS!$D$162,IF('VALORACIÓN RIESGOS'!BQ105=DATOS!$C$163,DATOS!$D$163,IF('VALORACIÓN RIESGOS'!BQ105=$C$164,$D$164,IF('VALORACIÓN RIESGOS'!BQ105=$C$165,$D$165))))</f>
        <v>0</v>
      </c>
      <c r="J261" s="8" t="b">
        <f>IF('VALORACIÓN RIESGOS'!BR105=DATOS!$C$162,DATOS!$D$162,IF('VALORACIÓN RIESGOS'!BR105=DATOS!$C$163,DATOS!$D$163,IF('VALORACIÓN RIESGOS'!BR105=$C$164,$D$164,IF('VALORACIÓN RIESGOS'!BR105=$C$165,$D$165))))</f>
        <v>0</v>
      </c>
      <c r="K261" s="8" t="b">
        <f>IF('VALORACIÓN RIESGOS'!BS105=DATOS!$C$162,DATOS!$D$162,IF('VALORACIÓN RIESGOS'!BS105=DATOS!$C$163,DATOS!$D$163,IF('VALORACIÓN RIESGOS'!BS105=$C$164,$D$164,IF('VALORACIÓN RIESGOS'!BS105=$C$165,$D$165))))</f>
        <v>0</v>
      </c>
      <c r="L261" s="41" t="e">
        <f t="shared" si="31"/>
        <v>#DIV/0!</v>
      </c>
    </row>
    <row r="262" spans="1:13" x14ac:dyDescent="0.25">
      <c r="A262" s="31"/>
      <c r="B262" s="8" t="b">
        <f>IF('VALORACIÓN RIESGOS'!BJ106=DATOS!$C$166,DATOS!$D$166,IF('VALORACIÓN RIESGOS'!BJ106=DATOS!$C$167,DATOS!$D$167,IF('VALORACIÓN RIESGOS'!BJ106=DATOS!$C$168,DATOS!$D$168,IF('VALORACIÓN RIESGOS'!BJ106=$C$169,$D$169))))</f>
        <v>0</v>
      </c>
      <c r="C262" s="8" t="b">
        <f>IF('VALORACIÓN RIESGOS'!BK106=DATOS!$C$166,DATOS!$D$166,IF('VALORACIÓN RIESGOS'!BK106=DATOS!$C$167,DATOS!$D$167,IF('VALORACIÓN RIESGOS'!BK106=DATOS!$C$168,DATOS!$D$168,IF('VALORACIÓN RIESGOS'!BK106=$C$169,$D$169))))</f>
        <v>0</v>
      </c>
      <c r="D262" s="8" t="b">
        <f>IF('VALORACIÓN RIESGOS'!BL106=DATOS!$C$166,DATOS!$D$166,IF('VALORACIÓN RIESGOS'!BL106=DATOS!$C$167,DATOS!$D$167,IF('VALORACIÓN RIESGOS'!BL106=DATOS!$C$168,DATOS!$D$168,IF('VALORACIÓN RIESGOS'!BL106=$C$169,$D$169))))</f>
        <v>0</v>
      </c>
      <c r="E262" s="8" t="b">
        <f>IF('VALORACIÓN RIESGOS'!BM106=DATOS!$C$166,DATOS!$D$166,IF('VALORACIÓN RIESGOS'!BM106=DATOS!$C$167,DATOS!$D$167,IF('VALORACIÓN RIESGOS'!BM106=DATOS!$C$168,DATOS!$D$168,IF('VALORACIÓN RIESGOS'!BM106=$C$169,$D$169))))</f>
        <v>0</v>
      </c>
      <c r="F262" s="8" t="b">
        <f>IF('VALORACIÓN RIESGOS'!BN106=DATOS!$C$166,DATOS!$D$166,IF('VALORACIÓN RIESGOS'!BN106=DATOS!$C$167,DATOS!$D$167,IF('VALORACIÓN RIESGOS'!BN106=DATOS!$C$168,DATOS!$D$168,IF('VALORACIÓN RIESGOS'!BN106=$C$169,$D$169))))</f>
        <v>0</v>
      </c>
      <c r="G262" s="8" t="b">
        <f>IF('VALORACIÓN RIESGOS'!BO106=DATOS!$C$166,DATOS!$D$166,IF('VALORACIÓN RIESGOS'!BO106=DATOS!$C$167,DATOS!$D$167,IF('VALORACIÓN RIESGOS'!BO106=DATOS!$C$168,DATOS!$D$168,IF('VALORACIÓN RIESGOS'!BO106=$C$169,$D$169))))</f>
        <v>0</v>
      </c>
      <c r="H262" s="8" t="b">
        <f>IF('VALORACIÓN RIESGOS'!BP106=DATOS!$C$166,DATOS!$D$166,IF('VALORACIÓN RIESGOS'!BP106=DATOS!$C$167,DATOS!$D$167,IF('VALORACIÓN RIESGOS'!BP106=DATOS!$C$168,DATOS!$D$168,IF('VALORACIÓN RIESGOS'!BP106=$C$169,$D$169))))</f>
        <v>0</v>
      </c>
      <c r="I262" s="8" t="b">
        <f>IF('VALORACIÓN RIESGOS'!BQ106=DATOS!$C$166,DATOS!$D$166,IF('VALORACIÓN RIESGOS'!BQ106=DATOS!$C$167,DATOS!$D$167,IF('VALORACIÓN RIESGOS'!BQ106=DATOS!$C$168,DATOS!$D$168,IF('VALORACIÓN RIESGOS'!BQ106=$C$169,$D$169))))</f>
        <v>0</v>
      </c>
      <c r="J262" s="8" t="b">
        <f>IF('VALORACIÓN RIESGOS'!BR106=DATOS!$C$166,DATOS!$D$166,IF('VALORACIÓN RIESGOS'!BR106=DATOS!$C$167,DATOS!$D$167,IF('VALORACIÓN RIESGOS'!BR106=DATOS!$C$168,DATOS!$D$168,IF('VALORACIÓN RIESGOS'!BR106=$C$169,$D$169))))</f>
        <v>0</v>
      </c>
      <c r="K262" s="8" t="b">
        <f>IF('VALORACIÓN RIESGOS'!BS106=DATOS!$C$166,DATOS!$D$166,IF('VALORACIÓN RIESGOS'!BS106=DATOS!$C$167,DATOS!$D$167,IF('VALORACIÓN RIESGOS'!BS106=DATOS!$C$168,DATOS!$D$168,IF('VALORACIÓN RIESGOS'!BS106=$C$169,$D$169))))</f>
        <v>0</v>
      </c>
      <c r="L262" s="41" t="e">
        <f t="shared" si="31"/>
        <v>#DIV/0!</v>
      </c>
    </row>
    <row r="263" spans="1:13" x14ac:dyDescent="0.25">
      <c r="A263" s="31"/>
      <c r="B263" s="137">
        <f t="shared" ref="B263:K263" si="32">SUM(B256:B262)</f>
        <v>0</v>
      </c>
      <c r="C263" s="138">
        <f t="shared" si="32"/>
        <v>0</v>
      </c>
      <c r="D263" s="138">
        <f t="shared" si="32"/>
        <v>0</v>
      </c>
      <c r="E263" s="138">
        <f t="shared" si="32"/>
        <v>0</v>
      </c>
      <c r="F263" s="138">
        <f t="shared" si="32"/>
        <v>0</v>
      </c>
      <c r="G263" s="138">
        <f t="shared" si="32"/>
        <v>0</v>
      </c>
      <c r="H263" s="138">
        <f t="shared" si="32"/>
        <v>0</v>
      </c>
      <c r="I263" s="138">
        <f t="shared" si="32"/>
        <v>0</v>
      </c>
      <c r="J263" s="138">
        <f t="shared" si="32"/>
        <v>0</v>
      </c>
      <c r="K263" s="138">
        <f t="shared" si="32"/>
        <v>0</v>
      </c>
      <c r="L263" s="139" t="e">
        <f>SUM(L256:L262)/M263</f>
        <v>#DIV/0!</v>
      </c>
      <c r="M263" s="1">
        <f>COUNTIF(B263:K263,"&gt;0")</f>
        <v>0</v>
      </c>
    </row>
    <row r="264" spans="1:13" x14ac:dyDescent="0.25">
      <c r="A264" s="31"/>
      <c r="B264" s="42" t="str">
        <f>IF(B263=0,"N/A",IF(B263&lt;=85,$E$151,IF(AND(B263&gt;=86,B263&lt;=94),$E$152,IF(AND(B263&gt;=95,B263&lt;=100),$E$153))))</f>
        <v>N/A</v>
      </c>
      <c r="C264" s="42" t="str">
        <f t="shared" ref="C264:K264" si="33">IF(C263=0,"N/A",IF(C263&lt;=85,$E$151,IF(AND(C263&gt;=86,C263&lt;=94),$E$152,IF(AND(C263&gt;=95,C263&lt;=100),$E$153))))</f>
        <v>N/A</v>
      </c>
      <c r="D264" s="42" t="str">
        <f t="shared" si="33"/>
        <v>N/A</v>
      </c>
      <c r="E264" s="42" t="str">
        <f t="shared" si="33"/>
        <v>N/A</v>
      </c>
      <c r="F264" s="42" t="str">
        <f t="shared" si="33"/>
        <v>N/A</v>
      </c>
      <c r="G264" s="42" t="str">
        <f t="shared" si="33"/>
        <v>N/A</v>
      </c>
      <c r="H264" s="42" t="str">
        <f t="shared" si="33"/>
        <v>N/A</v>
      </c>
      <c r="I264" s="42" t="str">
        <f t="shared" si="33"/>
        <v>N/A</v>
      </c>
      <c r="J264" s="42" t="str">
        <f t="shared" si="33"/>
        <v>N/A</v>
      </c>
      <c r="K264" s="42" t="str">
        <f t="shared" si="33"/>
        <v>N/A</v>
      </c>
      <c r="L264" s="255" t="e">
        <f>IF(L263&lt;=85,$E$151,IF(AND(L263&gt;=86,L263&lt;=94),$E$152,IF(AND(L263&gt;=95.5,L263&lt;=100),$E$153)))</f>
        <v>#DIV/0!</v>
      </c>
    </row>
    <row r="265" spans="1:13" x14ac:dyDescent="0.25">
      <c r="A265" s="31"/>
      <c r="B265" s="28"/>
      <c r="C265" s="29"/>
      <c r="D265" s="30"/>
      <c r="E265" s="29"/>
      <c r="F265" s="30"/>
      <c r="G265" s="30"/>
      <c r="H265" s="30"/>
      <c r="I265" s="30"/>
      <c r="J265" s="30"/>
      <c r="K265" s="30"/>
      <c r="L265" s="30"/>
    </row>
    <row r="266" spans="1:13" x14ac:dyDescent="0.25">
      <c r="A266" s="31"/>
      <c r="B266" s="37" t="s">
        <v>49</v>
      </c>
      <c r="C266" s="43"/>
      <c r="D266" s="44"/>
      <c r="E266" s="43"/>
      <c r="F266" s="44"/>
      <c r="G266" s="44"/>
      <c r="H266" s="44"/>
      <c r="I266" s="44"/>
      <c r="J266" s="44"/>
      <c r="K266" s="44"/>
      <c r="L266" s="44"/>
    </row>
    <row r="267" spans="1:13" x14ac:dyDescent="0.25">
      <c r="A267" s="31"/>
      <c r="B267" s="37" t="s">
        <v>200</v>
      </c>
      <c r="C267" s="38" t="s">
        <v>201</v>
      </c>
      <c r="D267" s="37" t="s">
        <v>202</v>
      </c>
      <c r="E267" s="38" t="s">
        <v>203</v>
      </c>
      <c r="F267" s="37" t="s">
        <v>204</v>
      </c>
      <c r="G267" s="37" t="s">
        <v>205</v>
      </c>
      <c r="H267" s="37" t="s">
        <v>206</v>
      </c>
      <c r="I267" s="37" t="s">
        <v>207</v>
      </c>
      <c r="J267" s="37" t="s">
        <v>208</v>
      </c>
      <c r="K267" s="39" t="s">
        <v>209</v>
      </c>
      <c r="L267" s="59" t="s">
        <v>210</v>
      </c>
    </row>
    <row r="268" spans="1:13" x14ac:dyDescent="0.25">
      <c r="A268" s="31"/>
      <c r="B268" s="40" t="b">
        <f>IF('VALORACIÓN RIESGOS'!BJ113=DATOS!$C$151,DATOS!$D$151,IF('VALORACIÓN RIESGOS'!BJ113=DATOS!$C$152,DATOS!$D$152))</f>
        <v>0</v>
      </c>
      <c r="C268" s="40" t="b">
        <f>IF('VALORACIÓN RIESGOS'!BK113=DATOS!$C$151,DATOS!$D$151,IF('VALORACIÓN RIESGOS'!BK113=DATOS!$C$152,DATOS!$D$152))</f>
        <v>0</v>
      </c>
      <c r="D268" s="40" t="b">
        <f>IF('VALORACIÓN RIESGOS'!BL113=DATOS!$C$151,DATOS!$D$151,IF('VALORACIÓN RIESGOS'!BL113=DATOS!$C$152,DATOS!$D$152))</f>
        <v>0</v>
      </c>
      <c r="E268" s="40" t="b">
        <f>IF('VALORACIÓN RIESGOS'!BM113=DATOS!$C$151,DATOS!$D$151,IF('VALORACIÓN RIESGOS'!BM113=DATOS!$C$152,DATOS!$D$152))</f>
        <v>0</v>
      </c>
      <c r="F268" s="40" t="b">
        <f>IF('VALORACIÓN RIESGOS'!BN113=DATOS!$C$151,DATOS!$D$151,IF('VALORACIÓN RIESGOS'!BN113=DATOS!$C$152,DATOS!$D$152))</f>
        <v>0</v>
      </c>
      <c r="G268" s="40" t="b">
        <f>IF('VALORACIÓN RIESGOS'!BO113=DATOS!$C$151,DATOS!$D$151,IF('VALORACIÓN RIESGOS'!BO113=DATOS!$C$152,DATOS!$D$152))</f>
        <v>0</v>
      </c>
      <c r="H268" s="40" t="b">
        <f>IF('VALORACIÓN RIESGOS'!BP113=DATOS!$C$151,DATOS!$D$151,IF('VALORACIÓN RIESGOS'!BP113=DATOS!$C$152,DATOS!$D$152))</f>
        <v>0</v>
      </c>
      <c r="I268" s="40" t="b">
        <f>IF('VALORACIÓN RIESGOS'!BQ113=DATOS!$C$151,DATOS!$D$151,IF('VALORACIÓN RIESGOS'!BQ113=DATOS!$C$152,DATOS!$D$152))</f>
        <v>0</v>
      </c>
      <c r="J268" s="40" t="b">
        <f>IF('VALORACIÓN RIESGOS'!BR113=DATOS!$C$151,DATOS!$D$151,IF('VALORACIÓN RIESGOS'!BR113=DATOS!$C$152,DATOS!$D$152))</f>
        <v>0</v>
      </c>
      <c r="K268" s="40" t="b">
        <f>IF('VALORACIÓN RIESGOS'!BS113=DATOS!$C$151,DATOS!$D$151,IF('VALORACIÓN RIESGOS'!BS113=DATOS!$C$152,DATOS!$D$152))</f>
        <v>0</v>
      </c>
      <c r="L268" s="41" t="e">
        <f>AVERAGE(B268:K268)</f>
        <v>#DIV/0!</v>
      </c>
    </row>
    <row r="269" spans="1:13" x14ac:dyDescent="0.25">
      <c r="A269" s="31"/>
      <c r="B269" s="40" t="b">
        <f>IF('VALORACIÓN RIESGOS'!BJ114=DATOS!$C$153,DATOS!$D$153,IF('VALORACIÓN RIESGOS'!BJ114=DATOS!$C$154,DATOS!$D$154))</f>
        <v>0</v>
      </c>
      <c r="C269" s="40" t="b">
        <f>IF('VALORACIÓN RIESGOS'!BK114=DATOS!$C$153,DATOS!$D$153,IF('VALORACIÓN RIESGOS'!BK114=DATOS!$C$154,DATOS!$D$154))</f>
        <v>0</v>
      </c>
      <c r="D269" s="40" t="b">
        <f>IF('VALORACIÓN RIESGOS'!BL114=DATOS!$C$153,DATOS!$D$153,IF('VALORACIÓN RIESGOS'!BL114=DATOS!$C$154,DATOS!$D$154))</f>
        <v>0</v>
      </c>
      <c r="E269" s="40" t="b">
        <f>IF('VALORACIÓN RIESGOS'!BM114=DATOS!$C$153,DATOS!$D$153,IF('VALORACIÓN RIESGOS'!BM114=DATOS!$C$154,DATOS!$D$154))</f>
        <v>0</v>
      </c>
      <c r="F269" s="40" t="b">
        <f>IF('VALORACIÓN RIESGOS'!BN114=DATOS!$C$153,DATOS!$D$153,IF('VALORACIÓN RIESGOS'!BN114=DATOS!$C$154,DATOS!$D$154))</f>
        <v>0</v>
      </c>
      <c r="G269" s="40" t="b">
        <f>IF('VALORACIÓN RIESGOS'!BO114=DATOS!$C$153,DATOS!$D$153,IF('VALORACIÓN RIESGOS'!BO114=DATOS!$C$154,DATOS!$D$154))</f>
        <v>0</v>
      </c>
      <c r="H269" s="40" t="b">
        <f>IF('VALORACIÓN RIESGOS'!BP114=DATOS!$C$153,DATOS!$D$153,IF('VALORACIÓN RIESGOS'!BP114=DATOS!$C$154,DATOS!$D$154))</f>
        <v>0</v>
      </c>
      <c r="I269" s="40" t="b">
        <f>IF('VALORACIÓN RIESGOS'!BQ114=DATOS!$C$153,DATOS!$D$153,IF('VALORACIÓN RIESGOS'!BQ114=DATOS!$C$154,DATOS!$D$154))</f>
        <v>0</v>
      </c>
      <c r="J269" s="40" t="b">
        <f>IF('VALORACIÓN RIESGOS'!BR114=DATOS!$C$153,DATOS!$D$153,IF('VALORACIÓN RIESGOS'!BR114=DATOS!$C$154,DATOS!$D$154))</f>
        <v>0</v>
      </c>
      <c r="K269" s="40" t="b">
        <f>IF('VALORACIÓN RIESGOS'!BS114=DATOS!$C$153,DATOS!$D$153,IF('VALORACIÓN RIESGOS'!BS114=DATOS!$C$154,DATOS!$D$154))</f>
        <v>0</v>
      </c>
      <c r="L269" s="41" t="e">
        <f t="shared" ref="L269:L274" si="34">AVERAGE(B269:K269)</f>
        <v>#DIV/0!</v>
      </c>
    </row>
    <row r="270" spans="1:13" x14ac:dyDescent="0.25">
      <c r="A270" s="31"/>
      <c r="B270" s="40" t="b">
        <f>IF('VALORACIÓN RIESGOS'!BJ115=DATOS!$C$155,DATOS!$D$155,IF('VALORACIÓN RIESGOS'!BJ115=DATOS!$C$156,DATOS!$D$156))</f>
        <v>0</v>
      </c>
      <c r="C270" s="40" t="b">
        <f>IF('VALORACIÓN RIESGOS'!BK115=DATOS!$C$155,DATOS!$D$155,IF('VALORACIÓN RIESGOS'!BK115=DATOS!$C$156,DATOS!$D$156))</f>
        <v>0</v>
      </c>
      <c r="D270" s="40" t="b">
        <f>IF('VALORACIÓN RIESGOS'!BL115=DATOS!$C$155,DATOS!$D$155,IF('VALORACIÓN RIESGOS'!BL115=DATOS!$C$156,DATOS!$D$156))</f>
        <v>0</v>
      </c>
      <c r="E270" s="40" t="b">
        <f>IF('VALORACIÓN RIESGOS'!BM115=DATOS!$C$155,DATOS!$D$155,IF('VALORACIÓN RIESGOS'!BM115=DATOS!$C$156,DATOS!$D$156))</f>
        <v>0</v>
      </c>
      <c r="F270" s="40" t="b">
        <f>IF('VALORACIÓN RIESGOS'!BN115=DATOS!$C$155,DATOS!$D$155,IF('VALORACIÓN RIESGOS'!BN115=DATOS!$C$156,DATOS!$D$156))</f>
        <v>0</v>
      </c>
      <c r="G270" s="40" t="b">
        <f>IF('VALORACIÓN RIESGOS'!BO115=DATOS!$C$155,DATOS!$D$155,IF('VALORACIÓN RIESGOS'!BO115=DATOS!$C$156,DATOS!$D$156))</f>
        <v>0</v>
      </c>
      <c r="H270" s="40" t="b">
        <f>IF('VALORACIÓN RIESGOS'!BP115=DATOS!$C$155,DATOS!$D$155,IF('VALORACIÓN RIESGOS'!BP115=DATOS!$C$156,DATOS!$D$156))</f>
        <v>0</v>
      </c>
      <c r="I270" s="40" t="b">
        <f>IF('VALORACIÓN RIESGOS'!BQ115=DATOS!$C$155,DATOS!$D$155,IF('VALORACIÓN RIESGOS'!BQ115=DATOS!$C$156,DATOS!$D$156))</f>
        <v>0</v>
      </c>
      <c r="J270" s="40" t="b">
        <f>IF('VALORACIÓN RIESGOS'!BR115=DATOS!$C$155,DATOS!$D$155,IF('VALORACIÓN RIESGOS'!BR115=DATOS!$C$156,DATOS!$D$156))</f>
        <v>0</v>
      </c>
      <c r="K270" s="40" t="b">
        <f>IF('VALORACIÓN RIESGOS'!BS115=DATOS!$C$155,DATOS!$D$155,IF('VALORACIÓN RIESGOS'!BS115=DATOS!$C$156,DATOS!$D$156))</f>
        <v>0</v>
      </c>
      <c r="L270" s="41" t="e">
        <f t="shared" si="34"/>
        <v>#DIV/0!</v>
      </c>
    </row>
    <row r="271" spans="1:13" x14ac:dyDescent="0.25">
      <c r="A271" s="31"/>
      <c r="B271" s="40" t="b">
        <f>IF('VALORACIÓN RIESGOS'!BJ116=DATOS!$C$157,DATOS!$D$157,IF('VALORACIÓN RIESGOS'!BJ116=DATOS!$C$158,DATOS!$D$158,IF('VALORACIÓN RIESGOS'!BJ116=DATOS!$C$159,DATOS!$D$159)))</f>
        <v>0</v>
      </c>
      <c r="C271" s="40" t="b">
        <f>IF('VALORACIÓN RIESGOS'!BK116=DATOS!$C$157,DATOS!$D$157,IF('VALORACIÓN RIESGOS'!BK116=DATOS!$C$158,DATOS!$D$158,IF('VALORACIÓN RIESGOS'!BK116=DATOS!$C$159,DATOS!$D$159)))</f>
        <v>0</v>
      </c>
      <c r="D271" s="40" t="b">
        <f>IF('VALORACIÓN RIESGOS'!BL116=DATOS!$C$157,DATOS!$D$157,IF('VALORACIÓN RIESGOS'!BL116=DATOS!$C$158,DATOS!$D$158,IF('VALORACIÓN RIESGOS'!BL116=DATOS!$C$159,DATOS!$D$159)))</f>
        <v>0</v>
      </c>
      <c r="E271" s="40" t="b">
        <f>IF('VALORACIÓN RIESGOS'!BM116=DATOS!$C$157,DATOS!$D$157,IF('VALORACIÓN RIESGOS'!BM116=DATOS!$C$158,DATOS!$D$158,IF('VALORACIÓN RIESGOS'!BM116=DATOS!$C$159,DATOS!$D$159)))</f>
        <v>0</v>
      </c>
      <c r="F271" s="40" t="b">
        <f>IF('VALORACIÓN RIESGOS'!BN116=DATOS!$C$157,DATOS!$D$157,IF('VALORACIÓN RIESGOS'!BN116=DATOS!$C$158,DATOS!$D$158,IF('VALORACIÓN RIESGOS'!BN116=DATOS!$C$159,DATOS!$D$159)))</f>
        <v>0</v>
      </c>
      <c r="G271" s="40" t="b">
        <f>IF('VALORACIÓN RIESGOS'!BO116=DATOS!$C$157,DATOS!$D$157,IF('VALORACIÓN RIESGOS'!BO116=DATOS!$C$158,DATOS!$D$158,IF('VALORACIÓN RIESGOS'!BO116=DATOS!$C$159,DATOS!$D$159)))</f>
        <v>0</v>
      </c>
      <c r="H271" s="40" t="b">
        <f>IF('VALORACIÓN RIESGOS'!BP116=DATOS!$C$157,DATOS!$D$157,IF('VALORACIÓN RIESGOS'!BP116=DATOS!$C$158,DATOS!$D$158,IF('VALORACIÓN RIESGOS'!BP116=DATOS!$C$159,DATOS!$D$159)))</f>
        <v>0</v>
      </c>
      <c r="I271" s="40" t="b">
        <f>IF('VALORACIÓN RIESGOS'!BQ116=DATOS!$C$157,DATOS!$D$157,IF('VALORACIÓN RIESGOS'!BQ116=DATOS!$C$158,DATOS!$D$158,IF('VALORACIÓN RIESGOS'!BQ116=DATOS!$C$159,DATOS!$D$159)))</f>
        <v>0</v>
      </c>
      <c r="J271" s="40" t="b">
        <f>IF('VALORACIÓN RIESGOS'!BR116=DATOS!$C$157,DATOS!$D$157,IF('VALORACIÓN RIESGOS'!BR116=DATOS!$C$158,DATOS!$D$158,IF('VALORACIÓN RIESGOS'!BR116=DATOS!$C$159,DATOS!$D$159)))</f>
        <v>0</v>
      </c>
      <c r="K271" s="40" t="b">
        <f>IF('VALORACIÓN RIESGOS'!BS116=DATOS!$C$157,DATOS!$D$157,IF('VALORACIÓN RIESGOS'!BS116=DATOS!$C$158,DATOS!$D$158,IF('VALORACIÓN RIESGOS'!BS116=DATOS!$C$159,DATOS!$D$159)))</f>
        <v>0</v>
      </c>
      <c r="L271" s="41" t="e">
        <f t="shared" si="34"/>
        <v>#DIV/0!</v>
      </c>
    </row>
    <row r="272" spans="1:13" x14ac:dyDescent="0.25">
      <c r="A272" s="31"/>
      <c r="B272" s="40" t="b">
        <f>IF('VALORACIÓN RIESGOS'!BJ117=DATOS!$C$160,DATOS!$D$160,IF('VALORACIÓN RIESGOS'!BJ117=DATOS!$C$161,DATOS!$D$161))</f>
        <v>0</v>
      </c>
      <c r="C272" s="40" t="b">
        <f>IF('VALORACIÓN RIESGOS'!BK117=DATOS!$C$160,DATOS!$D$160,IF('VALORACIÓN RIESGOS'!BK117=DATOS!$C$161,DATOS!$D$161))</f>
        <v>0</v>
      </c>
      <c r="D272" s="40" t="b">
        <f>IF('VALORACIÓN RIESGOS'!BL117=DATOS!$C$160,DATOS!$D$160,IF('VALORACIÓN RIESGOS'!BL117=DATOS!$C$161,DATOS!$D$161))</f>
        <v>0</v>
      </c>
      <c r="E272" s="40" t="b">
        <f>IF('VALORACIÓN RIESGOS'!BM117=DATOS!$C$160,DATOS!$D$160,IF('VALORACIÓN RIESGOS'!BM117=DATOS!$C$161,DATOS!$D$161))</f>
        <v>0</v>
      </c>
      <c r="F272" s="40" t="b">
        <f>IF('VALORACIÓN RIESGOS'!BN117=DATOS!$C$160,DATOS!$D$160,IF('VALORACIÓN RIESGOS'!BN117=DATOS!$C$161,DATOS!$D$161))</f>
        <v>0</v>
      </c>
      <c r="G272" s="40" t="b">
        <f>IF('VALORACIÓN RIESGOS'!BO117=DATOS!$C$160,DATOS!$D$160,IF('VALORACIÓN RIESGOS'!BO117=DATOS!$C$161,DATOS!$D$161))</f>
        <v>0</v>
      </c>
      <c r="H272" s="40" t="b">
        <f>IF('VALORACIÓN RIESGOS'!BP117=DATOS!$C$160,DATOS!$D$160,IF('VALORACIÓN RIESGOS'!BP117=DATOS!$C$161,DATOS!$D$161))</f>
        <v>0</v>
      </c>
      <c r="I272" s="40" t="b">
        <f>IF('VALORACIÓN RIESGOS'!BQ117=DATOS!$C$160,DATOS!$D$160,IF('VALORACIÓN RIESGOS'!BQ117=DATOS!$C$161,DATOS!$D$161))</f>
        <v>0</v>
      </c>
      <c r="J272" s="40" t="b">
        <f>IF('VALORACIÓN RIESGOS'!BR117=DATOS!$C$160,DATOS!$D$160,IF('VALORACIÓN RIESGOS'!BR117=DATOS!$C$161,DATOS!$D$161))</f>
        <v>0</v>
      </c>
      <c r="K272" s="40" t="b">
        <f>IF('VALORACIÓN RIESGOS'!BS117=DATOS!$C$160,DATOS!$D$160,IF('VALORACIÓN RIESGOS'!BS117=DATOS!$C$161,DATOS!$D$161))</f>
        <v>0</v>
      </c>
      <c r="L272" s="41" t="e">
        <f t="shared" si="34"/>
        <v>#DIV/0!</v>
      </c>
    </row>
    <row r="273" spans="1:13" x14ac:dyDescent="0.25">
      <c r="A273" s="31"/>
      <c r="B273" s="8" t="b">
        <f>IF('VALORACIÓN RIESGOS'!BJ118=DATOS!$C$162,DATOS!$D$162,IF('VALORACIÓN RIESGOS'!BJ118=DATOS!$C$163,DATOS!$D$163,IF('VALORACIÓN RIESGOS'!BJ118=$C$164,$D$164,IF('VALORACIÓN RIESGOS'!BJ118=$C$165,$D$165))))</f>
        <v>0</v>
      </c>
      <c r="C273" s="8" t="b">
        <f>IF('VALORACIÓN RIESGOS'!BK118=DATOS!$C$162,DATOS!$D$162,IF('VALORACIÓN RIESGOS'!BK118=DATOS!$C$163,DATOS!$D$163,IF('VALORACIÓN RIESGOS'!BK118=$C$164,$D$164,IF('VALORACIÓN RIESGOS'!BK118=$C$165,$D$165))))</f>
        <v>0</v>
      </c>
      <c r="D273" s="8" t="b">
        <f>IF('VALORACIÓN RIESGOS'!BL118=DATOS!$C$162,DATOS!$D$162,IF('VALORACIÓN RIESGOS'!BL118=DATOS!$C$163,DATOS!$D$163,IF('VALORACIÓN RIESGOS'!BL118=$C$164,$D$164,IF('VALORACIÓN RIESGOS'!BL118=$C$165,$D$165))))</f>
        <v>0</v>
      </c>
      <c r="E273" s="8" t="b">
        <f>IF('VALORACIÓN RIESGOS'!BM118=DATOS!$C$162,DATOS!$D$162,IF('VALORACIÓN RIESGOS'!BM118=DATOS!$C$163,DATOS!$D$163,IF('VALORACIÓN RIESGOS'!BM118=$C$164,$D$164,IF('VALORACIÓN RIESGOS'!BM118=$C$165,$D$165))))</f>
        <v>0</v>
      </c>
      <c r="F273" s="8" t="b">
        <f>IF('VALORACIÓN RIESGOS'!BN118=DATOS!$C$162,DATOS!$D$162,IF('VALORACIÓN RIESGOS'!BN118=DATOS!$C$163,DATOS!$D$163,IF('VALORACIÓN RIESGOS'!BN118=$C$164,$D$164,IF('VALORACIÓN RIESGOS'!BN118=$C$165,$D$165))))</f>
        <v>0</v>
      </c>
      <c r="G273" s="8" t="b">
        <f>IF('VALORACIÓN RIESGOS'!BO118=DATOS!$C$162,DATOS!$D$162,IF('VALORACIÓN RIESGOS'!BO118=DATOS!$C$163,DATOS!$D$163,IF('VALORACIÓN RIESGOS'!BO118=$C$164,$D$164,IF('VALORACIÓN RIESGOS'!BO118=$C$165,$D$165))))</f>
        <v>0</v>
      </c>
      <c r="H273" s="8" t="b">
        <f>IF('VALORACIÓN RIESGOS'!BP118=DATOS!$C$162,DATOS!$D$162,IF('VALORACIÓN RIESGOS'!BP118=DATOS!$C$163,DATOS!$D$163,IF('VALORACIÓN RIESGOS'!BP118=$C$164,$D$164,IF('VALORACIÓN RIESGOS'!BP118=$C$165,$D$165))))</f>
        <v>0</v>
      </c>
      <c r="I273" s="8" t="b">
        <f>IF('VALORACIÓN RIESGOS'!BQ118=DATOS!$C$162,DATOS!$D$162,IF('VALORACIÓN RIESGOS'!BQ118=DATOS!$C$163,DATOS!$D$163,IF('VALORACIÓN RIESGOS'!BQ118=$C$164,$D$164,IF('VALORACIÓN RIESGOS'!BQ118=$C$165,$D$165))))</f>
        <v>0</v>
      </c>
      <c r="J273" s="8" t="b">
        <f>IF('VALORACIÓN RIESGOS'!BR118=DATOS!$C$162,DATOS!$D$162,IF('VALORACIÓN RIESGOS'!BR118=DATOS!$C$163,DATOS!$D$163,IF('VALORACIÓN RIESGOS'!BR118=$C$164,$D$164,IF('VALORACIÓN RIESGOS'!BR118=$C$165,$D$165))))</f>
        <v>0</v>
      </c>
      <c r="K273" s="8" t="b">
        <f>IF('VALORACIÓN RIESGOS'!BS118=DATOS!$C$162,DATOS!$D$162,IF('VALORACIÓN RIESGOS'!BS118=DATOS!$C$163,DATOS!$D$163,IF('VALORACIÓN RIESGOS'!BS118=$C$164,$D$164,IF('VALORACIÓN RIESGOS'!BS118=$C$165,$D$165))))</f>
        <v>0</v>
      </c>
      <c r="L273" s="41" t="e">
        <f t="shared" si="34"/>
        <v>#DIV/0!</v>
      </c>
    </row>
    <row r="274" spans="1:13" x14ac:dyDescent="0.25">
      <c r="A274" s="31"/>
      <c r="B274" s="8" t="b">
        <f>IF('VALORACIÓN RIESGOS'!BJ119=DATOS!$C$166,DATOS!$D$166,IF('VALORACIÓN RIESGOS'!BJ119=DATOS!$C$167,DATOS!$D$167,IF('VALORACIÓN RIESGOS'!BJ119=DATOS!$C$168,DATOS!$D$168,IF('VALORACIÓN RIESGOS'!BJ119=$C$169,$D$169))))</f>
        <v>0</v>
      </c>
      <c r="C274" s="8" t="b">
        <f>IF('VALORACIÓN RIESGOS'!BK119=DATOS!$C$166,DATOS!$D$166,IF('VALORACIÓN RIESGOS'!BK119=DATOS!$C$167,DATOS!$D$167,IF('VALORACIÓN RIESGOS'!BK119=DATOS!$C$168,DATOS!$D$168,IF('VALORACIÓN RIESGOS'!BK119=$C$169,$D$169))))</f>
        <v>0</v>
      </c>
      <c r="D274" s="8" t="b">
        <f>IF('VALORACIÓN RIESGOS'!BL119=DATOS!$C$166,DATOS!$D$166,IF('VALORACIÓN RIESGOS'!BL119=DATOS!$C$167,DATOS!$D$167,IF('VALORACIÓN RIESGOS'!BL119=DATOS!$C$168,DATOS!$D$168,IF('VALORACIÓN RIESGOS'!BL119=$C$169,$D$169))))</f>
        <v>0</v>
      </c>
      <c r="E274" s="8" t="b">
        <f>IF('VALORACIÓN RIESGOS'!BM119=DATOS!$C$166,DATOS!$D$166,IF('VALORACIÓN RIESGOS'!BM119=DATOS!$C$167,DATOS!$D$167,IF('VALORACIÓN RIESGOS'!BM119=DATOS!$C$168,DATOS!$D$168,IF('VALORACIÓN RIESGOS'!BM119=$C$169,$D$169))))</f>
        <v>0</v>
      </c>
      <c r="F274" s="8" t="b">
        <f>IF('VALORACIÓN RIESGOS'!BN119=DATOS!$C$166,DATOS!$D$166,IF('VALORACIÓN RIESGOS'!BN119=DATOS!$C$167,DATOS!$D$167,IF('VALORACIÓN RIESGOS'!BN119=DATOS!$C$168,DATOS!$D$168,IF('VALORACIÓN RIESGOS'!BN119=$C$169,$D$169))))</f>
        <v>0</v>
      </c>
      <c r="G274" s="8" t="b">
        <f>IF('VALORACIÓN RIESGOS'!BO119=DATOS!$C$166,DATOS!$D$166,IF('VALORACIÓN RIESGOS'!BO119=DATOS!$C$167,DATOS!$D$167,IF('VALORACIÓN RIESGOS'!BO119=DATOS!$C$168,DATOS!$D$168,IF('VALORACIÓN RIESGOS'!BO119=$C$169,$D$169))))</f>
        <v>0</v>
      </c>
      <c r="H274" s="8" t="b">
        <f>IF('VALORACIÓN RIESGOS'!BP119=DATOS!$C$166,DATOS!$D$166,IF('VALORACIÓN RIESGOS'!BP119=DATOS!$C$167,DATOS!$D$167,IF('VALORACIÓN RIESGOS'!BP119=DATOS!$C$168,DATOS!$D$168,IF('VALORACIÓN RIESGOS'!BP119=$C$169,$D$169))))</f>
        <v>0</v>
      </c>
      <c r="I274" s="8" t="b">
        <f>IF('VALORACIÓN RIESGOS'!BQ119=DATOS!$C$166,DATOS!$D$166,IF('VALORACIÓN RIESGOS'!BQ119=DATOS!$C$167,DATOS!$D$167,IF('VALORACIÓN RIESGOS'!BQ119=DATOS!$C$168,DATOS!$D$168,IF('VALORACIÓN RIESGOS'!BQ119=$C$169,$D$169))))</f>
        <v>0</v>
      </c>
      <c r="J274" s="8" t="b">
        <f>IF('VALORACIÓN RIESGOS'!BR119=DATOS!$C$166,DATOS!$D$166,IF('VALORACIÓN RIESGOS'!BR119=DATOS!$C$167,DATOS!$D$167,IF('VALORACIÓN RIESGOS'!BR119=DATOS!$C$168,DATOS!$D$168,IF('VALORACIÓN RIESGOS'!BR119=$C$169,$D$169))))</f>
        <v>0</v>
      </c>
      <c r="K274" s="8" t="b">
        <f>IF('VALORACIÓN RIESGOS'!BS119=DATOS!$C$166,DATOS!$D$166,IF('VALORACIÓN RIESGOS'!BS119=DATOS!$C$167,DATOS!$D$167,IF('VALORACIÓN RIESGOS'!BS119=DATOS!$C$168,DATOS!$D$168,IF('VALORACIÓN RIESGOS'!BS119=$C$169,$D$169))))</f>
        <v>0</v>
      </c>
      <c r="L274" s="41" t="e">
        <f t="shared" si="34"/>
        <v>#DIV/0!</v>
      </c>
    </row>
    <row r="275" spans="1:13" x14ac:dyDescent="0.25">
      <c r="A275" s="31"/>
      <c r="B275" s="137">
        <f t="shared" ref="B275:K275" si="35">SUM(B268:B274)</f>
        <v>0</v>
      </c>
      <c r="C275" s="138">
        <f t="shared" si="35"/>
        <v>0</v>
      </c>
      <c r="D275" s="138">
        <f t="shared" si="35"/>
        <v>0</v>
      </c>
      <c r="E275" s="138">
        <f t="shared" si="35"/>
        <v>0</v>
      </c>
      <c r="F275" s="138">
        <f t="shared" si="35"/>
        <v>0</v>
      </c>
      <c r="G275" s="138">
        <f t="shared" si="35"/>
        <v>0</v>
      </c>
      <c r="H275" s="138">
        <f t="shared" si="35"/>
        <v>0</v>
      </c>
      <c r="I275" s="138">
        <f t="shared" si="35"/>
        <v>0</v>
      </c>
      <c r="J275" s="138">
        <f t="shared" si="35"/>
        <v>0</v>
      </c>
      <c r="K275" s="138">
        <f t="shared" si="35"/>
        <v>0</v>
      </c>
      <c r="L275" s="139" t="e">
        <f>SUM(L268:L274)/M275</f>
        <v>#DIV/0!</v>
      </c>
      <c r="M275" s="1">
        <f>COUNTIF(B275:K275,"&gt;0")</f>
        <v>0</v>
      </c>
    </row>
    <row r="276" spans="1:13" x14ac:dyDescent="0.25">
      <c r="A276" s="31"/>
      <c r="B276" s="42" t="str">
        <f>IF(B275=0,"N/A",IF(B275&lt;=85,$E$151,IF(AND(B275&gt;=86,B275&lt;=94),$E$152,IF(AND(B275&gt;=95,B275&lt;=100),$E$153))))</f>
        <v>N/A</v>
      </c>
      <c r="C276" s="42" t="str">
        <f t="shared" ref="C276:K276" si="36">IF(C275=0,"N/A",IF(C275&lt;=85,$E$151,IF(AND(C275&gt;=86,C275&lt;=94),$E$152,IF(AND(C275&gt;=95,C275&lt;=100),$E$153))))</f>
        <v>N/A</v>
      </c>
      <c r="D276" s="42" t="str">
        <f t="shared" si="36"/>
        <v>N/A</v>
      </c>
      <c r="E276" s="42" t="str">
        <f t="shared" si="36"/>
        <v>N/A</v>
      </c>
      <c r="F276" s="42" t="str">
        <f t="shared" si="36"/>
        <v>N/A</v>
      </c>
      <c r="G276" s="42" t="str">
        <f t="shared" si="36"/>
        <v>N/A</v>
      </c>
      <c r="H276" s="42" t="str">
        <f t="shared" si="36"/>
        <v>N/A</v>
      </c>
      <c r="I276" s="42" t="str">
        <f t="shared" si="36"/>
        <v>N/A</v>
      </c>
      <c r="J276" s="42" t="str">
        <f t="shared" si="36"/>
        <v>N/A</v>
      </c>
      <c r="K276" s="42" t="str">
        <f t="shared" si="36"/>
        <v>N/A</v>
      </c>
      <c r="L276" s="255" t="e">
        <f>IF(L275&lt;=85,$E$151,IF(AND(L275&gt;=86,L275&lt;=94),$E$152,IF(AND(L275&gt;=95.5,L275&lt;=100),$E$153)))</f>
        <v>#DIV/0!</v>
      </c>
    </row>
    <row r="277" spans="1:13" x14ac:dyDescent="0.25">
      <c r="A277" s="31"/>
      <c r="B277" s="28"/>
      <c r="C277" s="29"/>
      <c r="D277" s="30"/>
      <c r="E277" s="29"/>
      <c r="F277" s="30"/>
      <c r="G277" s="30"/>
      <c r="H277" s="30"/>
      <c r="I277" s="30"/>
      <c r="J277" s="30"/>
      <c r="K277" s="30"/>
      <c r="L277" s="30"/>
    </row>
    <row r="278" spans="1:13" x14ac:dyDescent="0.25">
      <c r="A278" s="31"/>
      <c r="B278" s="22" t="s">
        <v>50</v>
      </c>
      <c r="C278" s="29"/>
      <c r="D278" s="30"/>
      <c r="E278" s="29"/>
      <c r="F278" s="30"/>
      <c r="G278" s="30"/>
      <c r="H278" s="30"/>
      <c r="I278" s="30"/>
      <c r="J278" s="30"/>
      <c r="K278" s="30"/>
      <c r="L278" s="30"/>
    </row>
    <row r="279" spans="1:13" x14ac:dyDescent="0.25">
      <c r="A279" s="31"/>
      <c r="B279" s="37" t="s">
        <v>200</v>
      </c>
      <c r="C279" s="38" t="s">
        <v>201</v>
      </c>
      <c r="D279" s="37" t="s">
        <v>202</v>
      </c>
      <c r="E279" s="38" t="s">
        <v>203</v>
      </c>
      <c r="F279" s="37" t="s">
        <v>204</v>
      </c>
      <c r="G279" s="37" t="s">
        <v>205</v>
      </c>
      <c r="H279" s="37" t="s">
        <v>206</v>
      </c>
      <c r="I279" s="37" t="s">
        <v>207</v>
      </c>
      <c r="J279" s="37" t="s">
        <v>208</v>
      </c>
      <c r="K279" s="39" t="s">
        <v>209</v>
      </c>
      <c r="L279" s="59" t="s">
        <v>210</v>
      </c>
    </row>
    <row r="280" spans="1:13" x14ac:dyDescent="0.25">
      <c r="A280" s="31"/>
      <c r="B280" s="40" t="b">
        <f>IF('VALORACIÓN RIESGOS'!BJ126=DATOS!$C$151,DATOS!$D$151,IF('VALORACIÓN RIESGOS'!BJ126=DATOS!$C$152,DATOS!$D$152))</f>
        <v>0</v>
      </c>
      <c r="C280" s="40" t="b">
        <f>IF('VALORACIÓN RIESGOS'!BK126=DATOS!$C$151,DATOS!$D$151,IF('VALORACIÓN RIESGOS'!BK126=DATOS!$C$152,DATOS!$D$152))</f>
        <v>0</v>
      </c>
      <c r="D280" s="40" t="b">
        <f>IF('VALORACIÓN RIESGOS'!BL126=DATOS!$C$151,DATOS!$D$151,IF('VALORACIÓN RIESGOS'!BL126=DATOS!$C$152,DATOS!$D$152))</f>
        <v>0</v>
      </c>
      <c r="E280" s="40" t="b">
        <f>IF('VALORACIÓN RIESGOS'!BM126=DATOS!$C$151,DATOS!$D$151,IF('VALORACIÓN RIESGOS'!BM126=DATOS!$C$152,DATOS!$D$152))</f>
        <v>0</v>
      </c>
      <c r="F280" s="40" t="b">
        <f>IF('VALORACIÓN RIESGOS'!BN126=DATOS!$C$151,DATOS!$D$151,IF('VALORACIÓN RIESGOS'!BN126=DATOS!$C$152,DATOS!$D$152))</f>
        <v>0</v>
      </c>
      <c r="G280" s="40" t="b">
        <f>IF('VALORACIÓN RIESGOS'!BO126=DATOS!$C$151,DATOS!$D$151,IF('VALORACIÓN RIESGOS'!BO126=DATOS!$C$152,DATOS!$D$152))</f>
        <v>0</v>
      </c>
      <c r="H280" s="40" t="b">
        <f>IF('VALORACIÓN RIESGOS'!BP126=DATOS!$C$151,DATOS!$D$151,IF('VALORACIÓN RIESGOS'!BP126=DATOS!$C$152,DATOS!$D$152))</f>
        <v>0</v>
      </c>
      <c r="I280" s="40" t="b">
        <f>IF('VALORACIÓN RIESGOS'!BQ126=DATOS!$C$151,DATOS!$D$151,IF('VALORACIÓN RIESGOS'!BQ126=DATOS!$C$152,DATOS!$D$152))</f>
        <v>0</v>
      </c>
      <c r="J280" s="40" t="b">
        <f>IF('VALORACIÓN RIESGOS'!BR126=DATOS!$C$151,DATOS!$D$151,IF('VALORACIÓN RIESGOS'!BR126=DATOS!$C$152,DATOS!$D$152))</f>
        <v>0</v>
      </c>
      <c r="K280" s="40" t="b">
        <f>IF('VALORACIÓN RIESGOS'!BS126=DATOS!$C$151,DATOS!$D$151,IF('VALORACIÓN RIESGOS'!BS126=DATOS!$C$152,DATOS!$D$152))</f>
        <v>0</v>
      </c>
      <c r="L280" s="41" t="e">
        <f>AVERAGE(B280:K280)</f>
        <v>#DIV/0!</v>
      </c>
    </row>
    <row r="281" spans="1:13" x14ac:dyDescent="0.25">
      <c r="A281" s="31"/>
      <c r="B281" s="40" t="b">
        <f>IF('VALORACIÓN RIESGOS'!BJ127=DATOS!$C$153,DATOS!$D$153,IF('VALORACIÓN RIESGOS'!BJ127=DATOS!$C$154,DATOS!$D$154))</f>
        <v>0</v>
      </c>
      <c r="C281" s="40" t="b">
        <f>IF('VALORACIÓN RIESGOS'!BK127=DATOS!$C$153,DATOS!$D$153,IF('VALORACIÓN RIESGOS'!BK127=DATOS!$C$154,DATOS!$D$154))</f>
        <v>0</v>
      </c>
      <c r="D281" s="40" t="b">
        <f>IF('VALORACIÓN RIESGOS'!BL127=DATOS!$C$153,DATOS!$D$153,IF('VALORACIÓN RIESGOS'!BL127=DATOS!$C$154,DATOS!$D$154))</f>
        <v>0</v>
      </c>
      <c r="E281" s="40" t="b">
        <f>IF('VALORACIÓN RIESGOS'!BM127=DATOS!$C$153,DATOS!$D$153,IF('VALORACIÓN RIESGOS'!BM127=DATOS!$C$154,DATOS!$D$154))</f>
        <v>0</v>
      </c>
      <c r="F281" s="40" t="b">
        <f>IF('VALORACIÓN RIESGOS'!BN127=DATOS!$C$153,DATOS!$D$153,IF('VALORACIÓN RIESGOS'!BN127=DATOS!$C$154,DATOS!$D$154))</f>
        <v>0</v>
      </c>
      <c r="G281" s="40" t="b">
        <f>IF('VALORACIÓN RIESGOS'!BO127=DATOS!$C$153,DATOS!$D$153,IF('VALORACIÓN RIESGOS'!BO127=DATOS!$C$154,DATOS!$D$154))</f>
        <v>0</v>
      </c>
      <c r="H281" s="40" t="b">
        <f>IF('VALORACIÓN RIESGOS'!BP127=DATOS!$C$153,DATOS!$D$153,IF('VALORACIÓN RIESGOS'!BP127=DATOS!$C$154,DATOS!$D$154))</f>
        <v>0</v>
      </c>
      <c r="I281" s="40" t="b">
        <f>IF('VALORACIÓN RIESGOS'!BQ127=DATOS!$C$153,DATOS!$D$153,IF('VALORACIÓN RIESGOS'!BQ127=DATOS!$C$154,DATOS!$D$154))</f>
        <v>0</v>
      </c>
      <c r="J281" s="40" t="b">
        <f>IF('VALORACIÓN RIESGOS'!BR127=DATOS!$C$153,DATOS!$D$153,IF('VALORACIÓN RIESGOS'!BR127=DATOS!$C$154,DATOS!$D$154))</f>
        <v>0</v>
      </c>
      <c r="K281" s="40" t="b">
        <f>IF('VALORACIÓN RIESGOS'!BS127=DATOS!$C$153,DATOS!$D$153,IF('VALORACIÓN RIESGOS'!BS127=DATOS!$C$154,DATOS!$D$154))</f>
        <v>0</v>
      </c>
      <c r="L281" s="41" t="e">
        <f t="shared" ref="L281:L286" si="37">AVERAGE(B281:K281)</f>
        <v>#DIV/0!</v>
      </c>
    </row>
    <row r="282" spans="1:13" x14ac:dyDescent="0.25">
      <c r="A282" s="31"/>
      <c r="B282" s="40" t="b">
        <f>IF('VALORACIÓN RIESGOS'!BJ128=DATOS!$C$155,DATOS!$D$155,IF('VALORACIÓN RIESGOS'!BJ128=DATOS!$C$156,DATOS!$D$156))</f>
        <v>0</v>
      </c>
      <c r="C282" s="40" t="b">
        <f>IF('VALORACIÓN RIESGOS'!BK128=DATOS!$C$155,DATOS!$D$155,IF('VALORACIÓN RIESGOS'!BK128=DATOS!$C$156,DATOS!$D$156))</f>
        <v>0</v>
      </c>
      <c r="D282" s="40" t="b">
        <f>IF('VALORACIÓN RIESGOS'!BL128=DATOS!$C$155,DATOS!$D$155,IF('VALORACIÓN RIESGOS'!BL128=DATOS!$C$156,DATOS!$D$156))</f>
        <v>0</v>
      </c>
      <c r="E282" s="40" t="b">
        <f>IF('VALORACIÓN RIESGOS'!BM128=DATOS!$C$155,DATOS!$D$155,IF('VALORACIÓN RIESGOS'!BM128=DATOS!$C$156,DATOS!$D$156))</f>
        <v>0</v>
      </c>
      <c r="F282" s="40" t="b">
        <f>IF('VALORACIÓN RIESGOS'!BN128=DATOS!$C$155,DATOS!$D$155,IF('VALORACIÓN RIESGOS'!BN128=DATOS!$C$156,DATOS!$D$156))</f>
        <v>0</v>
      </c>
      <c r="G282" s="40" t="b">
        <f>IF('VALORACIÓN RIESGOS'!BO128=DATOS!$C$155,DATOS!$D$155,IF('VALORACIÓN RIESGOS'!BO128=DATOS!$C$156,DATOS!$D$156))</f>
        <v>0</v>
      </c>
      <c r="H282" s="40" t="b">
        <f>IF('VALORACIÓN RIESGOS'!BP128=DATOS!$C$155,DATOS!$D$155,IF('VALORACIÓN RIESGOS'!BP128=DATOS!$C$156,DATOS!$D$156))</f>
        <v>0</v>
      </c>
      <c r="I282" s="40" t="b">
        <f>IF('VALORACIÓN RIESGOS'!BQ128=DATOS!$C$155,DATOS!$D$155,IF('VALORACIÓN RIESGOS'!BQ128=DATOS!$C$156,DATOS!$D$156))</f>
        <v>0</v>
      </c>
      <c r="J282" s="40" t="b">
        <f>IF('VALORACIÓN RIESGOS'!BR128=DATOS!$C$155,DATOS!$D$155,IF('VALORACIÓN RIESGOS'!BR128=DATOS!$C$156,DATOS!$D$156))</f>
        <v>0</v>
      </c>
      <c r="K282" s="40" t="b">
        <f>IF('VALORACIÓN RIESGOS'!BS128=DATOS!$C$155,DATOS!$D$155,IF('VALORACIÓN RIESGOS'!BS128=DATOS!$C$156,DATOS!$D$156))</f>
        <v>0</v>
      </c>
      <c r="L282" s="41" t="e">
        <f t="shared" si="37"/>
        <v>#DIV/0!</v>
      </c>
    </row>
    <row r="283" spans="1:13" x14ac:dyDescent="0.25">
      <c r="A283" s="31"/>
      <c r="B283" s="40" t="b">
        <f>IF('VALORACIÓN RIESGOS'!BJ129=DATOS!$C$157,DATOS!$D$157,IF('VALORACIÓN RIESGOS'!BJ129=DATOS!$C$158,DATOS!$D$158,IF('VALORACIÓN RIESGOS'!BJ129=DATOS!$C$159,DATOS!$D$159)))</f>
        <v>0</v>
      </c>
      <c r="C283" s="40" t="b">
        <f>IF('VALORACIÓN RIESGOS'!BK129=DATOS!$C$157,DATOS!$D$157,IF('VALORACIÓN RIESGOS'!BK129=DATOS!$C$158,DATOS!$D$158,IF('VALORACIÓN RIESGOS'!BK129=DATOS!$C$159,DATOS!$D$159)))</f>
        <v>0</v>
      </c>
      <c r="D283" s="40" t="b">
        <f>IF('VALORACIÓN RIESGOS'!BL129=DATOS!$C$157,DATOS!$D$157,IF('VALORACIÓN RIESGOS'!BL129=DATOS!$C$158,DATOS!$D$158,IF('VALORACIÓN RIESGOS'!BL129=DATOS!$C$159,DATOS!$D$159)))</f>
        <v>0</v>
      </c>
      <c r="E283" s="40" t="b">
        <f>IF('VALORACIÓN RIESGOS'!BM129=DATOS!$C$157,DATOS!$D$157,IF('VALORACIÓN RIESGOS'!BM129=DATOS!$C$158,DATOS!$D$158,IF('VALORACIÓN RIESGOS'!BM129=DATOS!$C$159,DATOS!$D$159)))</f>
        <v>0</v>
      </c>
      <c r="F283" s="40" t="b">
        <f>IF('VALORACIÓN RIESGOS'!BN129=DATOS!$C$157,DATOS!$D$157,IF('VALORACIÓN RIESGOS'!BN129=DATOS!$C$158,DATOS!$D$158,IF('VALORACIÓN RIESGOS'!BN129=DATOS!$C$159,DATOS!$D$159)))</f>
        <v>0</v>
      </c>
      <c r="G283" s="40" t="b">
        <f>IF('VALORACIÓN RIESGOS'!BO129=DATOS!$C$157,DATOS!$D$157,IF('VALORACIÓN RIESGOS'!BO129=DATOS!$C$158,DATOS!$D$158,IF('VALORACIÓN RIESGOS'!BO129=DATOS!$C$159,DATOS!$D$159)))</f>
        <v>0</v>
      </c>
      <c r="H283" s="40" t="b">
        <f>IF('VALORACIÓN RIESGOS'!BP129=DATOS!$C$157,DATOS!$D$157,IF('VALORACIÓN RIESGOS'!BP129=DATOS!$C$158,DATOS!$D$158,IF('VALORACIÓN RIESGOS'!BP129=DATOS!$C$159,DATOS!$D$159)))</f>
        <v>0</v>
      </c>
      <c r="I283" s="40" t="b">
        <f>IF('VALORACIÓN RIESGOS'!BQ129=DATOS!$C$157,DATOS!$D$157,IF('VALORACIÓN RIESGOS'!BQ129=DATOS!$C$158,DATOS!$D$158,IF('VALORACIÓN RIESGOS'!BQ129=DATOS!$C$159,DATOS!$D$159)))</f>
        <v>0</v>
      </c>
      <c r="J283" s="40" t="b">
        <f>IF('VALORACIÓN RIESGOS'!BR129=DATOS!$C$157,DATOS!$D$157,IF('VALORACIÓN RIESGOS'!BR129=DATOS!$C$158,DATOS!$D$158,IF('VALORACIÓN RIESGOS'!BR129=DATOS!$C$159,DATOS!$D$159)))</f>
        <v>0</v>
      </c>
      <c r="K283" s="40" t="b">
        <f>IF('VALORACIÓN RIESGOS'!BS129=DATOS!$C$157,DATOS!$D$157,IF('VALORACIÓN RIESGOS'!BS129=DATOS!$C$158,DATOS!$D$158,IF('VALORACIÓN RIESGOS'!BS129=DATOS!$C$159,DATOS!$D$159)))</f>
        <v>0</v>
      </c>
      <c r="L283" s="41" t="e">
        <f t="shared" si="37"/>
        <v>#DIV/0!</v>
      </c>
    </row>
    <row r="284" spans="1:13" x14ac:dyDescent="0.25">
      <c r="A284" s="31"/>
      <c r="B284" s="40" t="b">
        <f>IF('VALORACIÓN RIESGOS'!BJ130=DATOS!$C$160,DATOS!$D$160,IF('VALORACIÓN RIESGOS'!BJ130=DATOS!$C$161,DATOS!$D$161))</f>
        <v>0</v>
      </c>
      <c r="C284" s="40" t="b">
        <f>IF('VALORACIÓN RIESGOS'!BK130=DATOS!$C$160,DATOS!$D$160,IF('VALORACIÓN RIESGOS'!BK130=DATOS!$C$161,DATOS!$D$161))</f>
        <v>0</v>
      </c>
      <c r="D284" s="40" t="b">
        <f>IF('VALORACIÓN RIESGOS'!BL130=DATOS!$C$160,DATOS!$D$160,IF('VALORACIÓN RIESGOS'!BL130=DATOS!$C$161,DATOS!$D$161))</f>
        <v>0</v>
      </c>
      <c r="E284" s="40" t="b">
        <f>IF('VALORACIÓN RIESGOS'!BM130=DATOS!$C$160,DATOS!$D$160,IF('VALORACIÓN RIESGOS'!BM130=DATOS!$C$161,DATOS!$D$161))</f>
        <v>0</v>
      </c>
      <c r="F284" s="40" t="b">
        <f>IF('VALORACIÓN RIESGOS'!BN130=DATOS!$C$160,DATOS!$D$160,IF('VALORACIÓN RIESGOS'!BN130=DATOS!$C$161,DATOS!$D$161))</f>
        <v>0</v>
      </c>
      <c r="G284" s="40" t="b">
        <f>IF('VALORACIÓN RIESGOS'!BO130=DATOS!$C$160,DATOS!$D$160,IF('VALORACIÓN RIESGOS'!BO130=DATOS!$C$161,DATOS!$D$161))</f>
        <v>0</v>
      </c>
      <c r="H284" s="40" t="b">
        <f>IF('VALORACIÓN RIESGOS'!BP130=DATOS!$C$160,DATOS!$D$160,IF('VALORACIÓN RIESGOS'!BP130=DATOS!$C$161,DATOS!$D$161))</f>
        <v>0</v>
      </c>
      <c r="I284" s="40" t="b">
        <f>IF('VALORACIÓN RIESGOS'!BQ130=DATOS!$C$160,DATOS!$D$160,IF('VALORACIÓN RIESGOS'!BQ130=DATOS!$C$161,DATOS!$D$161))</f>
        <v>0</v>
      </c>
      <c r="J284" s="40" t="b">
        <f>IF('VALORACIÓN RIESGOS'!BR130=DATOS!$C$160,DATOS!$D$160,IF('VALORACIÓN RIESGOS'!BR130=DATOS!$C$161,DATOS!$D$161))</f>
        <v>0</v>
      </c>
      <c r="K284" s="40" t="b">
        <f>IF('VALORACIÓN RIESGOS'!BS130=DATOS!$C$160,DATOS!$D$160,IF('VALORACIÓN RIESGOS'!BS130=DATOS!$C$161,DATOS!$D$161))</f>
        <v>0</v>
      </c>
      <c r="L284" s="41" t="e">
        <f t="shared" si="37"/>
        <v>#DIV/0!</v>
      </c>
    </row>
    <row r="285" spans="1:13" x14ac:dyDescent="0.25">
      <c r="A285" s="31"/>
      <c r="B285" s="8" t="b">
        <f>IF('VALORACIÓN RIESGOS'!BJ131=DATOS!$C$162,DATOS!$D$162,IF('VALORACIÓN RIESGOS'!BJ131=DATOS!$C$163,DATOS!$D$163,IF('VALORACIÓN RIESGOS'!BJ131=$C$164,$D$164,IF('VALORACIÓN RIESGOS'!BJ130=$C$165,$D$165))))</f>
        <v>0</v>
      </c>
      <c r="C285" s="8" t="b">
        <f>IF('VALORACIÓN RIESGOS'!BK131=DATOS!$C$162,DATOS!$D$162,IF('VALORACIÓN RIESGOS'!BK131=DATOS!$C$163,DATOS!$D$163,IF('VALORACIÓN RIESGOS'!BK131=$C$164,$D$164,IF('VALORACIÓN RIESGOS'!BK130=$C$165,$D$165))))</f>
        <v>0</v>
      </c>
      <c r="D285" s="8" t="b">
        <f>IF('VALORACIÓN RIESGOS'!BL131=DATOS!$C$162,DATOS!$D$162,IF('VALORACIÓN RIESGOS'!BL131=DATOS!$C$163,DATOS!$D$163,IF('VALORACIÓN RIESGOS'!BL131=$C$164,$D$164,IF('VALORACIÓN RIESGOS'!BL130=$C$165,$D$165))))</f>
        <v>0</v>
      </c>
      <c r="E285" s="8" t="b">
        <f>IF('VALORACIÓN RIESGOS'!BM131=DATOS!$C$162,DATOS!$D$162,IF('VALORACIÓN RIESGOS'!BM131=DATOS!$C$163,DATOS!$D$163,IF('VALORACIÓN RIESGOS'!BM131=$C$164,$D$164,IF('VALORACIÓN RIESGOS'!BM130=$C$165,$D$165))))</f>
        <v>0</v>
      </c>
      <c r="F285" s="8" t="b">
        <f>IF('VALORACIÓN RIESGOS'!BN131=DATOS!$C$162,DATOS!$D$162,IF('VALORACIÓN RIESGOS'!BN131=DATOS!$C$163,DATOS!$D$163,IF('VALORACIÓN RIESGOS'!BN131=$C$164,$D$164,IF('VALORACIÓN RIESGOS'!BN130=$C$165,$D$165))))</f>
        <v>0</v>
      </c>
      <c r="G285" s="8" t="b">
        <f>IF('VALORACIÓN RIESGOS'!BO131=DATOS!$C$162,DATOS!$D$162,IF('VALORACIÓN RIESGOS'!BO131=DATOS!$C$163,DATOS!$D$163,IF('VALORACIÓN RIESGOS'!BO131=$C$164,$D$164,IF('VALORACIÓN RIESGOS'!BO130=$C$165,$D$165))))</f>
        <v>0</v>
      </c>
      <c r="H285" s="8" t="b">
        <f>IF('VALORACIÓN RIESGOS'!BP131=DATOS!$C$162,DATOS!$D$162,IF('VALORACIÓN RIESGOS'!BP131=DATOS!$C$163,DATOS!$D$163,IF('VALORACIÓN RIESGOS'!BP131=$C$164,$D$164,IF('VALORACIÓN RIESGOS'!BP130=$C$165,$D$165))))</f>
        <v>0</v>
      </c>
      <c r="I285" s="8" t="b">
        <f>IF('VALORACIÓN RIESGOS'!BQ131=DATOS!$C$162,DATOS!$D$162,IF('VALORACIÓN RIESGOS'!BQ131=DATOS!$C$163,DATOS!$D$163,IF('VALORACIÓN RIESGOS'!BQ131=$C$164,$D$164,IF('VALORACIÓN RIESGOS'!BQ130=$C$165,$D$165))))</f>
        <v>0</v>
      </c>
      <c r="J285" s="8" t="b">
        <f>IF('VALORACIÓN RIESGOS'!BR131=DATOS!$C$162,DATOS!$D$162,IF('VALORACIÓN RIESGOS'!BR131=DATOS!$C$163,DATOS!$D$163,IF('VALORACIÓN RIESGOS'!BR131=$C$164,$D$164,IF('VALORACIÓN RIESGOS'!BR130=$C$165,$D$165))))</f>
        <v>0</v>
      </c>
      <c r="K285" s="8" t="b">
        <f>IF('VALORACIÓN RIESGOS'!BS131=DATOS!$C$162,DATOS!$D$162,IF('VALORACIÓN RIESGOS'!BS131=DATOS!$C$163,DATOS!$D$163,IF('VALORACIÓN RIESGOS'!BS131=$C$164,$D$164,IF('VALORACIÓN RIESGOS'!BS130=$C$165,$D$165))))</f>
        <v>0</v>
      </c>
      <c r="L285" s="41" t="e">
        <f t="shared" si="37"/>
        <v>#DIV/0!</v>
      </c>
    </row>
    <row r="286" spans="1:13" x14ac:dyDescent="0.25">
      <c r="A286" s="31"/>
      <c r="B286" s="8" t="b">
        <f>IF('VALORACIÓN RIESGOS'!BJ132=DATOS!$C$166,DATOS!$D$166,IF('VALORACIÓN RIESGOS'!BJ132=DATOS!$C$167,DATOS!$D$167,IF('VALORACIÓN RIESGOS'!BJ132=DATOS!$C$168,DATOS!$D$168,IF('VALORACIÓN RIESGOS'!BJ132=$C$169,$D$169))))</f>
        <v>0</v>
      </c>
      <c r="C286" s="8" t="b">
        <f>IF('VALORACIÓN RIESGOS'!BK132=DATOS!$C$166,DATOS!$D$166,IF('VALORACIÓN RIESGOS'!BK132=DATOS!$C$167,DATOS!$D$167,IF('VALORACIÓN RIESGOS'!BK132=DATOS!$C$168,DATOS!$D$168,IF('VALORACIÓN RIESGOS'!BK132=$C$169,$D$169))))</f>
        <v>0</v>
      </c>
      <c r="D286" s="8" t="b">
        <f>IF('VALORACIÓN RIESGOS'!BL132=DATOS!$C$166,DATOS!$D$166,IF('VALORACIÓN RIESGOS'!BL132=DATOS!$C$167,DATOS!$D$167,IF('VALORACIÓN RIESGOS'!BL132=DATOS!$C$168,DATOS!$D$168,IF('VALORACIÓN RIESGOS'!BL132=$C$169,$D$169))))</f>
        <v>0</v>
      </c>
      <c r="E286" s="8" t="b">
        <f>IF('VALORACIÓN RIESGOS'!BM132=DATOS!$C$166,DATOS!$D$166,IF('VALORACIÓN RIESGOS'!BM132=DATOS!$C$167,DATOS!$D$167,IF('VALORACIÓN RIESGOS'!BM132=DATOS!$C$168,DATOS!$D$168,IF('VALORACIÓN RIESGOS'!BM132=$C$169,$D$169))))</f>
        <v>0</v>
      </c>
      <c r="F286" s="8" t="b">
        <f>IF('VALORACIÓN RIESGOS'!BN132=DATOS!$C$166,DATOS!$D$166,IF('VALORACIÓN RIESGOS'!BN132=DATOS!$C$167,DATOS!$D$167,IF('VALORACIÓN RIESGOS'!BN132=DATOS!$C$168,DATOS!$D$168,IF('VALORACIÓN RIESGOS'!BN132=$C$169,$D$169))))</f>
        <v>0</v>
      </c>
      <c r="G286" s="8" t="b">
        <f>IF('VALORACIÓN RIESGOS'!BO132=DATOS!$C$166,DATOS!$D$166,IF('VALORACIÓN RIESGOS'!BO132=DATOS!$C$167,DATOS!$D$167,IF('VALORACIÓN RIESGOS'!BO132=DATOS!$C$168,DATOS!$D$168,IF('VALORACIÓN RIESGOS'!BO132=$C$169,$D$169))))</f>
        <v>0</v>
      </c>
      <c r="H286" s="8" t="b">
        <f>IF('VALORACIÓN RIESGOS'!BP132=DATOS!$C$166,DATOS!$D$166,IF('VALORACIÓN RIESGOS'!BP132=DATOS!$C$167,DATOS!$D$167,IF('VALORACIÓN RIESGOS'!BP132=DATOS!$C$168,DATOS!$D$168,IF('VALORACIÓN RIESGOS'!BP132=$C$169,$D$169))))</f>
        <v>0</v>
      </c>
      <c r="I286" s="8" t="b">
        <f>IF('VALORACIÓN RIESGOS'!BQ132=DATOS!$C$166,DATOS!$D$166,IF('VALORACIÓN RIESGOS'!BQ132=DATOS!$C$167,DATOS!$D$167,IF('VALORACIÓN RIESGOS'!BQ132=DATOS!$C$168,DATOS!$D$168,IF('VALORACIÓN RIESGOS'!BQ132=$C$169,$D$169))))</f>
        <v>0</v>
      </c>
      <c r="J286" s="8" t="b">
        <f>IF('VALORACIÓN RIESGOS'!BR132=DATOS!$C$166,DATOS!$D$166,IF('VALORACIÓN RIESGOS'!BR132=DATOS!$C$167,DATOS!$D$167,IF('VALORACIÓN RIESGOS'!BR132=DATOS!$C$168,DATOS!$D$168,IF('VALORACIÓN RIESGOS'!BR132=$C$169,$D$169))))</f>
        <v>0</v>
      </c>
      <c r="K286" s="8" t="b">
        <f>IF('VALORACIÓN RIESGOS'!BS132=DATOS!$C$166,DATOS!$D$166,IF('VALORACIÓN RIESGOS'!BS132=DATOS!$C$167,DATOS!$D$167,IF('VALORACIÓN RIESGOS'!BS132=DATOS!$C$168,DATOS!$D$168,IF('VALORACIÓN RIESGOS'!BS132=$C$169,$D$169))))</f>
        <v>0</v>
      </c>
      <c r="L286" s="41" t="e">
        <f t="shared" si="37"/>
        <v>#DIV/0!</v>
      </c>
    </row>
    <row r="287" spans="1:13" x14ac:dyDescent="0.25">
      <c r="A287" s="31"/>
      <c r="B287" s="137">
        <f t="shared" ref="B287:K287" si="38">SUM(B280:B286)</f>
        <v>0</v>
      </c>
      <c r="C287" s="138">
        <f t="shared" si="38"/>
        <v>0</v>
      </c>
      <c r="D287" s="138">
        <f t="shared" si="38"/>
        <v>0</v>
      </c>
      <c r="E287" s="138">
        <f t="shared" si="38"/>
        <v>0</v>
      </c>
      <c r="F287" s="138">
        <f t="shared" si="38"/>
        <v>0</v>
      </c>
      <c r="G287" s="138">
        <f t="shared" si="38"/>
        <v>0</v>
      </c>
      <c r="H287" s="138">
        <f t="shared" si="38"/>
        <v>0</v>
      </c>
      <c r="I287" s="138">
        <f t="shared" si="38"/>
        <v>0</v>
      </c>
      <c r="J287" s="138">
        <f t="shared" si="38"/>
        <v>0</v>
      </c>
      <c r="K287" s="138">
        <f t="shared" si="38"/>
        <v>0</v>
      </c>
      <c r="L287" s="139" t="e">
        <f>SUM(L280:L286)/M287</f>
        <v>#DIV/0!</v>
      </c>
      <c r="M287" s="1">
        <f>COUNTIF(B287:K287,"&gt;0")</f>
        <v>0</v>
      </c>
    </row>
    <row r="288" spans="1:13" x14ac:dyDescent="0.25">
      <c r="A288" s="31"/>
      <c r="B288" s="42" t="str">
        <f>IF(B287=0,"N/A",IF(B287&lt;=85,$E$151,IF(AND(B287&gt;=86,B287&lt;=94),$E$152,IF(AND(B287&gt;=95,B287&lt;=100),$E$153))))</f>
        <v>N/A</v>
      </c>
      <c r="C288" s="42" t="str">
        <f t="shared" ref="C288:K288" si="39">IF(C287=0,"N/A",IF(C287&lt;=85,$E$151,IF(AND(C287&gt;=86,C287&lt;=94),$E$152,IF(AND(C287&gt;=95,C287&lt;=100),$E$153))))</f>
        <v>N/A</v>
      </c>
      <c r="D288" s="42" t="str">
        <f t="shared" si="39"/>
        <v>N/A</v>
      </c>
      <c r="E288" s="42" t="str">
        <f t="shared" si="39"/>
        <v>N/A</v>
      </c>
      <c r="F288" s="42" t="str">
        <f t="shared" si="39"/>
        <v>N/A</v>
      </c>
      <c r="G288" s="42" t="str">
        <f t="shared" si="39"/>
        <v>N/A</v>
      </c>
      <c r="H288" s="42" t="str">
        <f t="shared" si="39"/>
        <v>N/A</v>
      </c>
      <c r="I288" s="42" t="str">
        <f t="shared" si="39"/>
        <v>N/A</v>
      </c>
      <c r="J288" s="42" t="str">
        <f t="shared" si="39"/>
        <v>N/A</v>
      </c>
      <c r="K288" s="42" t="str">
        <f t="shared" si="39"/>
        <v>N/A</v>
      </c>
      <c r="L288" s="255" t="e">
        <f>IF(L287&lt;=85,$E$151,IF(AND(L287&gt;=86,L287&lt;=94),$E$152,IF(AND(L287&gt;=95.5,L287&lt;=100),$E$153)))</f>
        <v>#DIV/0!</v>
      </c>
    </row>
    <row r="289" spans="1:14" x14ac:dyDescent="0.25">
      <c r="A289" s="31"/>
      <c r="B289" s="8"/>
    </row>
    <row r="290" spans="1:14" x14ac:dyDescent="0.25">
      <c r="A290" s="31"/>
      <c r="B290" s="22" t="s">
        <v>211</v>
      </c>
    </row>
    <row r="291" spans="1:14" ht="36" customHeight="1" x14ac:dyDescent="0.25">
      <c r="A291" s="31"/>
      <c r="B291" s="53" t="s">
        <v>212</v>
      </c>
    </row>
    <row r="292" spans="1:14" s="5" customFormat="1" ht="36" customHeight="1" x14ac:dyDescent="0.25">
      <c r="A292" s="35"/>
      <c r="B292" s="34" t="s">
        <v>213</v>
      </c>
      <c r="C292" s="5">
        <f>IF(L180=$E$151,0,IF(L180=$E$152,1,IF(L180=$E$153,2)))</f>
        <v>0</v>
      </c>
      <c r="D292" s="5">
        <f>IF(L192=$E$151,0,IF(L192=$E$152,1,IF(L192=$E$153,2)))</f>
        <v>2</v>
      </c>
      <c r="E292" s="5">
        <f>IF(L204=$E$151,0,IF(L204=$E$152,1,IF(L204=$E$153,2)))</f>
        <v>0</v>
      </c>
      <c r="F292" s="5">
        <f>IF(L216=$E$151,0,IF(L216=$E$152,1,IF(L216=$E$153,2)))</f>
        <v>0</v>
      </c>
      <c r="G292" s="5" t="e">
        <f>IF(L228=$E$151,0,IF(L228=$E$152,1,IF(L228=$E$153,2)))</f>
        <v>#DIV/0!</v>
      </c>
      <c r="H292" s="5" t="e">
        <f>IF(L240=$E$151,0,IF(L240=$E$152,1,IF(L240=$E$153,2)))</f>
        <v>#DIV/0!</v>
      </c>
      <c r="I292" s="5" t="e">
        <f>IF(L252=$E$151,0,IF(L252=$E$152,1,IF(L252=$E$153,2)))</f>
        <v>#DIV/0!</v>
      </c>
      <c r="J292" s="5" t="e">
        <f>IF(L264=$E$151,0,IF(L264=$E$152,1,IF(L264=$E$153,2)))</f>
        <v>#DIV/0!</v>
      </c>
      <c r="K292" s="5" t="e">
        <f>IF(L276=$E$151,0,IF(L276=$E$152,1,IF(L276=$E$153,2)))</f>
        <v>#DIV/0!</v>
      </c>
      <c r="L292" s="5" t="e">
        <f>IF(L288=$E$151,0,IF(L288=$E$152,1,IF(L288=$E$153,2)))</f>
        <v>#DIV/0!</v>
      </c>
    </row>
    <row r="293" spans="1:14" s="36" customFormat="1" x14ac:dyDescent="0.25">
      <c r="A293" s="33"/>
      <c r="B293" s="142" t="s">
        <v>151</v>
      </c>
      <c r="C293" s="143" t="s">
        <v>150</v>
      </c>
      <c r="D293" s="144" t="s">
        <v>42</v>
      </c>
      <c r="E293" s="143" t="s">
        <v>43</v>
      </c>
      <c r="F293" s="144" t="s">
        <v>44</v>
      </c>
      <c r="G293" s="144" t="s">
        <v>45</v>
      </c>
      <c r="H293" s="144" t="s">
        <v>46</v>
      </c>
      <c r="I293" s="144" t="s">
        <v>47</v>
      </c>
      <c r="J293" s="144" t="s">
        <v>48</v>
      </c>
      <c r="K293" s="144" t="s">
        <v>49</v>
      </c>
      <c r="L293" s="145" t="s">
        <v>50</v>
      </c>
      <c r="M293" s="75"/>
    </row>
    <row r="294" spans="1:14" x14ac:dyDescent="0.25">
      <c r="A294" s="31"/>
      <c r="B294" s="32" t="s">
        <v>214</v>
      </c>
      <c r="C294" s="45">
        <f>IF(C105=$B$93,$C$93,IF(C105=$B$94,$C$94,IF(C105=$B$95,$C$95,IF(C105=$B$96,$C$96,IF(C105=$B$97,$C$97)))))</f>
        <v>5</v>
      </c>
      <c r="D294" s="45">
        <f t="shared" ref="D294:I294" si="40">IF(D105=$B$93,$C$93,IF(D105=$B$94,$C$94,IF(D105=$B$95,$C$95,IF(D105=$B$96,$C$96,IF(D105=$B$97,$C$97)))))</f>
        <v>2</v>
      </c>
      <c r="E294" s="45">
        <f t="shared" si="40"/>
        <v>2</v>
      </c>
      <c r="F294" s="45">
        <f t="shared" si="40"/>
        <v>1</v>
      </c>
      <c r="G294" s="45" t="b">
        <f t="shared" si="40"/>
        <v>0</v>
      </c>
      <c r="H294" s="45" t="b">
        <f t="shared" si="40"/>
        <v>0</v>
      </c>
      <c r="I294" s="45" t="b">
        <f t="shared" si="40"/>
        <v>0</v>
      </c>
      <c r="J294" s="45" t="b">
        <f>IF(J105=$B$93,$C$93,IF(J105=$B$94,$C$94,IF(J105=$B$95,$C$95,IF(J105=$B$96,$C$96,IF(J105=$B$97,$C$97)))))</f>
        <v>0</v>
      </c>
      <c r="K294" s="45" t="b">
        <f>IF(K105=$B$93,$C$93,IF(K105=$B$94,$C$94,IF(K105=$B$95,$C$95,IF(K105=$B$96,$C$96,IF(K105=$B$97,$C$97)))))</f>
        <v>0</v>
      </c>
      <c r="L294" s="49" t="b">
        <f>IF(L105=$B$93,$C$93,IF(L105=$B$94,$C$94,IF(L105=$B$95,$C$95,IF(L105=$B$96,$C$96,IF(L105=$B$97,$C$97)))))</f>
        <v>0</v>
      </c>
    </row>
    <row r="295" spans="1:14" x14ac:dyDescent="0.25">
      <c r="A295" s="31"/>
      <c r="B295" s="468" t="s">
        <v>215</v>
      </c>
      <c r="C295" s="146">
        <f>C294-C292</f>
        <v>5</v>
      </c>
      <c r="D295" s="147">
        <f>D294-D292</f>
        <v>0</v>
      </c>
      <c r="E295" s="147">
        <f t="shared" ref="E295:J295" si="41">E294-E292</f>
        <v>2</v>
      </c>
      <c r="F295" s="147">
        <f t="shared" si="41"/>
        <v>1</v>
      </c>
      <c r="G295" s="147" t="e">
        <f t="shared" si="41"/>
        <v>#DIV/0!</v>
      </c>
      <c r="H295" s="147" t="e">
        <f t="shared" si="41"/>
        <v>#DIV/0!</v>
      </c>
      <c r="I295" s="147" t="e">
        <f t="shared" si="41"/>
        <v>#DIV/0!</v>
      </c>
      <c r="J295" s="147" t="e">
        <f t="shared" si="41"/>
        <v>#DIV/0!</v>
      </c>
      <c r="K295" s="147" t="e">
        <f>K294-K292</f>
        <v>#DIV/0!</v>
      </c>
      <c r="L295" s="127" t="e">
        <f>L294-L292</f>
        <v>#DIV/0!</v>
      </c>
    </row>
    <row r="296" spans="1:14" x14ac:dyDescent="0.25">
      <c r="A296" s="31"/>
      <c r="B296" s="469"/>
      <c r="C296" s="25" t="str">
        <f>IF('VALORACIÓN RIESGOS'!F9="Riesgo de Corrupción  
Soborno",DATOS!C105,IF('VALORACIÓN RIESGOS'!F9="Riesgo de Corrupción  
Piratería",DATOS!C105,IF('VALORACIÓN RIESGOS'!F9="Riesgo de Corrupción  
Fraude",DATOS!C105,IF(C295&lt;=0,$B$97,IF(C295=$C$93,$B$93,IF(C295=$C$94,$B$94,IF(C295=$C$95,$B$95,IF(C295=$C$96,$B$96,IF(C295=$C$97,$B$97)))))))))</f>
        <v>Catastrófico</v>
      </c>
      <c r="D296" s="76" t="str">
        <f>IF('VALORACIÓN RIESGOS'!F9="Riesgo de Corrupción  
Soborno",DATOS!D105,IF('VALORACIÓN RIESGOS'!F9="Riesgo de Corrupción  
Piratería",DATOS!D105,IF('VALORACIÓN RIESGOS'!F9="Riesgo de Corrupción  
Fraude",DATOS!D105,IF(D295&lt;=0,$B$97,IF(D295=$C$93,$B$93,IF(D295=$C$94,$B$94,IF(D295=$C$95,$B$95,IF(D295=$C$96,$B$96,IF(D295=$C$97,$B$97)))))))))</f>
        <v>Menor</v>
      </c>
      <c r="E296" s="76" t="str">
        <f>IF('VALORACIÓN RIESGOS'!F9="Riesgo de Corrupción  
Soborno",DATOS!E105,IF('VALORACIÓN RIESGOS'!F9="Riesgo de Corrupción  
Piratería",DATOS!E105,IF('VALORACIÓN RIESGOS'!F9="Riesgo de Corrupción  
Fraude",DATOS!E105,IF(E295&lt;=0,$B$97,IF(E295=$C$93,$B$93,IF(E295=$C$94,$B$94,IF(E295=$C$95,$B$95,IF(E295=$C$96,$B$96,IF(E295=$C$97,$B$97)))))))))</f>
        <v>Menor</v>
      </c>
      <c r="F296" s="76" t="str">
        <f>IF('VALORACIÓN RIESGOS'!F9="Riesgo de Corrupción  
Soborno",DATOS!F105,IF('VALORACIÓN RIESGOS'!F9="Riesgo de Corrupción  
Piratería",DATOS!F105,IF('VALORACIÓN RIESGOS'!F9="Riesgo de Corrupción  
Fraude",DATOS!F105,IF(F295&lt;=0,$B$97,IF(F295=$C$93,$B$93,IF(F295=$C$94,$B$94,IF(F295=$C$95,$B$95,IF(F295=$C$96,$B$96,IF(F295=$C$97,$B$97)))))))))</f>
        <v>Insignificante</v>
      </c>
      <c r="G296" s="76">
        <f>IF('VALORACIÓN RIESGOS'!F9="Riesgo de Corrupción  
Soborno",DATOS!G105,IF('VALORACIÓN RIESGOS'!F9="Riesgo de Corrupción  
Piratería",DATOS!G105,IF('VALORACIÓN RIESGOS'!F9="Riesgo de Corrupción  
Fraude",DATOS!G105,IF(G295&lt;=0,$B$97,IF(G295=$C$93,$B$93,IF(G295=$C$94,$B$94,IF(G295=$C$95,$B$95,IF(G295=$C$96,$B$96,IF(G295=$C$97,$B$97)))))))))</f>
        <v>0</v>
      </c>
      <c r="H296" s="76">
        <f>IF('VALORACIÓN RIESGOS'!F9="Riesgo de Corrupción  
Soborno",DATOS!H105,IF('VALORACIÓN RIESGOS'!F9="Riesgo de Corrupción  
Piratería",DATOS!H105,IF('VALORACIÓN RIESGOS'!F9="Riesgo de Corrupción  
Fraude",DATOS!H105,IF(H295&lt;=0,$B$97,IF(H295=$C$93,$B$93,IF(H295=$C$94,$B$94,IF(H295=$C$95,$B$95,IF(H295=$C$96,$B$96,IF(H295=$C$97,$B$97)))))))))</f>
        <v>0</v>
      </c>
      <c r="I296" s="76">
        <f>IF('VALORACIÓN RIESGOS'!F9="Riesgo de Corrupción  
Soborno",DATOS!I105,IF('VALORACIÓN RIESGOS'!F9="Riesgo de Corrupción  
Piratería",DATOS!I105,IF('VALORACIÓN RIESGOS'!F9="Riesgo de Corrupción  
Fraude",DATOS!I105,IF(I295&lt;=0,$B$97,IF(I295=$C$93,$B$93,IF(I295=$C$94,$B$94,IF(I295=$C$95,$B$95,IF(I295=$C$96,$B$96,IF(I295=$C$97,$B$97)))))))))</f>
        <v>0</v>
      </c>
      <c r="J296" s="76">
        <f>IF('VALORACIÓN RIESGOS'!F9="Riesgo de Corrupción  
Soborno",DATOS!J105,IF('VALORACIÓN RIESGOS'!F9="Riesgo de Corrupción  
Piratería",DATOS!J105,IF('VALORACIÓN RIESGOS'!F9="Riesgo de Corrupción  
Fraude",DATOS!J105,IF(J295&lt;=0,$B$97,IF(J295=$C$93,$B$93,IF(J295=$C$94,$B$94,IF(J295=$C$95,$B$95,IF(J295=$C$96,$B$96,IF(J295=$C$97,$B$97)))))))))</f>
        <v>0</v>
      </c>
      <c r="K296" s="76">
        <f>IF('VALORACIÓN RIESGOS'!F9="Riesgo de Corrupción  
Soborno",DATOS!K105,IF('VALORACIÓN RIESGOS'!F9="Riesgo de Corrupción  
Piratería",DATOS!K105,IF('VALORACIÓN RIESGOS'!F9="Riesgo de Corrupción  
Fraude",DATOS!K105,IF(K295&lt;=0,$B$97,IF(K295=$C$93,$B$93,IF(K295=$C$94,$B$94,IF(K295=$C$95,$B$95,IF(K295=$C$96,$B$96,IF(K295=$C$97,$B$97)))))))))</f>
        <v>0</v>
      </c>
      <c r="L296" s="86">
        <f>IF('VALORACIÓN RIESGOS'!F9="Riesgo de Corrupción  
Soborno",DATOS!L105,IF('VALORACIÓN RIESGOS'!F9="Riesgo de Corrupción  
Piratería",DATOS!L105,IF('VALORACIÓN RIESGOS'!F9="Riesgo de Corrupción  
Fraude",DATOS!L105,IF(L295&lt;=0,$B$97,IF(L295=$C$93,$B$93,IF(L295=$C$94,$B$94,IF(L295=$C$95,$B$95,IF(L295=$C$96,$B$96,IF(L295=$C$97,$B$97)))))))))</f>
        <v>0</v>
      </c>
    </row>
    <row r="297" spans="1:14" s="36" customFormat="1" x14ac:dyDescent="0.25">
      <c r="A297" s="33"/>
      <c r="B297" s="142" t="s">
        <v>174</v>
      </c>
      <c r="C297" s="148" t="s">
        <v>150</v>
      </c>
      <c r="D297" s="144" t="s">
        <v>42</v>
      </c>
      <c r="E297" s="143" t="s">
        <v>43</v>
      </c>
      <c r="F297" s="144" t="s">
        <v>44</v>
      </c>
      <c r="G297" s="144" t="s">
        <v>45</v>
      </c>
      <c r="H297" s="144" t="s">
        <v>46</v>
      </c>
      <c r="I297" s="144" t="s">
        <v>47</v>
      </c>
      <c r="J297" s="144" t="s">
        <v>48</v>
      </c>
      <c r="K297" s="144" t="s">
        <v>49</v>
      </c>
      <c r="L297" s="145" t="s">
        <v>50</v>
      </c>
      <c r="M297" s="75"/>
    </row>
    <row r="298" spans="1:14" x14ac:dyDescent="0.25">
      <c r="A298" s="31"/>
      <c r="B298" s="32" t="s">
        <v>214</v>
      </c>
      <c r="C298" s="50">
        <f>IF(C108=$C$73,$D$73,IF(C108=$C$74,$D$74,IF(C108=$C$75,$D$75,IF(C108=$C$76,$D$76,IF(C108=$C$77,$D$77)))))</f>
        <v>1</v>
      </c>
      <c r="D298" s="23">
        <f t="shared" ref="D298:J298" si="42">IF(D108=$C$73,$D$73,IF(D108=$C$74,$D$74,IF(D108=$C$75,$D$75,IF(D108=$C$76,$D$76,IF(D108=$C$77,$D$77)))))</f>
        <v>1</v>
      </c>
      <c r="E298" s="23">
        <f t="shared" si="42"/>
        <v>1</v>
      </c>
      <c r="F298" s="23">
        <f t="shared" si="42"/>
        <v>1</v>
      </c>
      <c r="G298" s="23" t="b">
        <f t="shared" si="42"/>
        <v>0</v>
      </c>
      <c r="H298" s="23" t="b">
        <f t="shared" si="42"/>
        <v>0</v>
      </c>
      <c r="I298" s="23" t="b">
        <f t="shared" si="42"/>
        <v>0</v>
      </c>
      <c r="J298" s="23" t="b">
        <f t="shared" si="42"/>
        <v>0</v>
      </c>
      <c r="K298" s="23" t="b">
        <f>IF(K108=$C$73,$D$73,IF(K108=$C$74,$D$74,IF(K108=$C$75,$D$75,IF(K108=$C$76,$D$76,IF(K108=$C$77,$D$77)))))</f>
        <v>0</v>
      </c>
      <c r="L298" s="48" t="b">
        <f>IF(L108=$C$73,$D$73,IF(L108=$C$74,$D$74,IF(L108=$C$75,$D$75,IF(L108=$C$76,$D$76,IF(L108=$C$77,$D$77)))))</f>
        <v>0</v>
      </c>
    </row>
    <row r="299" spans="1:14" x14ac:dyDescent="0.25">
      <c r="A299" s="31"/>
      <c r="B299" s="468" t="s">
        <v>215</v>
      </c>
      <c r="C299" s="146">
        <f>C298-C292</f>
        <v>1</v>
      </c>
      <c r="D299" s="147">
        <f t="shared" ref="D299:J299" si="43">D298-D292</f>
        <v>-1</v>
      </c>
      <c r="E299" s="147">
        <f t="shared" si="43"/>
        <v>1</v>
      </c>
      <c r="F299" s="147">
        <f t="shared" si="43"/>
        <v>1</v>
      </c>
      <c r="G299" s="147" t="e">
        <f t="shared" si="43"/>
        <v>#DIV/0!</v>
      </c>
      <c r="H299" s="147" t="e">
        <f t="shared" si="43"/>
        <v>#DIV/0!</v>
      </c>
      <c r="I299" s="147" t="e">
        <f t="shared" si="43"/>
        <v>#DIV/0!</v>
      </c>
      <c r="J299" s="147" t="e">
        <f t="shared" si="43"/>
        <v>#DIV/0!</v>
      </c>
      <c r="K299" s="147" t="e">
        <f>K298-K292</f>
        <v>#DIV/0!</v>
      </c>
      <c r="L299" s="127" t="e">
        <f>L298-L292</f>
        <v>#DIV/0!</v>
      </c>
    </row>
    <row r="300" spans="1:14" x14ac:dyDescent="0.25">
      <c r="A300" s="31"/>
      <c r="B300" s="469"/>
      <c r="C300" s="25" t="str">
        <f>IF(C299&lt;=0,$C$77,IF(C299=$D$73,$C$73,IF(C299=$D$74,$C$74,IF(C299=$D$75,$C$75,IF(C299=$D$76,$C$76,IF(C299=$D$77,$C$77))))))</f>
        <v>Rara Vez</v>
      </c>
      <c r="D300" s="25" t="str">
        <f t="shared" ref="D300:J300" si="44">IF(D299&lt;=0,$C$77,IF(D299=$D$73,$C$73,IF(D299=$D$74,$C$74,IF(D299=$D$75,$C$75,IF(D299=$D$76,$C$76,IF(D299=$D$77,$C$77))))))</f>
        <v>Rara Vez</v>
      </c>
      <c r="E300" s="25" t="str">
        <f t="shared" si="44"/>
        <v>Rara Vez</v>
      </c>
      <c r="F300" s="25" t="str">
        <f t="shared" si="44"/>
        <v>Rara Vez</v>
      </c>
      <c r="G300" s="25" t="e">
        <f t="shared" si="44"/>
        <v>#DIV/0!</v>
      </c>
      <c r="H300" s="25" t="e">
        <f t="shared" si="44"/>
        <v>#DIV/0!</v>
      </c>
      <c r="I300" s="25" t="e">
        <f t="shared" si="44"/>
        <v>#DIV/0!</v>
      </c>
      <c r="J300" s="25" t="e">
        <f t="shared" si="44"/>
        <v>#DIV/0!</v>
      </c>
      <c r="K300" s="25" t="e">
        <f>IF(K299&lt;=0,$C$77,IF(K299=$D$73,$C$73,IF(K299=$D$74,$C$74,IF(K299=$D$75,$C$75,IF(K299=$D$76,$C$76,IF(K299=$D$77,$C$77))))))</f>
        <v>#DIV/0!</v>
      </c>
      <c r="L300" s="25" t="e">
        <f>IF(L299&lt;=0,$C$77,IF(L299=$D$73,$C$73,IF(L299=$D$74,$C$74,IF(L299=$D$75,$C$75,IF(L299=$D$76,$C$76,IF(L299=$D$77,$C$77))))))</f>
        <v>#DIV/0!</v>
      </c>
    </row>
    <row r="301" spans="1:14" x14ac:dyDescent="0.25">
      <c r="A301" s="47" t="s">
        <v>216</v>
      </c>
      <c r="B301" s="125" t="s">
        <v>119</v>
      </c>
      <c r="C301" s="46" t="s">
        <v>153</v>
      </c>
      <c r="D301" s="47" t="s">
        <v>154</v>
      </c>
      <c r="E301" s="47" t="s">
        <v>155</v>
      </c>
      <c r="F301" s="47" t="s">
        <v>156</v>
      </c>
      <c r="G301" s="47" t="s">
        <v>157</v>
      </c>
      <c r="H301" s="47" t="s">
        <v>158</v>
      </c>
      <c r="I301" s="47" t="s">
        <v>159</v>
      </c>
      <c r="J301" s="47" t="s">
        <v>160</v>
      </c>
      <c r="K301" s="47" t="s">
        <v>161</v>
      </c>
      <c r="L301" s="47" t="s">
        <v>162</v>
      </c>
      <c r="M301" s="100" t="s">
        <v>163</v>
      </c>
      <c r="N301" s="100" t="s">
        <v>164</v>
      </c>
    </row>
    <row r="302" spans="1:14" x14ac:dyDescent="0.25">
      <c r="A302" s="110"/>
      <c r="B302" s="113" t="s">
        <v>130</v>
      </c>
      <c r="C302" s="110" t="s">
        <v>146</v>
      </c>
      <c r="D302" s="110">
        <v>1</v>
      </c>
      <c r="E302" s="98">
        <f>+IF(AND($C$296=C302,$C$300=B302),D302,0)</f>
        <v>0</v>
      </c>
      <c r="F302" s="98">
        <f>+IF(AND($D$296=C302,$D$300=B302),D302,0)</f>
        <v>0</v>
      </c>
      <c r="G302" s="98">
        <f>+IF(AND($E$296=C302,$E$300=B302),D302,0)</f>
        <v>0</v>
      </c>
      <c r="H302" s="98">
        <f>+IF(AND($F$296=C302,$F$300=B302),D302,0)</f>
        <v>1</v>
      </c>
      <c r="I302" s="98" t="e">
        <f>+IF(AND($G$296=C302,$G$300=B302),D302,0)</f>
        <v>#DIV/0!</v>
      </c>
      <c r="J302" s="98" t="e">
        <f>+IF(AND($H$296=C302,$H$300=B302),D302,0)</f>
        <v>#DIV/0!</v>
      </c>
      <c r="K302" s="98" t="e">
        <f>+IF(AND($I$296=C302,$I$300=B302),D302,0)</f>
        <v>#DIV/0!</v>
      </c>
      <c r="L302" s="98" t="e">
        <f>+IF(AND($J$296=C302,$J$300=B302),D302,0)</f>
        <v>#DIV/0!</v>
      </c>
      <c r="M302" s="98" t="e">
        <f>+IF(AND($K$296=C302,$K$300=B302),D302,0)</f>
        <v>#DIV/0!</v>
      </c>
      <c r="N302" s="98" t="e">
        <f>+IF(AND($L$296=C302,$L$300=B302),D302,0)</f>
        <v>#DIV/0!</v>
      </c>
    </row>
    <row r="303" spans="1:14" x14ac:dyDescent="0.25">
      <c r="A303" s="110"/>
      <c r="B303" s="113" t="s">
        <v>130</v>
      </c>
      <c r="C303" s="110" t="s">
        <v>144</v>
      </c>
      <c r="D303" s="110">
        <v>1</v>
      </c>
      <c r="E303" s="98">
        <f t="shared" ref="E303:E326" si="45">+IF(AND($C$296=C303,$C$300=B303),D303,0)</f>
        <v>0</v>
      </c>
      <c r="F303" s="98">
        <f t="shared" ref="F303:F325" si="46">+IF(AND($D$296=C303,$D$300=B303),D303,0)</f>
        <v>1</v>
      </c>
      <c r="G303" s="98">
        <f t="shared" ref="G303:G326" si="47">+IF(AND($E$296=C303,$E$300=B303),D303,0)</f>
        <v>1</v>
      </c>
      <c r="H303" s="98">
        <f t="shared" ref="H303:H326" si="48">+IF(AND($F$296=C303,$F$300=B303),D303,0)</f>
        <v>0</v>
      </c>
      <c r="I303" s="98" t="e">
        <f t="shared" ref="I303:I326" si="49">+IF(AND($G$296=C303,$G$300=B303),D303,0)</f>
        <v>#DIV/0!</v>
      </c>
      <c r="J303" s="98" t="e">
        <f t="shared" ref="J303:J326" si="50">+IF(AND($H$296=C303,$H$300=B303),D303,0)</f>
        <v>#DIV/0!</v>
      </c>
      <c r="K303" s="98" t="e">
        <f t="shared" ref="K303:K326" si="51">+IF(AND($I$296=C303,$I$300=B303),D303,0)</f>
        <v>#DIV/0!</v>
      </c>
      <c r="L303" s="98" t="e">
        <f t="shared" ref="L303:L326" si="52">+IF(AND($J$296=C303,$J$300=B303),D303,0)</f>
        <v>#DIV/0!</v>
      </c>
      <c r="M303" s="98" t="e">
        <f t="shared" ref="M303:M326" si="53">+IF(AND($K$296=C303,$K$300=B303),D303,0)</f>
        <v>#DIV/0!</v>
      </c>
      <c r="N303" s="98" t="e">
        <f t="shared" ref="N303:N326" si="54">+IF(AND($L$296=C303,$L$300=B303),D303,0)</f>
        <v>#DIV/0!</v>
      </c>
    </row>
    <row r="304" spans="1:14" x14ac:dyDescent="0.25">
      <c r="A304" s="110">
        <v>1</v>
      </c>
      <c r="B304" s="113" t="s">
        <v>130</v>
      </c>
      <c r="C304" s="110" t="s">
        <v>141</v>
      </c>
      <c r="D304" s="110">
        <v>2</v>
      </c>
      <c r="E304" s="98">
        <f t="shared" si="45"/>
        <v>0</v>
      </c>
      <c r="F304" s="98">
        <f t="shared" si="46"/>
        <v>0</v>
      </c>
      <c r="G304" s="98">
        <f t="shared" si="47"/>
        <v>0</v>
      </c>
      <c r="H304" s="98">
        <f t="shared" si="48"/>
        <v>0</v>
      </c>
      <c r="I304" s="98" t="e">
        <f t="shared" si="49"/>
        <v>#DIV/0!</v>
      </c>
      <c r="J304" s="98" t="e">
        <f t="shared" si="50"/>
        <v>#DIV/0!</v>
      </c>
      <c r="K304" s="98" t="e">
        <f t="shared" si="51"/>
        <v>#DIV/0!</v>
      </c>
      <c r="L304" s="98" t="e">
        <f t="shared" si="52"/>
        <v>#DIV/0!</v>
      </c>
      <c r="M304" s="98" t="e">
        <f t="shared" si="53"/>
        <v>#DIV/0!</v>
      </c>
      <c r="N304" s="98" t="e">
        <f t="shared" si="54"/>
        <v>#DIV/0!</v>
      </c>
    </row>
    <row r="305" spans="1:14" x14ac:dyDescent="0.25">
      <c r="A305" s="110">
        <v>1</v>
      </c>
      <c r="B305" s="113" t="s">
        <v>130</v>
      </c>
      <c r="C305" s="110" t="s">
        <v>138</v>
      </c>
      <c r="D305" s="110">
        <v>3</v>
      </c>
      <c r="E305" s="98">
        <f t="shared" si="45"/>
        <v>0</v>
      </c>
      <c r="F305" s="98">
        <f t="shared" si="46"/>
        <v>0</v>
      </c>
      <c r="G305" s="98">
        <f t="shared" si="47"/>
        <v>0</v>
      </c>
      <c r="H305" s="98">
        <f t="shared" si="48"/>
        <v>0</v>
      </c>
      <c r="I305" s="98" t="e">
        <f t="shared" si="49"/>
        <v>#DIV/0!</v>
      </c>
      <c r="J305" s="98" t="e">
        <f t="shared" si="50"/>
        <v>#DIV/0!</v>
      </c>
      <c r="K305" s="98" t="e">
        <f t="shared" si="51"/>
        <v>#DIV/0!</v>
      </c>
      <c r="L305" s="98" t="e">
        <f t="shared" si="52"/>
        <v>#DIV/0!</v>
      </c>
      <c r="M305" s="98" t="e">
        <f t="shared" si="53"/>
        <v>#DIV/0!</v>
      </c>
      <c r="N305" s="98" t="e">
        <f>+IF(AND($L$296=C305,$L$300=B305),D305,0)</f>
        <v>#DIV/0!</v>
      </c>
    </row>
    <row r="306" spans="1:14" x14ac:dyDescent="0.25">
      <c r="A306" s="110">
        <v>2</v>
      </c>
      <c r="B306" s="113" t="s">
        <v>130</v>
      </c>
      <c r="C306" s="110" t="s">
        <v>135</v>
      </c>
      <c r="D306" s="110">
        <v>4</v>
      </c>
      <c r="E306" s="98">
        <f>+IF(AND($C$296=C306,$C$300=B306),D306,0)</f>
        <v>4</v>
      </c>
      <c r="F306" s="98">
        <f t="shared" si="46"/>
        <v>0</v>
      </c>
      <c r="G306" s="98">
        <f t="shared" si="47"/>
        <v>0</v>
      </c>
      <c r="H306" s="98">
        <f t="shared" si="48"/>
        <v>0</v>
      </c>
      <c r="I306" s="98" t="e">
        <f t="shared" si="49"/>
        <v>#DIV/0!</v>
      </c>
      <c r="J306" s="98" t="e">
        <f t="shared" si="50"/>
        <v>#DIV/0!</v>
      </c>
      <c r="K306" s="98" t="e">
        <f t="shared" si="51"/>
        <v>#DIV/0!</v>
      </c>
      <c r="L306" s="98" t="e">
        <f t="shared" si="52"/>
        <v>#DIV/0!</v>
      </c>
      <c r="M306" s="98" t="e">
        <f t="shared" si="53"/>
        <v>#DIV/0!</v>
      </c>
      <c r="N306" s="98" t="e">
        <f t="shared" si="54"/>
        <v>#DIV/0!</v>
      </c>
    </row>
    <row r="307" spans="1:14" x14ac:dyDescent="0.25">
      <c r="A307" s="110"/>
      <c r="B307" s="113" t="s">
        <v>128</v>
      </c>
      <c r="C307" s="110" t="s">
        <v>146</v>
      </c>
      <c r="D307" s="110">
        <v>1</v>
      </c>
      <c r="E307" s="98">
        <f t="shared" si="45"/>
        <v>0</v>
      </c>
      <c r="F307" s="98">
        <f t="shared" si="46"/>
        <v>0</v>
      </c>
      <c r="G307" s="98">
        <f t="shared" si="47"/>
        <v>0</v>
      </c>
      <c r="H307" s="98">
        <f t="shared" si="48"/>
        <v>0</v>
      </c>
      <c r="I307" s="98" t="e">
        <f t="shared" si="49"/>
        <v>#DIV/0!</v>
      </c>
      <c r="J307" s="98" t="e">
        <f t="shared" si="50"/>
        <v>#DIV/0!</v>
      </c>
      <c r="K307" s="98" t="e">
        <f t="shared" si="51"/>
        <v>#DIV/0!</v>
      </c>
      <c r="L307" s="98" t="e">
        <f t="shared" si="52"/>
        <v>#DIV/0!</v>
      </c>
      <c r="M307" s="98" t="e">
        <f t="shared" si="53"/>
        <v>#DIV/0!</v>
      </c>
      <c r="N307" s="98" t="e">
        <f t="shared" si="54"/>
        <v>#DIV/0!</v>
      </c>
    </row>
    <row r="308" spans="1:14" x14ac:dyDescent="0.25">
      <c r="A308" s="110"/>
      <c r="B308" s="113" t="s">
        <v>128</v>
      </c>
      <c r="C308" s="110" t="s">
        <v>144</v>
      </c>
      <c r="D308" s="110">
        <v>1</v>
      </c>
      <c r="E308" s="98">
        <f t="shared" si="45"/>
        <v>0</v>
      </c>
      <c r="F308" s="98">
        <f t="shared" si="46"/>
        <v>0</v>
      </c>
      <c r="G308" s="98">
        <f t="shared" si="47"/>
        <v>0</v>
      </c>
      <c r="H308" s="98">
        <f t="shared" si="48"/>
        <v>0</v>
      </c>
      <c r="I308" s="98" t="e">
        <f t="shared" si="49"/>
        <v>#DIV/0!</v>
      </c>
      <c r="J308" s="98" t="e">
        <f t="shared" si="50"/>
        <v>#DIV/0!</v>
      </c>
      <c r="K308" s="98" t="e">
        <f t="shared" si="51"/>
        <v>#DIV/0!</v>
      </c>
      <c r="L308" s="98" t="e">
        <f t="shared" si="52"/>
        <v>#DIV/0!</v>
      </c>
      <c r="M308" s="98" t="e">
        <f t="shared" si="53"/>
        <v>#DIV/0!</v>
      </c>
      <c r="N308" s="98" t="e">
        <f t="shared" si="54"/>
        <v>#DIV/0!</v>
      </c>
    </row>
    <row r="309" spans="1:14" x14ac:dyDescent="0.25">
      <c r="A309" s="110">
        <v>1</v>
      </c>
      <c r="B309" s="113" t="s">
        <v>128</v>
      </c>
      <c r="C309" s="110" t="s">
        <v>141</v>
      </c>
      <c r="D309" s="110">
        <v>2</v>
      </c>
      <c r="E309" s="98">
        <f t="shared" si="45"/>
        <v>0</v>
      </c>
      <c r="F309" s="98">
        <f t="shared" si="46"/>
        <v>0</v>
      </c>
      <c r="G309" s="98">
        <f t="shared" si="47"/>
        <v>0</v>
      </c>
      <c r="H309" s="98">
        <f t="shared" si="48"/>
        <v>0</v>
      </c>
      <c r="I309" s="98" t="e">
        <f t="shared" si="49"/>
        <v>#DIV/0!</v>
      </c>
      <c r="J309" s="98" t="e">
        <f t="shared" si="50"/>
        <v>#DIV/0!</v>
      </c>
      <c r="K309" s="98" t="e">
        <f t="shared" si="51"/>
        <v>#DIV/0!</v>
      </c>
      <c r="L309" s="98" t="e">
        <f t="shared" si="52"/>
        <v>#DIV/0!</v>
      </c>
      <c r="M309" s="98" t="e">
        <f t="shared" si="53"/>
        <v>#DIV/0!</v>
      </c>
      <c r="N309" s="98" t="e">
        <f t="shared" si="54"/>
        <v>#DIV/0!</v>
      </c>
    </row>
    <row r="310" spans="1:14" x14ac:dyDescent="0.25">
      <c r="A310" s="110">
        <v>2</v>
      </c>
      <c r="B310" s="113" t="s">
        <v>128</v>
      </c>
      <c r="C310" s="110" t="s">
        <v>138</v>
      </c>
      <c r="D310" s="110">
        <v>3</v>
      </c>
      <c r="E310" s="98">
        <f t="shared" si="45"/>
        <v>0</v>
      </c>
      <c r="F310" s="98">
        <f t="shared" si="46"/>
        <v>0</v>
      </c>
      <c r="G310" s="98">
        <f t="shared" si="47"/>
        <v>0</v>
      </c>
      <c r="H310" s="98">
        <f t="shared" si="48"/>
        <v>0</v>
      </c>
      <c r="I310" s="98" t="e">
        <f t="shared" si="49"/>
        <v>#DIV/0!</v>
      </c>
      <c r="J310" s="98" t="e">
        <f t="shared" si="50"/>
        <v>#DIV/0!</v>
      </c>
      <c r="K310" s="98" t="e">
        <f t="shared" si="51"/>
        <v>#DIV/0!</v>
      </c>
      <c r="L310" s="98" t="e">
        <f t="shared" si="52"/>
        <v>#DIV/0!</v>
      </c>
      <c r="M310" s="98" t="e">
        <f t="shared" si="53"/>
        <v>#DIV/0!</v>
      </c>
      <c r="N310" s="98" t="e">
        <f t="shared" si="54"/>
        <v>#DIV/0!</v>
      </c>
    </row>
    <row r="311" spans="1:14" x14ac:dyDescent="0.25">
      <c r="A311" s="110">
        <v>3</v>
      </c>
      <c r="B311" s="113" t="s">
        <v>128</v>
      </c>
      <c r="C311" s="110" t="s">
        <v>135</v>
      </c>
      <c r="D311" s="110">
        <v>4</v>
      </c>
      <c r="E311" s="98">
        <f t="shared" si="45"/>
        <v>0</v>
      </c>
      <c r="F311" s="98">
        <f t="shared" si="46"/>
        <v>0</v>
      </c>
      <c r="G311" s="98">
        <f t="shared" si="47"/>
        <v>0</v>
      </c>
      <c r="H311" s="98">
        <f t="shared" si="48"/>
        <v>0</v>
      </c>
      <c r="I311" s="98" t="e">
        <f t="shared" si="49"/>
        <v>#DIV/0!</v>
      </c>
      <c r="J311" s="98" t="e">
        <f t="shared" si="50"/>
        <v>#DIV/0!</v>
      </c>
      <c r="K311" s="98" t="e">
        <f t="shared" si="51"/>
        <v>#DIV/0!</v>
      </c>
      <c r="L311" s="98" t="e">
        <f t="shared" si="52"/>
        <v>#DIV/0!</v>
      </c>
      <c r="M311" s="98" t="e">
        <f t="shared" si="53"/>
        <v>#DIV/0!</v>
      </c>
      <c r="N311" s="98" t="e">
        <f t="shared" si="54"/>
        <v>#DIV/0!</v>
      </c>
    </row>
    <row r="312" spans="1:14" x14ac:dyDescent="0.25">
      <c r="A312" s="110"/>
      <c r="B312" s="113" t="s">
        <v>126</v>
      </c>
      <c r="C312" s="110" t="s">
        <v>146</v>
      </c>
      <c r="D312" s="110">
        <v>1</v>
      </c>
      <c r="E312" s="98">
        <f t="shared" si="45"/>
        <v>0</v>
      </c>
      <c r="F312" s="98">
        <f t="shared" si="46"/>
        <v>0</v>
      </c>
      <c r="G312" s="98">
        <f t="shared" si="47"/>
        <v>0</v>
      </c>
      <c r="H312" s="98">
        <f t="shared" si="48"/>
        <v>0</v>
      </c>
      <c r="I312" s="98" t="e">
        <f t="shared" si="49"/>
        <v>#DIV/0!</v>
      </c>
      <c r="J312" s="98" t="e">
        <f t="shared" si="50"/>
        <v>#DIV/0!</v>
      </c>
      <c r="K312" s="98" t="e">
        <f t="shared" si="51"/>
        <v>#DIV/0!</v>
      </c>
      <c r="L312" s="98" t="e">
        <f t="shared" si="52"/>
        <v>#DIV/0!</v>
      </c>
      <c r="M312" s="98" t="e">
        <f t="shared" si="53"/>
        <v>#DIV/0!</v>
      </c>
      <c r="N312" s="98" t="e">
        <f t="shared" si="54"/>
        <v>#DIV/0!</v>
      </c>
    </row>
    <row r="313" spans="1:14" x14ac:dyDescent="0.25">
      <c r="A313" s="110"/>
      <c r="B313" s="113" t="s">
        <v>126</v>
      </c>
      <c r="C313" s="110" t="s">
        <v>144</v>
      </c>
      <c r="D313" s="110">
        <v>2</v>
      </c>
      <c r="E313" s="98">
        <f t="shared" si="45"/>
        <v>0</v>
      </c>
      <c r="F313" s="98">
        <f t="shared" si="46"/>
        <v>0</v>
      </c>
      <c r="G313" s="98">
        <f t="shared" si="47"/>
        <v>0</v>
      </c>
      <c r="H313" s="98">
        <f t="shared" si="48"/>
        <v>0</v>
      </c>
      <c r="I313" s="98" t="e">
        <f t="shared" si="49"/>
        <v>#DIV/0!</v>
      </c>
      <c r="J313" s="98" t="e">
        <f t="shared" si="50"/>
        <v>#DIV/0!</v>
      </c>
      <c r="K313" s="98" t="e">
        <f t="shared" si="51"/>
        <v>#DIV/0!</v>
      </c>
      <c r="L313" s="98" t="e">
        <f t="shared" si="52"/>
        <v>#DIV/0!</v>
      </c>
      <c r="M313" s="98" t="e">
        <f t="shared" si="53"/>
        <v>#DIV/0!</v>
      </c>
      <c r="N313" s="98" t="e">
        <f t="shared" si="54"/>
        <v>#DIV/0!</v>
      </c>
    </row>
    <row r="314" spans="1:14" x14ac:dyDescent="0.25">
      <c r="A314" s="110">
        <v>2</v>
      </c>
      <c r="B314" s="113" t="s">
        <v>126</v>
      </c>
      <c r="C314" s="110" t="s">
        <v>141</v>
      </c>
      <c r="D314" s="110">
        <v>3</v>
      </c>
      <c r="E314" s="98">
        <f t="shared" si="45"/>
        <v>0</v>
      </c>
      <c r="F314" s="98">
        <f t="shared" si="46"/>
        <v>0</v>
      </c>
      <c r="G314" s="98">
        <f t="shared" si="47"/>
        <v>0</v>
      </c>
      <c r="H314" s="98">
        <f t="shared" si="48"/>
        <v>0</v>
      </c>
      <c r="I314" s="98" t="e">
        <f t="shared" si="49"/>
        <v>#DIV/0!</v>
      </c>
      <c r="J314" s="98" t="e">
        <f t="shared" si="50"/>
        <v>#DIV/0!</v>
      </c>
      <c r="K314" s="98" t="e">
        <f t="shared" si="51"/>
        <v>#DIV/0!</v>
      </c>
      <c r="L314" s="98" t="e">
        <f t="shared" si="52"/>
        <v>#DIV/0!</v>
      </c>
      <c r="M314" s="98" t="e">
        <f t="shared" si="53"/>
        <v>#DIV/0!</v>
      </c>
      <c r="N314" s="98" t="e">
        <f t="shared" si="54"/>
        <v>#DIV/0!</v>
      </c>
    </row>
    <row r="315" spans="1:14" x14ac:dyDescent="0.25">
      <c r="A315" s="110">
        <v>3</v>
      </c>
      <c r="B315" s="113" t="s">
        <v>126</v>
      </c>
      <c r="C315" s="110" t="s">
        <v>138</v>
      </c>
      <c r="D315" s="110">
        <v>4</v>
      </c>
      <c r="E315" s="98">
        <f t="shared" si="45"/>
        <v>0</v>
      </c>
      <c r="F315" s="98">
        <f t="shared" si="46"/>
        <v>0</v>
      </c>
      <c r="G315" s="98">
        <f t="shared" si="47"/>
        <v>0</v>
      </c>
      <c r="H315" s="98">
        <f t="shared" si="48"/>
        <v>0</v>
      </c>
      <c r="I315" s="98" t="e">
        <f t="shared" si="49"/>
        <v>#DIV/0!</v>
      </c>
      <c r="J315" s="98" t="e">
        <f t="shared" si="50"/>
        <v>#DIV/0!</v>
      </c>
      <c r="K315" s="98" t="e">
        <f t="shared" si="51"/>
        <v>#DIV/0!</v>
      </c>
      <c r="L315" s="98" t="e">
        <f t="shared" si="52"/>
        <v>#DIV/0!</v>
      </c>
      <c r="M315" s="98" t="e">
        <f t="shared" si="53"/>
        <v>#DIV/0!</v>
      </c>
      <c r="N315" s="98" t="e">
        <f t="shared" si="54"/>
        <v>#DIV/0!</v>
      </c>
    </row>
    <row r="316" spans="1:14" x14ac:dyDescent="0.25">
      <c r="A316" s="110">
        <v>4</v>
      </c>
      <c r="B316" s="113" t="s">
        <v>126</v>
      </c>
      <c r="C316" s="110" t="s">
        <v>135</v>
      </c>
      <c r="D316" s="110">
        <v>4</v>
      </c>
      <c r="E316" s="98">
        <f t="shared" si="45"/>
        <v>0</v>
      </c>
      <c r="F316" s="98">
        <f t="shared" si="46"/>
        <v>0</v>
      </c>
      <c r="G316" s="98">
        <f t="shared" si="47"/>
        <v>0</v>
      </c>
      <c r="H316" s="98">
        <f t="shared" si="48"/>
        <v>0</v>
      </c>
      <c r="I316" s="98" t="e">
        <f t="shared" si="49"/>
        <v>#DIV/0!</v>
      </c>
      <c r="J316" s="98" t="e">
        <f t="shared" si="50"/>
        <v>#DIV/0!</v>
      </c>
      <c r="K316" s="98" t="e">
        <f t="shared" si="51"/>
        <v>#DIV/0!</v>
      </c>
      <c r="L316" s="98" t="e">
        <f t="shared" si="52"/>
        <v>#DIV/0!</v>
      </c>
      <c r="M316" s="98" t="e">
        <f t="shared" si="53"/>
        <v>#DIV/0!</v>
      </c>
      <c r="N316" s="98" t="e">
        <f t="shared" si="54"/>
        <v>#DIV/0!</v>
      </c>
    </row>
    <row r="317" spans="1:14" x14ac:dyDescent="0.25">
      <c r="A317" s="110"/>
      <c r="B317" s="113" t="s">
        <v>124</v>
      </c>
      <c r="C317" s="110" t="s">
        <v>146</v>
      </c>
      <c r="D317" s="110">
        <v>2</v>
      </c>
      <c r="E317" s="98">
        <f t="shared" si="45"/>
        <v>0</v>
      </c>
      <c r="F317" s="98">
        <f t="shared" si="46"/>
        <v>0</v>
      </c>
      <c r="G317" s="98">
        <f t="shared" si="47"/>
        <v>0</v>
      </c>
      <c r="H317" s="98">
        <f t="shared" si="48"/>
        <v>0</v>
      </c>
      <c r="I317" s="98" t="e">
        <f t="shared" si="49"/>
        <v>#DIV/0!</v>
      </c>
      <c r="J317" s="98" t="e">
        <f t="shared" si="50"/>
        <v>#DIV/0!</v>
      </c>
      <c r="K317" s="98" t="e">
        <f t="shared" si="51"/>
        <v>#DIV/0!</v>
      </c>
      <c r="L317" s="98" t="e">
        <f t="shared" si="52"/>
        <v>#DIV/0!</v>
      </c>
      <c r="M317" s="98" t="e">
        <f t="shared" si="53"/>
        <v>#DIV/0!</v>
      </c>
      <c r="N317" s="98" t="e">
        <f t="shared" si="54"/>
        <v>#DIV/0!</v>
      </c>
    </row>
    <row r="318" spans="1:14" x14ac:dyDescent="0.25">
      <c r="A318" s="110"/>
      <c r="B318" s="113" t="s">
        <v>124</v>
      </c>
      <c r="C318" s="110" t="s">
        <v>144</v>
      </c>
      <c r="D318" s="110">
        <v>3</v>
      </c>
      <c r="E318" s="98">
        <f t="shared" si="45"/>
        <v>0</v>
      </c>
      <c r="F318" s="98">
        <f t="shared" si="46"/>
        <v>0</v>
      </c>
      <c r="G318" s="98">
        <f t="shared" si="47"/>
        <v>0</v>
      </c>
      <c r="H318" s="98">
        <f t="shared" si="48"/>
        <v>0</v>
      </c>
      <c r="I318" s="98" t="e">
        <f t="shared" si="49"/>
        <v>#DIV/0!</v>
      </c>
      <c r="J318" s="98" t="e">
        <f t="shared" si="50"/>
        <v>#DIV/0!</v>
      </c>
      <c r="K318" s="98" t="e">
        <f t="shared" si="51"/>
        <v>#DIV/0!</v>
      </c>
      <c r="L318" s="98" t="e">
        <f t="shared" si="52"/>
        <v>#DIV/0!</v>
      </c>
      <c r="M318" s="98" t="e">
        <f t="shared" si="53"/>
        <v>#DIV/0!</v>
      </c>
      <c r="N318" s="98" t="e">
        <f t="shared" si="54"/>
        <v>#DIV/0!</v>
      </c>
    </row>
    <row r="319" spans="1:14" x14ac:dyDescent="0.25">
      <c r="A319" s="110">
        <v>2</v>
      </c>
      <c r="B319" s="113" t="s">
        <v>124</v>
      </c>
      <c r="C319" s="110" t="s">
        <v>141</v>
      </c>
      <c r="D319" s="110">
        <v>3</v>
      </c>
      <c r="E319" s="98">
        <f t="shared" si="45"/>
        <v>0</v>
      </c>
      <c r="F319" s="98">
        <f t="shared" si="46"/>
        <v>0</v>
      </c>
      <c r="G319" s="98">
        <f t="shared" si="47"/>
        <v>0</v>
      </c>
      <c r="H319" s="98">
        <f t="shared" si="48"/>
        <v>0</v>
      </c>
      <c r="I319" s="98" t="e">
        <f t="shared" si="49"/>
        <v>#DIV/0!</v>
      </c>
      <c r="J319" s="98" t="e">
        <f t="shared" si="50"/>
        <v>#DIV/0!</v>
      </c>
      <c r="K319" s="98" t="e">
        <f t="shared" si="51"/>
        <v>#DIV/0!</v>
      </c>
      <c r="L319" s="98" t="e">
        <f t="shared" si="52"/>
        <v>#DIV/0!</v>
      </c>
      <c r="M319" s="98" t="e">
        <f t="shared" si="53"/>
        <v>#DIV/0!</v>
      </c>
      <c r="N319" s="98" t="e">
        <f t="shared" si="54"/>
        <v>#DIV/0!</v>
      </c>
    </row>
    <row r="320" spans="1:14" x14ac:dyDescent="0.25">
      <c r="A320" s="110">
        <v>3</v>
      </c>
      <c r="B320" s="113" t="s">
        <v>124</v>
      </c>
      <c r="C320" s="110" t="s">
        <v>138</v>
      </c>
      <c r="D320" s="110">
        <v>4</v>
      </c>
      <c r="E320" s="98">
        <f t="shared" si="45"/>
        <v>0</v>
      </c>
      <c r="F320" s="98">
        <f t="shared" si="46"/>
        <v>0</v>
      </c>
      <c r="G320" s="98">
        <f t="shared" si="47"/>
        <v>0</v>
      </c>
      <c r="H320" s="98">
        <f t="shared" si="48"/>
        <v>0</v>
      </c>
      <c r="I320" s="98" t="e">
        <f t="shared" si="49"/>
        <v>#DIV/0!</v>
      </c>
      <c r="J320" s="98" t="e">
        <f t="shared" si="50"/>
        <v>#DIV/0!</v>
      </c>
      <c r="K320" s="98" t="e">
        <f t="shared" si="51"/>
        <v>#DIV/0!</v>
      </c>
      <c r="L320" s="98" t="e">
        <f t="shared" si="52"/>
        <v>#DIV/0!</v>
      </c>
      <c r="M320" s="98" t="e">
        <f t="shared" si="53"/>
        <v>#DIV/0!</v>
      </c>
      <c r="N320" s="98" t="e">
        <f t="shared" si="54"/>
        <v>#DIV/0!</v>
      </c>
    </row>
    <row r="321" spans="1:14" x14ac:dyDescent="0.25">
      <c r="A321" s="110">
        <v>4</v>
      </c>
      <c r="B321" s="113" t="s">
        <v>124</v>
      </c>
      <c r="C321" s="110" t="s">
        <v>135</v>
      </c>
      <c r="D321" s="110">
        <v>4</v>
      </c>
      <c r="E321" s="98">
        <f t="shared" si="45"/>
        <v>0</v>
      </c>
      <c r="F321" s="98">
        <f t="shared" si="46"/>
        <v>0</v>
      </c>
      <c r="G321" s="98">
        <f t="shared" si="47"/>
        <v>0</v>
      </c>
      <c r="H321" s="98">
        <f t="shared" si="48"/>
        <v>0</v>
      </c>
      <c r="I321" s="98" t="e">
        <f t="shared" si="49"/>
        <v>#DIV/0!</v>
      </c>
      <c r="J321" s="98" t="e">
        <f t="shared" si="50"/>
        <v>#DIV/0!</v>
      </c>
      <c r="K321" s="98" t="e">
        <f t="shared" si="51"/>
        <v>#DIV/0!</v>
      </c>
      <c r="L321" s="98" t="e">
        <f t="shared" si="52"/>
        <v>#DIV/0!</v>
      </c>
      <c r="M321" s="98" t="e">
        <f t="shared" si="53"/>
        <v>#DIV/0!</v>
      </c>
      <c r="N321" s="98" t="e">
        <f t="shared" si="54"/>
        <v>#DIV/0!</v>
      </c>
    </row>
    <row r="322" spans="1:14" x14ac:dyDescent="0.25">
      <c r="A322" s="110"/>
      <c r="B322" s="113" t="s">
        <v>122</v>
      </c>
      <c r="C322" s="110" t="s">
        <v>146</v>
      </c>
      <c r="D322" s="110">
        <v>3</v>
      </c>
      <c r="E322" s="98">
        <f t="shared" si="45"/>
        <v>0</v>
      </c>
      <c r="F322" s="98">
        <f t="shared" si="46"/>
        <v>0</v>
      </c>
      <c r="G322" s="98">
        <f t="shared" si="47"/>
        <v>0</v>
      </c>
      <c r="H322" s="98">
        <f t="shared" si="48"/>
        <v>0</v>
      </c>
      <c r="I322" s="98" t="e">
        <f t="shared" si="49"/>
        <v>#DIV/0!</v>
      </c>
      <c r="J322" s="98" t="e">
        <f t="shared" si="50"/>
        <v>#DIV/0!</v>
      </c>
      <c r="K322" s="98" t="e">
        <f t="shared" si="51"/>
        <v>#DIV/0!</v>
      </c>
      <c r="L322" s="98" t="e">
        <f t="shared" si="52"/>
        <v>#DIV/0!</v>
      </c>
      <c r="M322" s="98" t="e">
        <f t="shared" si="53"/>
        <v>#DIV/0!</v>
      </c>
      <c r="N322" s="98" t="e">
        <f t="shared" si="54"/>
        <v>#DIV/0!</v>
      </c>
    </row>
    <row r="323" spans="1:14" x14ac:dyDescent="0.25">
      <c r="A323" s="110"/>
      <c r="B323" s="113" t="s">
        <v>122</v>
      </c>
      <c r="C323" s="110" t="s">
        <v>144</v>
      </c>
      <c r="D323" s="110">
        <v>3</v>
      </c>
      <c r="E323" s="98">
        <f t="shared" si="45"/>
        <v>0</v>
      </c>
      <c r="F323" s="98">
        <f t="shared" si="46"/>
        <v>0</v>
      </c>
      <c r="G323" s="98">
        <f t="shared" si="47"/>
        <v>0</v>
      </c>
      <c r="H323" s="98">
        <f t="shared" si="48"/>
        <v>0</v>
      </c>
      <c r="I323" s="98" t="e">
        <f t="shared" si="49"/>
        <v>#DIV/0!</v>
      </c>
      <c r="J323" s="98" t="e">
        <f t="shared" si="50"/>
        <v>#DIV/0!</v>
      </c>
      <c r="K323" s="98" t="e">
        <f t="shared" si="51"/>
        <v>#DIV/0!</v>
      </c>
      <c r="L323" s="98" t="e">
        <f t="shared" si="52"/>
        <v>#DIV/0!</v>
      </c>
      <c r="M323" s="98" t="e">
        <f t="shared" si="53"/>
        <v>#DIV/0!</v>
      </c>
      <c r="N323" s="98" t="e">
        <f t="shared" si="54"/>
        <v>#DIV/0!</v>
      </c>
    </row>
    <row r="324" spans="1:14" x14ac:dyDescent="0.25">
      <c r="A324" s="110">
        <v>2</v>
      </c>
      <c r="B324" s="113" t="s">
        <v>122</v>
      </c>
      <c r="C324" s="110" t="s">
        <v>141</v>
      </c>
      <c r="D324" s="110">
        <v>4</v>
      </c>
      <c r="E324" s="98">
        <f>+IF(AND($C$296=C324,$C$300=B324),D324,0)</f>
        <v>0</v>
      </c>
      <c r="F324" s="98">
        <f t="shared" si="46"/>
        <v>0</v>
      </c>
      <c r="G324" s="98">
        <f t="shared" si="47"/>
        <v>0</v>
      </c>
      <c r="H324" s="98">
        <f t="shared" si="48"/>
        <v>0</v>
      </c>
      <c r="I324" s="98" t="e">
        <f t="shared" si="49"/>
        <v>#DIV/0!</v>
      </c>
      <c r="J324" s="98" t="e">
        <f t="shared" si="50"/>
        <v>#DIV/0!</v>
      </c>
      <c r="K324" s="98" t="e">
        <f t="shared" si="51"/>
        <v>#DIV/0!</v>
      </c>
      <c r="L324" s="98" t="e">
        <f t="shared" si="52"/>
        <v>#DIV/0!</v>
      </c>
      <c r="M324" s="98" t="e">
        <f t="shared" si="53"/>
        <v>#DIV/0!</v>
      </c>
      <c r="N324" s="98" t="e">
        <f t="shared" si="54"/>
        <v>#DIV/0!</v>
      </c>
    </row>
    <row r="325" spans="1:14" x14ac:dyDescent="0.25">
      <c r="A325" s="110">
        <v>3</v>
      </c>
      <c r="B325" s="113" t="s">
        <v>122</v>
      </c>
      <c r="C325" s="110" t="s">
        <v>138</v>
      </c>
      <c r="D325" s="110">
        <v>4</v>
      </c>
      <c r="E325" s="98">
        <f t="shared" si="45"/>
        <v>0</v>
      </c>
      <c r="F325" s="98">
        <f t="shared" si="46"/>
        <v>0</v>
      </c>
      <c r="G325" s="98">
        <f t="shared" si="47"/>
        <v>0</v>
      </c>
      <c r="H325" s="98">
        <f t="shared" si="48"/>
        <v>0</v>
      </c>
      <c r="I325" s="98" t="e">
        <f t="shared" si="49"/>
        <v>#DIV/0!</v>
      </c>
      <c r="J325" s="98" t="e">
        <f t="shared" si="50"/>
        <v>#DIV/0!</v>
      </c>
      <c r="K325" s="98" t="e">
        <f t="shared" si="51"/>
        <v>#DIV/0!</v>
      </c>
      <c r="L325" s="98" t="e">
        <f t="shared" si="52"/>
        <v>#DIV/0!</v>
      </c>
      <c r="M325" s="98" t="e">
        <f t="shared" si="53"/>
        <v>#DIV/0!</v>
      </c>
      <c r="N325" s="98" t="e">
        <f t="shared" si="54"/>
        <v>#DIV/0!</v>
      </c>
    </row>
    <row r="326" spans="1:14" x14ac:dyDescent="0.25">
      <c r="A326" s="110">
        <v>4</v>
      </c>
      <c r="B326" s="113" t="s">
        <v>122</v>
      </c>
      <c r="C326" s="110" t="s">
        <v>135</v>
      </c>
      <c r="D326" s="110">
        <v>4</v>
      </c>
      <c r="E326" s="98">
        <f t="shared" si="45"/>
        <v>0</v>
      </c>
      <c r="F326" s="98">
        <f>+IF(AND($D$296=C326,$D$300=B326),D326,0)</f>
        <v>0</v>
      </c>
      <c r="G326" s="98">
        <f t="shared" si="47"/>
        <v>0</v>
      </c>
      <c r="H326" s="98">
        <f t="shared" si="48"/>
        <v>0</v>
      </c>
      <c r="I326" s="98" t="e">
        <f t="shared" si="49"/>
        <v>#DIV/0!</v>
      </c>
      <c r="J326" s="98" t="e">
        <f t="shared" si="50"/>
        <v>#DIV/0!</v>
      </c>
      <c r="K326" s="98" t="e">
        <f t="shared" si="51"/>
        <v>#DIV/0!</v>
      </c>
      <c r="L326" s="98" t="e">
        <f t="shared" si="52"/>
        <v>#DIV/0!</v>
      </c>
      <c r="M326" s="98" t="e">
        <f t="shared" si="53"/>
        <v>#DIV/0!</v>
      </c>
      <c r="N326" s="98" t="e">
        <f t="shared" si="54"/>
        <v>#DIV/0!</v>
      </c>
    </row>
    <row r="327" spans="1:14" x14ac:dyDescent="0.25">
      <c r="A327" s="31"/>
      <c r="B327" s="51"/>
      <c r="C327" s="52"/>
      <c r="D327" s="52"/>
      <c r="F327" s="5"/>
      <c r="G327" s="5"/>
      <c r="H327" s="5"/>
      <c r="I327" s="5"/>
      <c r="J327" s="5"/>
      <c r="K327" s="5"/>
      <c r="L327" s="5"/>
      <c r="M327" s="5"/>
    </row>
    <row r="328" spans="1:14" x14ac:dyDescent="0.25">
      <c r="A328" s="31"/>
      <c r="B328" s="8"/>
    </row>
    <row r="329" spans="1:14" x14ac:dyDescent="0.25">
      <c r="A329" s="31"/>
      <c r="B329" s="130"/>
      <c r="C329" s="131" t="s">
        <v>41</v>
      </c>
      <c r="D329" s="131" t="s">
        <v>42</v>
      </c>
      <c r="E329" s="131" t="s">
        <v>43</v>
      </c>
      <c r="F329" s="131" t="s">
        <v>44</v>
      </c>
      <c r="G329" s="131" t="s">
        <v>45</v>
      </c>
      <c r="H329" s="131" t="s">
        <v>46</v>
      </c>
      <c r="I329" s="131" t="s">
        <v>47</v>
      </c>
      <c r="J329" s="131" t="s">
        <v>48</v>
      </c>
      <c r="K329" s="131" t="s">
        <v>49</v>
      </c>
      <c r="L329" s="132" t="s">
        <v>50</v>
      </c>
    </row>
    <row r="330" spans="1:14" x14ac:dyDescent="0.25">
      <c r="A330" s="31"/>
      <c r="B330" s="11"/>
      <c r="C330" s="5">
        <f>MAX(E302:E326)</f>
        <v>4</v>
      </c>
      <c r="D330" s="5">
        <f t="shared" ref="D330:L330" si="55">MAX(F302:F326)</f>
        <v>1</v>
      </c>
      <c r="E330" s="5">
        <f t="shared" si="55"/>
        <v>1</v>
      </c>
      <c r="F330" s="5">
        <f>MAX(H302:H326)</f>
        <v>1</v>
      </c>
      <c r="G330" s="5" t="e">
        <f t="shared" si="55"/>
        <v>#DIV/0!</v>
      </c>
      <c r="H330" s="5" t="e">
        <f t="shared" si="55"/>
        <v>#DIV/0!</v>
      </c>
      <c r="I330" s="5" t="e">
        <f t="shared" si="55"/>
        <v>#DIV/0!</v>
      </c>
      <c r="J330" s="5" t="e">
        <f t="shared" si="55"/>
        <v>#DIV/0!</v>
      </c>
      <c r="K330" s="5" t="e">
        <f t="shared" si="55"/>
        <v>#DIV/0!</v>
      </c>
      <c r="L330" s="5" t="e">
        <f t="shared" si="55"/>
        <v>#DIV/0!</v>
      </c>
    </row>
    <row r="331" spans="1:14" x14ac:dyDescent="0.25">
      <c r="A331" s="31"/>
      <c r="B331" s="12" t="s">
        <v>170</v>
      </c>
      <c r="C331" s="76" t="str">
        <f>IF(C330=$C$141,$B$141,IF(C330=$C$142,$B$142,IF(C330=$C$143,$B$143,IF(C330=$C$144,$B$144))))</f>
        <v>Extrema</v>
      </c>
      <c r="D331" s="13" t="str">
        <f t="shared" ref="D331:I331" si="56">IF(D330=$C$141,$B$141,IF(D330=$C$142,$B$142,IF(D330=$C$143,$B$143,IF(D330=$C$144,$B$144))))</f>
        <v>Baja</v>
      </c>
      <c r="E331" s="76" t="str">
        <f t="shared" si="56"/>
        <v>Baja</v>
      </c>
      <c r="F331" s="13" t="str">
        <f t="shared" si="56"/>
        <v>Baja</v>
      </c>
      <c r="G331" s="13" t="e">
        <f t="shared" si="56"/>
        <v>#DIV/0!</v>
      </c>
      <c r="H331" s="13" t="e">
        <f t="shared" si="56"/>
        <v>#DIV/0!</v>
      </c>
      <c r="I331" s="13" t="e">
        <f t="shared" si="56"/>
        <v>#DIV/0!</v>
      </c>
      <c r="J331" s="13" t="e">
        <f>IF(J330=$C$141,$B$141,IF(J330=$C$142,$B$142,IF(J330=$C$143,$B$143,IF(J330=$C$144,$B$144))))</f>
        <v>#DIV/0!</v>
      </c>
      <c r="K331" s="13" t="e">
        <f>IF(K330=$C$141,$B$141,IF(K330=$C$142,$B$142,IF(K330=$C$143,$B$143,IF(K330=$C$144,$B$144))))</f>
        <v>#DIV/0!</v>
      </c>
      <c r="L331" s="16" t="e">
        <f>IF(L330=$C$141,$B$141,IF(L330=$C$142,$B$142,IF(L330=$C$143,$B$143,IF(L330=$C$144,$B$144))))</f>
        <v>#DIV/0!</v>
      </c>
    </row>
    <row r="332" spans="1:14" x14ac:dyDescent="0.25">
      <c r="A332" s="31"/>
      <c r="B332" s="8"/>
    </row>
    <row r="333" spans="1:14" x14ac:dyDescent="0.25">
      <c r="A333" s="31"/>
      <c r="B333" s="8"/>
    </row>
    <row r="334" spans="1:14" x14ac:dyDescent="0.25">
      <c r="A334" s="31"/>
      <c r="B334" s="8"/>
    </row>
    <row r="335" spans="1:14" x14ac:dyDescent="0.25">
      <c r="A335" s="31"/>
      <c r="B335" s="17" t="s">
        <v>217</v>
      </c>
      <c r="C335" s="17" t="s">
        <v>218</v>
      </c>
    </row>
    <row r="336" spans="1:14" x14ac:dyDescent="0.25">
      <c r="A336" s="31"/>
      <c r="B336" s="8" t="s">
        <v>219</v>
      </c>
      <c r="C336" s="5" t="s">
        <v>51</v>
      </c>
    </row>
    <row r="337" spans="1:3" x14ac:dyDescent="0.25">
      <c r="A337" s="31"/>
      <c r="B337" s="8" t="s">
        <v>220</v>
      </c>
      <c r="C337" s="5" t="s">
        <v>221</v>
      </c>
    </row>
    <row r="338" spans="1:3" x14ac:dyDescent="0.25">
      <c r="A338" s="31"/>
      <c r="B338" s="8" t="s">
        <v>222</v>
      </c>
      <c r="C338" s="5" t="s">
        <v>223</v>
      </c>
    </row>
    <row r="339" spans="1:3" x14ac:dyDescent="0.25">
      <c r="A339" s="31"/>
      <c r="B339" s="8"/>
      <c r="C339" s="5" t="s">
        <v>32</v>
      </c>
    </row>
    <row r="340" spans="1:3" x14ac:dyDescent="0.25">
      <c r="A340" s="31"/>
      <c r="B340" s="17" t="s">
        <v>224</v>
      </c>
      <c r="C340" s="5" t="s">
        <v>33</v>
      </c>
    </row>
    <row r="341" spans="1:3" x14ac:dyDescent="0.25">
      <c r="A341" s="31"/>
      <c r="B341" s="63" t="s">
        <v>225</v>
      </c>
      <c r="C341" s="5" t="s">
        <v>34</v>
      </c>
    </row>
    <row r="342" spans="1:3" x14ac:dyDescent="0.25">
      <c r="A342" s="31"/>
      <c r="B342" s="63"/>
      <c r="C342" s="5" t="s">
        <v>36</v>
      </c>
    </row>
    <row r="343" spans="1:3" x14ac:dyDescent="0.25">
      <c r="A343" s="31"/>
      <c r="B343" s="8"/>
      <c r="C343" s="5" t="s">
        <v>37</v>
      </c>
    </row>
    <row r="344" spans="1:3" x14ac:dyDescent="0.25">
      <c r="A344" s="31"/>
      <c r="B344" s="26" t="s">
        <v>226</v>
      </c>
      <c r="C344" s="5" t="s">
        <v>38</v>
      </c>
    </row>
    <row r="345" spans="1:3" x14ac:dyDescent="0.25">
      <c r="A345" s="31"/>
      <c r="B345" s="1" t="s">
        <v>51</v>
      </c>
    </row>
    <row r="346" spans="1:3" x14ac:dyDescent="0.25">
      <c r="A346" s="31"/>
      <c r="B346" s="1" t="s">
        <v>227</v>
      </c>
    </row>
    <row r="347" spans="1:3" x14ac:dyDescent="0.25">
      <c r="A347" s="31"/>
      <c r="B347" s="1" t="s">
        <v>334</v>
      </c>
    </row>
    <row r="348" spans="1:3" x14ac:dyDescent="0.25">
      <c r="A348" s="31"/>
      <c r="B348" s="27" t="s">
        <v>228</v>
      </c>
    </row>
    <row r="349" spans="1:3" x14ac:dyDescent="0.25">
      <c r="A349" s="31"/>
      <c r="B349" s="27" t="s">
        <v>229</v>
      </c>
    </row>
    <row r="350" spans="1:3" x14ac:dyDescent="0.25">
      <c r="A350" s="31"/>
      <c r="B350" s="27" t="s">
        <v>333</v>
      </c>
    </row>
    <row r="351" spans="1:3" x14ac:dyDescent="0.25">
      <c r="A351" s="31"/>
      <c r="B351" s="27" t="s">
        <v>230</v>
      </c>
    </row>
    <row r="352" spans="1:3" x14ac:dyDescent="0.25">
      <c r="A352" s="31"/>
      <c r="B352" s="27" t="s">
        <v>231</v>
      </c>
    </row>
    <row r="353" spans="1:2" x14ac:dyDescent="0.25">
      <c r="A353" s="31"/>
      <c r="B353" s="27" t="s">
        <v>232</v>
      </c>
    </row>
    <row r="354" spans="1:2" x14ac:dyDescent="0.25">
      <c r="A354" s="31"/>
      <c r="B354" s="8"/>
    </row>
    <row r="355" spans="1:2" x14ac:dyDescent="0.25">
      <c r="A355" s="31"/>
      <c r="B355" s="8"/>
    </row>
    <row r="356" spans="1:2" x14ac:dyDescent="0.25">
      <c r="A356" s="31"/>
      <c r="B356" s="8"/>
    </row>
    <row r="357" spans="1:2" x14ac:dyDescent="0.25">
      <c r="A357" s="31"/>
      <c r="B357" s="8"/>
    </row>
    <row r="358" spans="1:2" x14ac:dyDescent="0.25">
      <c r="A358" s="31"/>
      <c r="B358" s="8"/>
    </row>
    <row r="359" spans="1:2" x14ac:dyDescent="0.25">
      <c r="A359" s="31"/>
      <c r="B359" s="8"/>
    </row>
    <row r="360" spans="1:2" x14ac:dyDescent="0.25">
      <c r="A360" s="31"/>
      <c r="B360" s="8"/>
    </row>
    <row r="361" spans="1:2" x14ac:dyDescent="0.25">
      <c r="A361" s="31"/>
      <c r="B361" s="8"/>
    </row>
    <row r="362" spans="1:2" x14ac:dyDescent="0.25">
      <c r="A362" s="31"/>
      <c r="B362" s="8"/>
    </row>
    <row r="363" spans="1:2" x14ac:dyDescent="0.25">
      <c r="A363" s="31"/>
      <c r="B363" s="8"/>
    </row>
    <row r="364" spans="1:2" x14ac:dyDescent="0.25">
      <c r="A364" s="31"/>
      <c r="B364" s="8"/>
    </row>
    <row r="365" spans="1:2" x14ac:dyDescent="0.25">
      <c r="A365" s="31"/>
      <c r="B365" s="8"/>
    </row>
    <row r="366" spans="1:2" x14ac:dyDescent="0.25">
      <c r="A366" s="31"/>
      <c r="B366" s="8"/>
    </row>
    <row r="367" spans="1:2" x14ac:dyDescent="0.25">
      <c r="A367" s="31"/>
      <c r="B367" s="8"/>
    </row>
    <row r="368" spans="1:2" x14ac:dyDescent="0.25">
      <c r="A368" s="31"/>
      <c r="B368" s="8"/>
    </row>
    <row r="369" spans="1:2" x14ac:dyDescent="0.25">
      <c r="A369" s="31"/>
      <c r="B369" s="8"/>
    </row>
    <row r="370" spans="1:2" x14ac:dyDescent="0.25">
      <c r="A370" s="31"/>
      <c r="B370" s="8"/>
    </row>
    <row r="371" spans="1:2" x14ac:dyDescent="0.25">
      <c r="A371" s="31"/>
      <c r="B371" s="8"/>
    </row>
    <row r="372" spans="1:2" x14ac:dyDescent="0.25">
      <c r="A372" s="31"/>
      <c r="B372" s="8"/>
    </row>
    <row r="373" spans="1:2" x14ac:dyDescent="0.25">
      <c r="A373" s="31"/>
      <c r="B373" s="8"/>
    </row>
    <row r="374" spans="1:2" x14ac:dyDescent="0.25">
      <c r="A374" s="31"/>
      <c r="B374" s="8"/>
    </row>
    <row r="375" spans="1:2" x14ac:dyDescent="0.25">
      <c r="A375" s="31"/>
      <c r="B375" s="8"/>
    </row>
    <row r="376" spans="1:2" x14ac:dyDescent="0.25">
      <c r="A376" s="31"/>
      <c r="B376" s="8"/>
    </row>
    <row r="377" spans="1:2" x14ac:dyDescent="0.25">
      <c r="A377" s="31"/>
      <c r="B377" s="8"/>
    </row>
    <row r="378" spans="1:2" x14ac:dyDescent="0.25">
      <c r="A378" s="31"/>
      <c r="B378" s="8"/>
    </row>
    <row r="379" spans="1:2" x14ac:dyDescent="0.25">
      <c r="A379" s="31"/>
      <c r="B379" s="8"/>
    </row>
    <row r="380" spans="1:2" x14ac:dyDescent="0.25">
      <c r="A380" s="31"/>
      <c r="B380" s="8"/>
    </row>
    <row r="381" spans="1:2" x14ac:dyDescent="0.25">
      <c r="A381" s="31"/>
      <c r="B381" s="8"/>
    </row>
    <row r="382" spans="1:2" x14ac:dyDescent="0.25">
      <c r="A382" s="31"/>
      <c r="B382" s="8"/>
    </row>
    <row r="383" spans="1:2" x14ac:dyDescent="0.25">
      <c r="A383" s="31"/>
      <c r="B383" s="8"/>
    </row>
    <row r="384" spans="1:2" x14ac:dyDescent="0.25">
      <c r="A384" s="31"/>
      <c r="B384" s="8"/>
    </row>
    <row r="385" spans="1:2" x14ac:dyDescent="0.25">
      <c r="A385" s="31"/>
      <c r="B385" s="8"/>
    </row>
    <row r="386" spans="1:2" x14ac:dyDescent="0.25">
      <c r="A386" s="31"/>
      <c r="B386" s="8"/>
    </row>
    <row r="387" spans="1:2" x14ac:dyDescent="0.25">
      <c r="A387" s="31"/>
      <c r="B387" s="8"/>
    </row>
    <row r="388" spans="1:2" x14ac:dyDescent="0.25">
      <c r="A388" s="31"/>
      <c r="B388" s="8"/>
    </row>
    <row r="389" spans="1:2" x14ac:dyDescent="0.25">
      <c r="A389" s="31"/>
      <c r="B389" s="8"/>
    </row>
    <row r="390" spans="1:2" x14ac:dyDescent="0.25">
      <c r="A390" s="31"/>
      <c r="B390" s="8"/>
    </row>
    <row r="391" spans="1:2" x14ac:dyDescent="0.25">
      <c r="A391" s="31"/>
      <c r="B391" s="8"/>
    </row>
    <row r="392" spans="1:2" x14ac:dyDescent="0.25">
      <c r="A392" s="31"/>
      <c r="B392" s="8"/>
    </row>
    <row r="393" spans="1:2" x14ac:dyDescent="0.25">
      <c r="A393" s="31"/>
      <c r="B393" s="8"/>
    </row>
    <row r="394" spans="1:2" x14ac:dyDescent="0.25">
      <c r="A394" s="31"/>
      <c r="B394" s="8"/>
    </row>
    <row r="395" spans="1:2" x14ac:dyDescent="0.25">
      <c r="A395" s="31"/>
      <c r="B395" s="8"/>
    </row>
    <row r="396" spans="1:2" x14ac:dyDescent="0.25">
      <c r="A396" s="31"/>
      <c r="B396" s="8"/>
    </row>
    <row r="397" spans="1:2" x14ac:dyDescent="0.25">
      <c r="A397" s="31"/>
      <c r="B397" s="8"/>
    </row>
    <row r="398" spans="1:2" x14ac:dyDescent="0.25">
      <c r="A398" s="31"/>
      <c r="B398" s="8"/>
    </row>
    <row r="399" spans="1:2" x14ac:dyDescent="0.25">
      <c r="A399" s="31"/>
      <c r="B399" s="8"/>
    </row>
    <row r="400" spans="1:2" x14ac:dyDescent="0.25">
      <c r="A400" s="31"/>
      <c r="B400" s="8"/>
    </row>
    <row r="401" spans="1:2" x14ac:dyDescent="0.25">
      <c r="A401" s="141"/>
      <c r="B401" s="149"/>
    </row>
    <row r="402" spans="1:2" x14ac:dyDescent="0.25">
      <c r="A402" s="31"/>
      <c r="B402" s="8"/>
    </row>
    <row r="403" spans="1:2" x14ac:dyDescent="0.25">
      <c r="A403" s="31"/>
      <c r="B403" s="8"/>
    </row>
    <row r="404" spans="1:2" x14ac:dyDescent="0.25">
      <c r="A404" s="31"/>
      <c r="B404" s="8"/>
    </row>
    <row r="405" spans="1:2" x14ac:dyDescent="0.25">
      <c r="A405" s="31"/>
      <c r="B405" s="8"/>
    </row>
    <row r="406" spans="1:2" x14ac:dyDescent="0.25">
      <c r="A406" s="31"/>
      <c r="B406" s="8"/>
    </row>
    <row r="407" spans="1:2" x14ac:dyDescent="0.25">
      <c r="A407" s="31"/>
      <c r="B407" s="8"/>
    </row>
    <row r="408" spans="1:2" x14ac:dyDescent="0.25">
      <c r="A408" s="31"/>
      <c r="B408" s="8"/>
    </row>
    <row r="409" spans="1:2" x14ac:dyDescent="0.25">
      <c r="A409" s="31"/>
      <c r="B409" s="8"/>
    </row>
    <row r="410" spans="1:2" x14ac:dyDescent="0.25">
      <c r="A410" s="31"/>
      <c r="B410" s="8"/>
    </row>
    <row r="411" spans="1:2" x14ac:dyDescent="0.25">
      <c r="A411" s="31"/>
      <c r="B411" s="8"/>
    </row>
    <row r="412" spans="1:2" x14ac:dyDescent="0.25">
      <c r="A412" s="31"/>
      <c r="B412" s="8"/>
    </row>
    <row r="413" spans="1:2" x14ac:dyDescent="0.25">
      <c r="A413" s="31"/>
      <c r="B413" s="8"/>
    </row>
    <row r="414" spans="1:2" x14ac:dyDescent="0.25">
      <c r="A414" s="31"/>
      <c r="B414" s="8"/>
    </row>
    <row r="415" spans="1:2" x14ac:dyDescent="0.25">
      <c r="A415" s="31"/>
      <c r="B415" s="8"/>
    </row>
    <row r="416" spans="1:2" x14ac:dyDescent="0.25">
      <c r="A416" s="31"/>
      <c r="B416" s="8"/>
    </row>
    <row r="417" spans="1:2" x14ac:dyDescent="0.25">
      <c r="A417" s="31"/>
      <c r="B417" s="8"/>
    </row>
    <row r="418" spans="1:2" x14ac:dyDescent="0.25">
      <c r="A418" s="31"/>
      <c r="B418" s="8"/>
    </row>
    <row r="419" spans="1:2" x14ac:dyDescent="0.25">
      <c r="A419" s="31"/>
      <c r="B419" s="8"/>
    </row>
    <row r="420" spans="1:2" x14ac:dyDescent="0.25">
      <c r="A420" s="31"/>
      <c r="B420" s="8"/>
    </row>
    <row r="421" spans="1:2" x14ac:dyDescent="0.25">
      <c r="A421" s="31"/>
      <c r="B421" s="8"/>
    </row>
    <row r="422" spans="1:2" x14ac:dyDescent="0.25">
      <c r="A422" s="31"/>
      <c r="B422" s="8"/>
    </row>
    <row r="423" spans="1:2" x14ac:dyDescent="0.25">
      <c r="A423" s="31"/>
      <c r="B423" s="8"/>
    </row>
    <row r="424" spans="1:2" x14ac:dyDescent="0.25">
      <c r="A424" s="31"/>
      <c r="B424" s="8"/>
    </row>
    <row r="425" spans="1:2" x14ac:dyDescent="0.25">
      <c r="A425" s="31"/>
      <c r="B425" s="8"/>
    </row>
    <row r="426" spans="1:2" x14ac:dyDescent="0.25">
      <c r="A426" s="31"/>
      <c r="B426" s="8"/>
    </row>
    <row r="427" spans="1:2" x14ac:dyDescent="0.25">
      <c r="A427" s="31"/>
      <c r="B427" s="8"/>
    </row>
    <row r="428" spans="1:2" x14ac:dyDescent="0.25">
      <c r="A428" s="31"/>
      <c r="B428" s="8"/>
    </row>
    <row r="429" spans="1:2" x14ac:dyDescent="0.25">
      <c r="A429" s="31"/>
      <c r="B429" s="8"/>
    </row>
    <row r="430" spans="1:2" x14ac:dyDescent="0.25">
      <c r="A430" s="31"/>
      <c r="B430" s="8"/>
    </row>
    <row r="431" spans="1:2" x14ac:dyDescent="0.25">
      <c r="A431" s="31"/>
      <c r="B431" s="8"/>
    </row>
    <row r="432" spans="1:2" x14ac:dyDescent="0.25">
      <c r="A432" s="31"/>
      <c r="B432" s="8"/>
    </row>
    <row r="433" spans="1:2" x14ac:dyDescent="0.25">
      <c r="A433" s="31"/>
      <c r="B433" s="8"/>
    </row>
    <row r="434" spans="1:2" x14ac:dyDescent="0.25">
      <c r="A434" s="31"/>
      <c r="B434" s="8"/>
    </row>
    <row r="435" spans="1:2" x14ac:dyDescent="0.25">
      <c r="A435" s="31"/>
      <c r="B435" s="8"/>
    </row>
    <row r="436" spans="1:2" x14ac:dyDescent="0.25">
      <c r="A436" s="31"/>
      <c r="B436" s="8"/>
    </row>
    <row r="437" spans="1:2" x14ac:dyDescent="0.25">
      <c r="A437" s="31"/>
      <c r="B437" s="8"/>
    </row>
    <row r="438" spans="1:2" x14ac:dyDescent="0.25">
      <c r="A438" s="31"/>
      <c r="B438" s="8"/>
    </row>
    <row r="439" spans="1:2" x14ac:dyDescent="0.25">
      <c r="A439" s="31"/>
      <c r="B439" s="8"/>
    </row>
    <row r="440" spans="1:2" x14ac:dyDescent="0.25">
      <c r="A440" s="31"/>
      <c r="B440" s="8"/>
    </row>
    <row r="441" spans="1:2" x14ac:dyDescent="0.25">
      <c r="A441" s="31"/>
      <c r="B441" s="8"/>
    </row>
    <row r="442" spans="1:2" x14ac:dyDescent="0.25">
      <c r="A442" s="31"/>
      <c r="B442" s="8"/>
    </row>
    <row r="443" spans="1:2" x14ac:dyDescent="0.25">
      <c r="A443" s="31"/>
      <c r="B443" s="8"/>
    </row>
    <row r="444" spans="1:2" x14ac:dyDescent="0.25">
      <c r="A444" s="31"/>
      <c r="B444" s="8"/>
    </row>
    <row r="445" spans="1:2" x14ac:dyDescent="0.25">
      <c r="A445" s="31"/>
      <c r="B445" s="8"/>
    </row>
    <row r="446" spans="1:2" x14ac:dyDescent="0.25">
      <c r="A446" s="31"/>
      <c r="B446" s="8"/>
    </row>
    <row r="447" spans="1:2" x14ac:dyDescent="0.25">
      <c r="A447" s="31"/>
      <c r="B447" s="8"/>
    </row>
    <row r="448" spans="1:2" x14ac:dyDescent="0.25">
      <c r="A448" s="31"/>
      <c r="B448" s="8"/>
    </row>
    <row r="449" spans="1:2" x14ac:dyDescent="0.25">
      <c r="A449" s="31"/>
      <c r="B449" s="8"/>
    </row>
    <row r="450" spans="1:2" x14ac:dyDescent="0.25">
      <c r="A450" s="31"/>
      <c r="B450" s="8"/>
    </row>
    <row r="451" spans="1:2" x14ac:dyDescent="0.25">
      <c r="A451" s="31"/>
      <c r="B451" s="8"/>
    </row>
    <row r="452" spans="1:2" x14ac:dyDescent="0.25">
      <c r="A452" s="31"/>
      <c r="B452" s="8"/>
    </row>
    <row r="453" spans="1:2" x14ac:dyDescent="0.25">
      <c r="A453" s="31"/>
      <c r="B453" s="8"/>
    </row>
    <row r="454" spans="1:2" x14ac:dyDescent="0.25">
      <c r="A454" s="31"/>
      <c r="B454" s="8"/>
    </row>
    <row r="455" spans="1:2" x14ac:dyDescent="0.25">
      <c r="A455" s="31"/>
      <c r="B455" s="8"/>
    </row>
    <row r="456" spans="1:2" x14ac:dyDescent="0.25">
      <c r="A456" s="31"/>
      <c r="B456" s="8"/>
    </row>
    <row r="457" spans="1:2" x14ac:dyDescent="0.25">
      <c r="A457" s="31"/>
      <c r="B457" s="8"/>
    </row>
    <row r="458" spans="1:2" x14ac:dyDescent="0.25">
      <c r="A458" s="31"/>
      <c r="B458" s="8"/>
    </row>
    <row r="459" spans="1:2" x14ac:dyDescent="0.25">
      <c r="A459" s="31"/>
      <c r="B459" s="8"/>
    </row>
    <row r="460" spans="1:2" x14ac:dyDescent="0.25">
      <c r="A460" s="31"/>
      <c r="B460" s="8"/>
    </row>
    <row r="461" spans="1:2" x14ac:dyDescent="0.25">
      <c r="A461" s="31"/>
      <c r="B461" s="8"/>
    </row>
    <row r="462" spans="1:2" x14ac:dyDescent="0.25">
      <c r="A462" s="31"/>
      <c r="B462" s="8"/>
    </row>
    <row r="463" spans="1:2" x14ac:dyDescent="0.25">
      <c r="A463" s="31"/>
      <c r="B463" s="8"/>
    </row>
    <row r="464" spans="1:2" x14ac:dyDescent="0.25">
      <c r="A464" s="31"/>
      <c r="B464" s="8"/>
    </row>
    <row r="465" spans="1:2" x14ac:dyDescent="0.25">
      <c r="A465" s="31"/>
      <c r="B465" s="8"/>
    </row>
    <row r="466" spans="1:2" x14ac:dyDescent="0.25">
      <c r="A466" s="31"/>
      <c r="B466" s="8"/>
    </row>
    <row r="467" spans="1:2" x14ac:dyDescent="0.25">
      <c r="A467" s="31"/>
      <c r="B467" s="8"/>
    </row>
    <row r="468" spans="1:2" x14ac:dyDescent="0.25">
      <c r="A468" s="31"/>
      <c r="B468" s="8"/>
    </row>
    <row r="469" spans="1:2" x14ac:dyDescent="0.25">
      <c r="A469" s="31"/>
      <c r="B469" s="8"/>
    </row>
    <row r="470" spans="1:2" x14ac:dyDescent="0.25">
      <c r="A470" s="31"/>
      <c r="B470" s="8"/>
    </row>
    <row r="471" spans="1:2" x14ac:dyDescent="0.25">
      <c r="A471" s="31"/>
      <c r="B471" s="8"/>
    </row>
    <row r="472" spans="1:2" x14ac:dyDescent="0.25">
      <c r="A472" s="31"/>
      <c r="B472" s="8"/>
    </row>
    <row r="473" spans="1:2" x14ac:dyDescent="0.25">
      <c r="A473" s="141"/>
      <c r="B473" s="149"/>
    </row>
    <row r="474" spans="1:2" x14ac:dyDescent="0.25">
      <c r="A474" s="31"/>
      <c r="B474" s="8"/>
    </row>
    <row r="475" spans="1:2" x14ac:dyDescent="0.25">
      <c r="A475" s="31"/>
      <c r="B475" s="8"/>
    </row>
    <row r="476" spans="1:2" x14ac:dyDescent="0.25">
      <c r="A476" s="31"/>
      <c r="B476" s="8"/>
    </row>
    <row r="477" spans="1:2" x14ac:dyDescent="0.25">
      <c r="A477" s="31"/>
      <c r="B477" s="8"/>
    </row>
    <row r="478" spans="1:2" x14ac:dyDescent="0.25">
      <c r="A478" s="31"/>
      <c r="B478" s="8"/>
    </row>
    <row r="479" spans="1:2" x14ac:dyDescent="0.25">
      <c r="A479" s="31"/>
      <c r="B479" s="8"/>
    </row>
    <row r="480" spans="1:2" x14ac:dyDescent="0.25">
      <c r="A480" s="31"/>
      <c r="B480" s="8"/>
    </row>
    <row r="481" spans="1:2" x14ac:dyDescent="0.25">
      <c r="A481" s="31"/>
      <c r="B481" s="8"/>
    </row>
    <row r="482" spans="1:2" x14ac:dyDescent="0.25">
      <c r="A482" s="31"/>
      <c r="B482" s="8"/>
    </row>
    <row r="483" spans="1:2" x14ac:dyDescent="0.25">
      <c r="A483" s="31"/>
      <c r="B483" s="8"/>
    </row>
    <row r="484" spans="1:2" x14ac:dyDescent="0.25">
      <c r="A484" s="31"/>
      <c r="B484" s="8"/>
    </row>
    <row r="485" spans="1:2" x14ac:dyDescent="0.25">
      <c r="A485" s="31"/>
      <c r="B485" s="8"/>
    </row>
    <row r="486" spans="1:2" x14ac:dyDescent="0.25">
      <c r="A486" s="31"/>
      <c r="B486" s="8"/>
    </row>
    <row r="487" spans="1:2" x14ac:dyDescent="0.25">
      <c r="A487" s="31"/>
      <c r="B487" s="8"/>
    </row>
    <row r="488" spans="1:2" x14ac:dyDescent="0.25">
      <c r="A488" s="31"/>
      <c r="B488" s="8"/>
    </row>
    <row r="489" spans="1:2" x14ac:dyDescent="0.25">
      <c r="A489" s="31"/>
      <c r="B489" s="8"/>
    </row>
    <row r="490" spans="1:2" x14ac:dyDescent="0.25">
      <c r="A490" s="31"/>
      <c r="B490" s="8"/>
    </row>
    <row r="491" spans="1:2" x14ac:dyDescent="0.25">
      <c r="A491" s="31"/>
      <c r="B491" s="8"/>
    </row>
    <row r="492" spans="1:2" x14ac:dyDescent="0.25">
      <c r="A492" s="31"/>
      <c r="B492" s="8"/>
    </row>
    <row r="493" spans="1:2" x14ac:dyDescent="0.25">
      <c r="A493" s="31"/>
      <c r="B493" s="8"/>
    </row>
    <row r="494" spans="1:2" x14ac:dyDescent="0.25">
      <c r="A494" s="31"/>
      <c r="B494" s="8"/>
    </row>
    <row r="495" spans="1:2" x14ac:dyDescent="0.25">
      <c r="A495" s="31"/>
      <c r="B495" s="8"/>
    </row>
    <row r="496" spans="1:2" x14ac:dyDescent="0.25">
      <c r="A496" s="31"/>
      <c r="B496" s="8"/>
    </row>
    <row r="497" spans="1:2" x14ac:dyDescent="0.25">
      <c r="A497" s="31"/>
      <c r="B497" s="8"/>
    </row>
    <row r="498" spans="1:2" x14ac:dyDescent="0.25">
      <c r="A498" s="31"/>
      <c r="B498" s="8"/>
    </row>
    <row r="499" spans="1:2" x14ac:dyDescent="0.25">
      <c r="A499" s="31"/>
      <c r="B499" s="8"/>
    </row>
    <row r="500" spans="1:2" x14ac:dyDescent="0.25">
      <c r="A500" s="31"/>
      <c r="B500" s="8"/>
    </row>
    <row r="501" spans="1:2" x14ac:dyDescent="0.25">
      <c r="A501" s="31"/>
      <c r="B501" s="8"/>
    </row>
    <row r="502" spans="1:2" x14ac:dyDescent="0.25">
      <c r="A502" s="31"/>
      <c r="B502" s="8"/>
    </row>
    <row r="503" spans="1:2" x14ac:dyDescent="0.25">
      <c r="A503" s="31"/>
      <c r="B503" s="8"/>
    </row>
    <row r="504" spans="1:2" x14ac:dyDescent="0.25">
      <c r="A504" s="31"/>
      <c r="B504" s="8"/>
    </row>
    <row r="505" spans="1:2" x14ac:dyDescent="0.25">
      <c r="A505" s="31"/>
      <c r="B505" s="8"/>
    </row>
    <row r="506" spans="1:2" x14ac:dyDescent="0.25">
      <c r="A506" s="31"/>
      <c r="B506" s="8"/>
    </row>
    <row r="507" spans="1:2" x14ac:dyDescent="0.25">
      <c r="A507" s="31"/>
      <c r="B507" s="8"/>
    </row>
    <row r="508" spans="1:2" x14ac:dyDescent="0.25">
      <c r="A508" s="31"/>
      <c r="B508" s="8"/>
    </row>
    <row r="509" spans="1:2" x14ac:dyDescent="0.25">
      <c r="A509" s="31"/>
      <c r="B509" s="8"/>
    </row>
    <row r="510" spans="1:2" x14ac:dyDescent="0.25">
      <c r="A510" s="31"/>
      <c r="B510" s="8"/>
    </row>
    <row r="511" spans="1:2" x14ac:dyDescent="0.25">
      <c r="A511" s="31"/>
      <c r="B511" s="8"/>
    </row>
    <row r="512" spans="1:2" x14ac:dyDescent="0.25">
      <c r="A512" s="31"/>
      <c r="B512" s="8"/>
    </row>
    <row r="513" spans="1:2" x14ac:dyDescent="0.25">
      <c r="A513" s="31"/>
      <c r="B513" s="8"/>
    </row>
    <row r="514" spans="1:2" x14ac:dyDescent="0.25">
      <c r="A514" s="31"/>
      <c r="B514" s="8"/>
    </row>
    <row r="515" spans="1:2" x14ac:dyDescent="0.25">
      <c r="A515" s="31"/>
      <c r="B515" s="8"/>
    </row>
    <row r="516" spans="1:2" x14ac:dyDescent="0.25">
      <c r="A516" s="31"/>
      <c r="B516" s="8"/>
    </row>
    <row r="517" spans="1:2" x14ac:dyDescent="0.25">
      <c r="A517" s="31"/>
      <c r="B517" s="8"/>
    </row>
    <row r="518" spans="1:2" x14ac:dyDescent="0.25">
      <c r="A518" s="31"/>
      <c r="B518" s="8"/>
    </row>
    <row r="519" spans="1:2" x14ac:dyDescent="0.25">
      <c r="A519" s="31"/>
      <c r="B519" s="8"/>
    </row>
    <row r="520" spans="1:2" x14ac:dyDescent="0.25">
      <c r="A520" s="31"/>
      <c r="B520" s="8"/>
    </row>
    <row r="521" spans="1:2" x14ac:dyDescent="0.25">
      <c r="A521" s="31"/>
      <c r="B521" s="8"/>
    </row>
    <row r="522" spans="1:2" x14ac:dyDescent="0.25">
      <c r="A522" s="31"/>
      <c r="B522" s="8"/>
    </row>
    <row r="523" spans="1:2" x14ac:dyDescent="0.25">
      <c r="A523" s="31"/>
      <c r="B523" s="8"/>
    </row>
    <row r="524" spans="1:2" x14ac:dyDescent="0.25">
      <c r="A524" s="31"/>
      <c r="B524" s="8"/>
    </row>
    <row r="525" spans="1:2" x14ac:dyDescent="0.25">
      <c r="A525" s="31"/>
      <c r="B525" s="8"/>
    </row>
    <row r="526" spans="1:2" x14ac:dyDescent="0.25">
      <c r="A526" s="31"/>
      <c r="B526" s="8"/>
    </row>
    <row r="527" spans="1:2" x14ac:dyDescent="0.25">
      <c r="A527" s="31"/>
      <c r="B527" s="8"/>
    </row>
    <row r="528" spans="1:2" x14ac:dyDescent="0.25">
      <c r="A528" s="31"/>
      <c r="B528" s="8"/>
    </row>
    <row r="529" spans="1:2" x14ac:dyDescent="0.25">
      <c r="A529" s="31"/>
      <c r="B529" s="8"/>
    </row>
    <row r="530" spans="1:2" x14ac:dyDescent="0.25">
      <c r="A530" s="31"/>
      <c r="B530" s="8"/>
    </row>
    <row r="531" spans="1:2" x14ac:dyDescent="0.25">
      <c r="A531" s="31"/>
      <c r="B531" s="8"/>
    </row>
    <row r="532" spans="1:2" x14ac:dyDescent="0.25">
      <c r="A532" s="31"/>
      <c r="B532" s="8"/>
    </row>
    <row r="533" spans="1:2" x14ac:dyDescent="0.25">
      <c r="A533" s="31"/>
      <c r="B533" s="8"/>
    </row>
    <row r="534" spans="1:2" x14ac:dyDescent="0.25">
      <c r="A534" s="31"/>
      <c r="B534" s="8"/>
    </row>
    <row r="535" spans="1:2" x14ac:dyDescent="0.25">
      <c r="A535" s="31"/>
      <c r="B535" s="8"/>
    </row>
    <row r="536" spans="1:2" x14ac:dyDescent="0.25">
      <c r="A536" s="31"/>
      <c r="B536" s="8"/>
    </row>
    <row r="537" spans="1:2" x14ac:dyDescent="0.25">
      <c r="A537" s="141"/>
      <c r="B537" s="149"/>
    </row>
    <row r="538" spans="1:2" x14ac:dyDescent="0.25">
      <c r="A538" s="31"/>
      <c r="B538" s="8"/>
    </row>
    <row r="539" spans="1:2" x14ac:dyDescent="0.25">
      <c r="A539" s="31"/>
      <c r="B539" s="8"/>
    </row>
    <row r="540" spans="1:2" x14ac:dyDescent="0.25">
      <c r="A540" s="31"/>
      <c r="B540" s="8"/>
    </row>
    <row r="541" spans="1:2" x14ac:dyDescent="0.25">
      <c r="A541" s="31"/>
      <c r="B541" s="8"/>
    </row>
    <row r="542" spans="1:2" x14ac:dyDescent="0.25">
      <c r="A542" s="31"/>
      <c r="B542" s="8"/>
    </row>
    <row r="543" spans="1:2" x14ac:dyDescent="0.25">
      <c r="A543" s="31"/>
      <c r="B543" s="8"/>
    </row>
    <row r="544" spans="1:2" x14ac:dyDescent="0.25">
      <c r="A544" s="31"/>
      <c r="B544" s="8"/>
    </row>
    <row r="545" spans="1:2" x14ac:dyDescent="0.25">
      <c r="A545" s="31"/>
      <c r="B545" s="8"/>
    </row>
    <row r="546" spans="1:2" x14ac:dyDescent="0.25">
      <c r="A546" s="31"/>
      <c r="B546" s="8"/>
    </row>
    <row r="547" spans="1:2" x14ac:dyDescent="0.25">
      <c r="A547" s="31"/>
      <c r="B547" s="8"/>
    </row>
    <row r="548" spans="1:2" x14ac:dyDescent="0.25">
      <c r="A548" s="31"/>
      <c r="B548" s="8"/>
    </row>
    <row r="549" spans="1:2" x14ac:dyDescent="0.25">
      <c r="A549" s="31"/>
      <c r="B549" s="8"/>
    </row>
    <row r="550" spans="1:2" x14ac:dyDescent="0.25">
      <c r="A550" s="31"/>
      <c r="B550" s="8"/>
    </row>
    <row r="551" spans="1:2" x14ac:dyDescent="0.25">
      <c r="A551" s="31"/>
      <c r="B551" s="8"/>
    </row>
    <row r="552" spans="1:2" x14ac:dyDescent="0.25">
      <c r="A552" s="31"/>
      <c r="B552" s="8"/>
    </row>
    <row r="553" spans="1:2" x14ac:dyDescent="0.25">
      <c r="A553" s="31"/>
      <c r="B553" s="8"/>
    </row>
    <row r="554" spans="1:2" x14ac:dyDescent="0.25">
      <c r="A554" s="31"/>
      <c r="B554" s="8"/>
    </row>
    <row r="555" spans="1:2" x14ac:dyDescent="0.25">
      <c r="A555" s="31"/>
      <c r="B555" s="8"/>
    </row>
    <row r="556" spans="1:2" x14ac:dyDescent="0.25">
      <c r="A556" s="31"/>
      <c r="B556" s="8"/>
    </row>
    <row r="557" spans="1:2" x14ac:dyDescent="0.25">
      <c r="A557" s="31"/>
      <c r="B557" s="8"/>
    </row>
    <row r="558" spans="1:2" x14ac:dyDescent="0.25">
      <c r="A558" s="31"/>
      <c r="B558" s="8"/>
    </row>
    <row r="559" spans="1:2" x14ac:dyDescent="0.25">
      <c r="A559" s="31"/>
      <c r="B559" s="8"/>
    </row>
    <row r="560" spans="1:2" x14ac:dyDescent="0.25">
      <c r="A560" s="31"/>
      <c r="B560" s="8"/>
    </row>
    <row r="561" spans="1:2" x14ac:dyDescent="0.25">
      <c r="A561" s="31"/>
      <c r="B561" s="8"/>
    </row>
    <row r="562" spans="1:2" x14ac:dyDescent="0.25">
      <c r="A562" s="31"/>
      <c r="B562" s="8"/>
    </row>
    <row r="563" spans="1:2" x14ac:dyDescent="0.25">
      <c r="A563" s="31"/>
      <c r="B563" s="8"/>
    </row>
    <row r="564" spans="1:2" x14ac:dyDescent="0.25">
      <c r="A564" s="31"/>
      <c r="B564" s="8"/>
    </row>
    <row r="565" spans="1:2" x14ac:dyDescent="0.25">
      <c r="A565" s="31"/>
      <c r="B565" s="8"/>
    </row>
    <row r="566" spans="1:2" x14ac:dyDescent="0.25">
      <c r="A566" s="31"/>
      <c r="B566" s="8"/>
    </row>
    <row r="567" spans="1:2" x14ac:dyDescent="0.25">
      <c r="A567" s="31"/>
      <c r="B567" s="8"/>
    </row>
    <row r="568" spans="1:2" x14ac:dyDescent="0.25">
      <c r="A568" s="31"/>
      <c r="B568" s="8"/>
    </row>
    <row r="569" spans="1:2" x14ac:dyDescent="0.25">
      <c r="A569" s="31"/>
      <c r="B569" s="8"/>
    </row>
    <row r="570" spans="1:2" x14ac:dyDescent="0.25">
      <c r="A570" s="31"/>
      <c r="B570" s="8"/>
    </row>
    <row r="571" spans="1:2" x14ac:dyDescent="0.25">
      <c r="A571" s="31"/>
      <c r="B571" s="8"/>
    </row>
    <row r="572" spans="1:2" x14ac:dyDescent="0.25">
      <c r="A572" s="31"/>
      <c r="B572" s="8"/>
    </row>
    <row r="573" spans="1:2" x14ac:dyDescent="0.25">
      <c r="A573" s="31"/>
      <c r="B573" s="8"/>
    </row>
    <row r="574" spans="1:2" x14ac:dyDescent="0.25">
      <c r="A574" s="31"/>
      <c r="B574" s="8"/>
    </row>
    <row r="575" spans="1:2" x14ac:dyDescent="0.25">
      <c r="A575" s="31"/>
      <c r="B575" s="8"/>
    </row>
    <row r="576" spans="1:2" x14ac:dyDescent="0.25">
      <c r="A576" s="31"/>
      <c r="B576" s="8"/>
    </row>
    <row r="577" spans="1:2" x14ac:dyDescent="0.25">
      <c r="A577" s="31"/>
      <c r="B577" s="8"/>
    </row>
    <row r="578" spans="1:2" x14ac:dyDescent="0.25">
      <c r="A578" s="31"/>
      <c r="B578" s="8"/>
    </row>
    <row r="579" spans="1:2" x14ac:dyDescent="0.25">
      <c r="A579" s="31"/>
      <c r="B579" s="8"/>
    </row>
    <row r="580" spans="1:2" x14ac:dyDescent="0.25">
      <c r="A580" s="31"/>
      <c r="B580" s="8"/>
    </row>
    <row r="581" spans="1:2" x14ac:dyDescent="0.25">
      <c r="A581" s="31"/>
      <c r="B581" s="8"/>
    </row>
    <row r="582" spans="1:2" x14ac:dyDescent="0.25">
      <c r="A582" s="31"/>
      <c r="B582" s="8"/>
    </row>
    <row r="583" spans="1:2" x14ac:dyDescent="0.25">
      <c r="A583" s="31"/>
      <c r="B583" s="8"/>
    </row>
    <row r="584" spans="1:2" x14ac:dyDescent="0.25">
      <c r="A584" s="31"/>
      <c r="B584" s="8"/>
    </row>
    <row r="585" spans="1:2" x14ac:dyDescent="0.25">
      <c r="A585" s="31"/>
      <c r="B585" s="8"/>
    </row>
    <row r="586" spans="1:2" x14ac:dyDescent="0.25">
      <c r="A586" s="31"/>
      <c r="B586" s="8"/>
    </row>
    <row r="587" spans="1:2" x14ac:dyDescent="0.25">
      <c r="A587" s="31"/>
      <c r="B587" s="8"/>
    </row>
    <row r="588" spans="1:2" x14ac:dyDescent="0.25">
      <c r="A588" s="31"/>
      <c r="B588" s="8"/>
    </row>
    <row r="589" spans="1:2" x14ac:dyDescent="0.25">
      <c r="A589" s="31"/>
      <c r="B589" s="8"/>
    </row>
    <row r="590" spans="1:2" x14ac:dyDescent="0.25">
      <c r="A590" s="31"/>
      <c r="B590" s="8"/>
    </row>
    <row r="591" spans="1:2" x14ac:dyDescent="0.25">
      <c r="A591" s="31"/>
      <c r="B591" s="8"/>
    </row>
    <row r="592" spans="1:2" x14ac:dyDescent="0.25">
      <c r="A592" s="31"/>
      <c r="B592" s="8"/>
    </row>
    <row r="593" spans="1:2" x14ac:dyDescent="0.25">
      <c r="A593" s="31"/>
      <c r="B593" s="8"/>
    </row>
    <row r="594" spans="1:2" x14ac:dyDescent="0.25">
      <c r="A594" s="31"/>
      <c r="B594" s="8"/>
    </row>
    <row r="595" spans="1:2" x14ac:dyDescent="0.25">
      <c r="A595" s="31"/>
      <c r="B595" s="8"/>
    </row>
    <row r="596" spans="1:2" x14ac:dyDescent="0.25">
      <c r="A596" s="31"/>
      <c r="B596" s="8"/>
    </row>
    <row r="597" spans="1:2" x14ac:dyDescent="0.25">
      <c r="A597" s="31"/>
      <c r="B597" s="8"/>
    </row>
    <row r="598" spans="1:2" x14ac:dyDescent="0.25">
      <c r="A598" s="31"/>
      <c r="B598" s="8"/>
    </row>
    <row r="599" spans="1:2" x14ac:dyDescent="0.25">
      <c r="A599" s="31"/>
      <c r="B599" s="8"/>
    </row>
    <row r="600" spans="1:2" x14ac:dyDescent="0.25">
      <c r="A600" s="31"/>
      <c r="B600" s="8"/>
    </row>
    <row r="601" spans="1:2" x14ac:dyDescent="0.25">
      <c r="A601" s="31"/>
      <c r="B601" s="8"/>
    </row>
    <row r="602" spans="1:2" x14ac:dyDescent="0.25">
      <c r="A602" s="31"/>
      <c r="B602" s="8"/>
    </row>
    <row r="603" spans="1:2" x14ac:dyDescent="0.25">
      <c r="A603" s="31"/>
      <c r="B603" s="8"/>
    </row>
    <row r="604" spans="1:2" x14ac:dyDescent="0.25">
      <c r="A604" s="31"/>
      <c r="B604" s="8"/>
    </row>
    <row r="605" spans="1:2" x14ac:dyDescent="0.25">
      <c r="A605" s="31"/>
      <c r="B605" s="8"/>
    </row>
    <row r="606" spans="1:2" x14ac:dyDescent="0.25">
      <c r="A606" s="31"/>
      <c r="B606" s="8"/>
    </row>
    <row r="607" spans="1:2" x14ac:dyDescent="0.25">
      <c r="A607" s="31"/>
      <c r="B607" s="8"/>
    </row>
    <row r="608" spans="1:2" x14ac:dyDescent="0.25">
      <c r="A608" s="31"/>
      <c r="B608" s="8"/>
    </row>
    <row r="609" spans="1:2" x14ac:dyDescent="0.25">
      <c r="A609" s="141"/>
      <c r="B609" s="149"/>
    </row>
    <row r="610" spans="1:2" x14ac:dyDescent="0.25">
      <c r="A610" s="31"/>
      <c r="B610" s="8"/>
    </row>
    <row r="611" spans="1:2" x14ac:dyDescent="0.25">
      <c r="A611" s="31"/>
      <c r="B611" s="8"/>
    </row>
    <row r="612" spans="1:2" x14ac:dyDescent="0.25">
      <c r="A612" s="31"/>
      <c r="B612" s="8"/>
    </row>
    <row r="613" spans="1:2" x14ac:dyDescent="0.25">
      <c r="A613" s="31"/>
      <c r="B613" s="8"/>
    </row>
    <row r="614" spans="1:2" x14ac:dyDescent="0.25">
      <c r="A614" s="31"/>
      <c r="B614" s="8"/>
    </row>
    <row r="615" spans="1:2" x14ac:dyDescent="0.25">
      <c r="A615" s="31"/>
      <c r="B615" s="8"/>
    </row>
    <row r="616" spans="1:2" x14ac:dyDescent="0.25">
      <c r="A616" s="31"/>
      <c r="B616" s="8"/>
    </row>
    <row r="617" spans="1:2" x14ac:dyDescent="0.25">
      <c r="A617" s="31"/>
      <c r="B617" s="8"/>
    </row>
    <row r="618" spans="1:2" x14ac:dyDescent="0.25">
      <c r="A618" s="31"/>
      <c r="B618" s="8"/>
    </row>
    <row r="619" spans="1:2" x14ac:dyDescent="0.25">
      <c r="A619" s="31"/>
      <c r="B619" s="8"/>
    </row>
    <row r="620" spans="1:2" x14ac:dyDescent="0.25">
      <c r="A620" s="31"/>
      <c r="B620" s="8"/>
    </row>
    <row r="621" spans="1:2" x14ac:dyDescent="0.25">
      <c r="A621" s="31"/>
      <c r="B621" s="8"/>
    </row>
    <row r="622" spans="1:2" x14ac:dyDescent="0.25">
      <c r="A622" s="31"/>
      <c r="B622" s="8"/>
    </row>
    <row r="623" spans="1:2" x14ac:dyDescent="0.25">
      <c r="A623" s="31"/>
      <c r="B623" s="8"/>
    </row>
    <row r="624" spans="1:2" x14ac:dyDescent="0.25">
      <c r="A624" s="31"/>
      <c r="B624" s="8"/>
    </row>
    <row r="625" spans="1:2" x14ac:dyDescent="0.25">
      <c r="A625" s="31"/>
      <c r="B625" s="8"/>
    </row>
    <row r="626" spans="1:2" x14ac:dyDescent="0.25">
      <c r="A626" s="31"/>
      <c r="B626" s="8"/>
    </row>
    <row r="627" spans="1:2" x14ac:dyDescent="0.25">
      <c r="A627" s="31"/>
      <c r="B627" s="8"/>
    </row>
    <row r="628" spans="1:2" x14ac:dyDescent="0.25">
      <c r="A628" s="31"/>
      <c r="B628" s="8"/>
    </row>
    <row r="629" spans="1:2" x14ac:dyDescent="0.25">
      <c r="A629" s="31"/>
      <c r="B629" s="8"/>
    </row>
    <row r="630" spans="1:2" x14ac:dyDescent="0.25">
      <c r="A630" s="31"/>
      <c r="B630" s="8"/>
    </row>
    <row r="631" spans="1:2" x14ac:dyDescent="0.25">
      <c r="A631" s="31"/>
      <c r="B631" s="8"/>
    </row>
    <row r="632" spans="1:2" x14ac:dyDescent="0.25">
      <c r="A632" s="31"/>
      <c r="B632" s="8"/>
    </row>
    <row r="633" spans="1:2" x14ac:dyDescent="0.25">
      <c r="A633" s="31"/>
      <c r="B633" s="8"/>
    </row>
    <row r="634" spans="1:2" x14ac:dyDescent="0.25">
      <c r="A634" s="31"/>
      <c r="B634" s="8"/>
    </row>
    <row r="635" spans="1:2" x14ac:dyDescent="0.25">
      <c r="A635" s="31"/>
      <c r="B635" s="8"/>
    </row>
    <row r="636" spans="1:2" x14ac:dyDescent="0.25">
      <c r="A636" s="31"/>
      <c r="B636" s="8"/>
    </row>
    <row r="637" spans="1:2" x14ac:dyDescent="0.25">
      <c r="A637" s="31"/>
      <c r="B637" s="8"/>
    </row>
    <row r="638" spans="1:2" x14ac:dyDescent="0.25">
      <c r="A638" s="31"/>
      <c r="B638" s="8"/>
    </row>
    <row r="639" spans="1:2" x14ac:dyDescent="0.25">
      <c r="A639" s="31"/>
      <c r="B639" s="8"/>
    </row>
    <row r="640" spans="1:2" x14ac:dyDescent="0.25">
      <c r="A640" s="31"/>
      <c r="B640" s="8"/>
    </row>
    <row r="641" spans="1:2" x14ac:dyDescent="0.25">
      <c r="A641" s="31"/>
      <c r="B641" s="8"/>
    </row>
    <row r="642" spans="1:2" x14ac:dyDescent="0.25">
      <c r="A642" s="31"/>
      <c r="B642" s="8"/>
    </row>
    <row r="643" spans="1:2" x14ac:dyDescent="0.25">
      <c r="A643" s="31"/>
      <c r="B643" s="8"/>
    </row>
    <row r="644" spans="1:2" x14ac:dyDescent="0.25">
      <c r="A644" s="31"/>
      <c r="B644" s="8"/>
    </row>
    <row r="645" spans="1:2" x14ac:dyDescent="0.25">
      <c r="A645" s="31"/>
      <c r="B645" s="8"/>
    </row>
    <row r="646" spans="1:2" x14ac:dyDescent="0.25">
      <c r="A646" s="31"/>
      <c r="B646" s="8"/>
    </row>
    <row r="647" spans="1:2" x14ac:dyDescent="0.25">
      <c r="A647" s="31"/>
      <c r="B647" s="8"/>
    </row>
    <row r="648" spans="1:2" x14ac:dyDescent="0.25">
      <c r="A648" s="31"/>
      <c r="B648" s="8"/>
    </row>
    <row r="649" spans="1:2" x14ac:dyDescent="0.25">
      <c r="A649" s="31"/>
      <c r="B649" s="8"/>
    </row>
    <row r="650" spans="1:2" x14ac:dyDescent="0.25">
      <c r="A650" s="31"/>
      <c r="B650" s="8"/>
    </row>
    <row r="651" spans="1:2" x14ac:dyDescent="0.25">
      <c r="A651" s="31"/>
      <c r="B651" s="8"/>
    </row>
    <row r="652" spans="1:2" x14ac:dyDescent="0.25">
      <c r="A652" s="31"/>
      <c r="B652" s="8"/>
    </row>
    <row r="653" spans="1:2" x14ac:dyDescent="0.25">
      <c r="A653" s="31"/>
      <c r="B653" s="8"/>
    </row>
    <row r="654" spans="1:2" x14ac:dyDescent="0.25">
      <c r="A654" s="31"/>
      <c r="B654" s="8"/>
    </row>
    <row r="655" spans="1:2" x14ac:dyDescent="0.25">
      <c r="A655" s="31"/>
      <c r="B655" s="8"/>
    </row>
    <row r="656" spans="1:2" x14ac:dyDescent="0.25">
      <c r="A656" s="31"/>
      <c r="B656" s="8"/>
    </row>
    <row r="657" spans="1:2" x14ac:dyDescent="0.25">
      <c r="A657" s="31"/>
      <c r="B657" s="8"/>
    </row>
    <row r="658" spans="1:2" x14ac:dyDescent="0.25">
      <c r="A658" s="31"/>
      <c r="B658" s="8"/>
    </row>
    <row r="659" spans="1:2" x14ac:dyDescent="0.25">
      <c r="A659" s="31"/>
      <c r="B659" s="8"/>
    </row>
    <row r="660" spans="1:2" x14ac:dyDescent="0.25">
      <c r="A660" s="31"/>
      <c r="B660" s="8"/>
    </row>
    <row r="661" spans="1:2" x14ac:dyDescent="0.25">
      <c r="A661" s="31"/>
      <c r="B661" s="8"/>
    </row>
    <row r="662" spans="1:2" x14ac:dyDescent="0.25">
      <c r="A662" s="31"/>
      <c r="B662" s="8"/>
    </row>
    <row r="663" spans="1:2" x14ac:dyDescent="0.25">
      <c r="A663" s="31"/>
      <c r="B663" s="8"/>
    </row>
    <row r="664" spans="1:2" x14ac:dyDescent="0.25">
      <c r="A664" s="31"/>
      <c r="B664" s="8"/>
    </row>
    <row r="665" spans="1:2" x14ac:dyDescent="0.25">
      <c r="A665" s="31"/>
      <c r="B665" s="8"/>
    </row>
    <row r="666" spans="1:2" x14ac:dyDescent="0.25">
      <c r="A666" s="31"/>
      <c r="B666" s="8"/>
    </row>
    <row r="667" spans="1:2" x14ac:dyDescent="0.25">
      <c r="A667" s="31"/>
      <c r="B667" s="8"/>
    </row>
    <row r="668" spans="1:2" x14ac:dyDescent="0.25">
      <c r="A668" s="31"/>
      <c r="B668" s="8"/>
    </row>
    <row r="669" spans="1:2" x14ac:dyDescent="0.25">
      <c r="A669" s="31"/>
      <c r="B669" s="8"/>
    </row>
    <row r="670" spans="1:2" x14ac:dyDescent="0.25">
      <c r="A670" s="31"/>
      <c r="B670" s="8"/>
    </row>
    <row r="671" spans="1:2" x14ac:dyDescent="0.25">
      <c r="A671" s="31"/>
      <c r="B671" s="8"/>
    </row>
    <row r="672" spans="1:2" x14ac:dyDescent="0.25">
      <c r="A672" s="31"/>
      <c r="B672" s="8"/>
    </row>
    <row r="673" spans="1:2" x14ac:dyDescent="0.25">
      <c r="A673" s="31"/>
      <c r="B673" s="8"/>
    </row>
    <row r="674" spans="1:2" x14ac:dyDescent="0.25">
      <c r="A674" s="31"/>
      <c r="B674" s="8"/>
    </row>
    <row r="675" spans="1:2" x14ac:dyDescent="0.25">
      <c r="A675" s="31"/>
      <c r="B675" s="8"/>
    </row>
    <row r="676" spans="1:2" x14ac:dyDescent="0.25">
      <c r="A676" s="31"/>
      <c r="B676" s="8"/>
    </row>
    <row r="677" spans="1:2" x14ac:dyDescent="0.25">
      <c r="A677" s="31"/>
      <c r="B677" s="8"/>
    </row>
    <row r="678" spans="1:2" x14ac:dyDescent="0.25">
      <c r="A678" s="31"/>
      <c r="B678" s="8"/>
    </row>
    <row r="679" spans="1:2" x14ac:dyDescent="0.25">
      <c r="A679" s="31"/>
      <c r="B679" s="8"/>
    </row>
    <row r="680" spans="1:2" x14ac:dyDescent="0.25">
      <c r="A680" s="31"/>
      <c r="B680" s="8"/>
    </row>
    <row r="681" spans="1:2" x14ac:dyDescent="0.25">
      <c r="A681" s="31"/>
      <c r="B681" s="8"/>
    </row>
    <row r="682" spans="1:2" x14ac:dyDescent="0.25">
      <c r="A682" s="31"/>
      <c r="B682" s="8"/>
    </row>
    <row r="683" spans="1:2" x14ac:dyDescent="0.25">
      <c r="A683" s="31"/>
      <c r="B683" s="8"/>
    </row>
    <row r="684" spans="1:2" x14ac:dyDescent="0.25">
      <c r="A684" s="31"/>
      <c r="B684" s="8"/>
    </row>
    <row r="685" spans="1:2" x14ac:dyDescent="0.25">
      <c r="A685" s="31"/>
      <c r="B685" s="8"/>
    </row>
    <row r="686" spans="1:2" x14ac:dyDescent="0.25">
      <c r="A686" s="31"/>
      <c r="B686" s="8"/>
    </row>
    <row r="687" spans="1:2" x14ac:dyDescent="0.25">
      <c r="A687" s="31"/>
      <c r="B687" s="8"/>
    </row>
    <row r="688" spans="1:2" x14ac:dyDescent="0.25">
      <c r="A688" s="31"/>
      <c r="B688" s="8"/>
    </row>
    <row r="689" spans="1:2" x14ac:dyDescent="0.25">
      <c r="A689" s="31"/>
      <c r="B689" s="8"/>
    </row>
    <row r="690" spans="1:2" x14ac:dyDescent="0.25">
      <c r="A690" s="31"/>
      <c r="B690" s="8"/>
    </row>
    <row r="691" spans="1:2" x14ac:dyDescent="0.25">
      <c r="A691" s="31"/>
      <c r="B691" s="8"/>
    </row>
    <row r="692" spans="1:2" x14ac:dyDescent="0.25">
      <c r="A692" s="31"/>
      <c r="B692" s="8"/>
    </row>
    <row r="693" spans="1:2" x14ac:dyDescent="0.25">
      <c r="A693" s="31"/>
      <c r="B693" s="8"/>
    </row>
    <row r="694" spans="1:2" x14ac:dyDescent="0.25">
      <c r="A694" s="31"/>
      <c r="B694" s="8"/>
    </row>
    <row r="695" spans="1:2" x14ac:dyDescent="0.25">
      <c r="A695" s="31"/>
      <c r="B695" s="8"/>
    </row>
    <row r="696" spans="1:2" x14ac:dyDescent="0.25">
      <c r="A696" s="31"/>
      <c r="B696" s="8"/>
    </row>
    <row r="697" spans="1:2" x14ac:dyDescent="0.25">
      <c r="A697" s="31"/>
      <c r="B697" s="8"/>
    </row>
    <row r="698" spans="1:2" x14ac:dyDescent="0.25">
      <c r="A698" s="31"/>
      <c r="B698" s="8"/>
    </row>
    <row r="699" spans="1:2" x14ac:dyDescent="0.25">
      <c r="A699" s="31"/>
      <c r="B699" s="8"/>
    </row>
    <row r="700" spans="1:2" x14ac:dyDescent="0.25">
      <c r="A700" s="31"/>
      <c r="B700" s="8"/>
    </row>
    <row r="701" spans="1:2" x14ac:dyDescent="0.25">
      <c r="A701" s="31"/>
      <c r="B701" s="8"/>
    </row>
    <row r="702" spans="1:2" x14ac:dyDescent="0.25">
      <c r="A702" s="31"/>
      <c r="B702" s="8"/>
    </row>
    <row r="703" spans="1:2" x14ac:dyDescent="0.25">
      <c r="A703" s="31"/>
      <c r="B703" s="8"/>
    </row>
    <row r="704" spans="1:2" x14ac:dyDescent="0.25">
      <c r="A704" s="31"/>
      <c r="B704" s="8"/>
    </row>
    <row r="705" spans="1:2" x14ac:dyDescent="0.25">
      <c r="A705" s="31"/>
      <c r="B705" s="8"/>
    </row>
    <row r="706" spans="1:2" x14ac:dyDescent="0.25">
      <c r="A706" s="31"/>
      <c r="B706" s="8"/>
    </row>
    <row r="707" spans="1:2" x14ac:dyDescent="0.25">
      <c r="A707" s="141"/>
      <c r="B707" s="149"/>
    </row>
    <row r="708" spans="1:2" x14ac:dyDescent="0.25">
      <c r="A708" s="31"/>
      <c r="B708" s="8"/>
    </row>
    <row r="709" spans="1:2" x14ac:dyDescent="0.25">
      <c r="A709" s="31"/>
      <c r="B709" s="8"/>
    </row>
    <row r="710" spans="1:2" x14ac:dyDescent="0.25">
      <c r="A710" s="31"/>
      <c r="B710" s="8"/>
    </row>
    <row r="711" spans="1:2" x14ac:dyDescent="0.25">
      <c r="A711" s="31"/>
      <c r="B711" s="8"/>
    </row>
    <row r="712" spans="1:2" x14ac:dyDescent="0.25">
      <c r="A712" s="31"/>
      <c r="B712" s="8"/>
    </row>
    <row r="713" spans="1:2" x14ac:dyDescent="0.25">
      <c r="A713" s="31"/>
      <c r="B713" s="8"/>
    </row>
    <row r="714" spans="1:2" x14ac:dyDescent="0.25">
      <c r="A714" s="31"/>
      <c r="B714" s="8"/>
    </row>
    <row r="715" spans="1:2" x14ac:dyDescent="0.25">
      <c r="A715" s="31"/>
      <c r="B715" s="8"/>
    </row>
    <row r="716" spans="1:2" x14ac:dyDescent="0.25">
      <c r="A716" s="31"/>
      <c r="B716" s="8"/>
    </row>
    <row r="717" spans="1:2" x14ac:dyDescent="0.25">
      <c r="A717" s="31"/>
      <c r="B717" s="8"/>
    </row>
    <row r="718" spans="1:2" x14ac:dyDescent="0.25">
      <c r="A718" s="31"/>
      <c r="B718" s="8"/>
    </row>
    <row r="719" spans="1:2" x14ac:dyDescent="0.25">
      <c r="A719" s="31"/>
      <c r="B719" s="8"/>
    </row>
    <row r="720" spans="1:2" x14ac:dyDescent="0.25">
      <c r="A720" s="31"/>
      <c r="B720" s="8"/>
    </row>
    <row r="721" spans="1:2" x14ac:dyDescent="0.25">
      <c r="A721" s="31"/>
      <c r="B721" s="8"/>
    </row>
    <row r="722" spans="1:2" x14ac:dyDescent="0.25">
      <c r="A722" s="31"/>
      <c r="B722" s="8"/>
    </row>
    <row r="723" spans="1:2" x14ac:dyDescent="0.25">
      <c r="A723" s="31"/>
      <c r="B723" s="8"/>
    </row>
    <row r="724" spans="1:2" x14ac:dyDescent="0.25">
      <c r="A724" s="31"/>
      <c r="B724" s="8"/>
    </row>
    <row r="725" spans="1:2" x14ac:dyDescent="0.25">
      <c r="A725" s="31"/>
      <c r="B725" s="8"/>
    </row>
    <row r="726" spans="1:2" x14ac:dyDescent="0.25">
      <c r="A726" s="31"/>
      <c r="B726" s="8"/>
    </row>
    <row r="727" spans="1:2" x14ac:dyDescent="0.25">
      <c r="A727" s="31"/>
      <c r="B727" s="8"/>
    </row>
    <row r="728" spans="1:2" x14ac:dyDescent="0.25">
      <c r="A728" s="31"/>
      <c r="B728" s="8"/>
    </row>
    <row r="729" spans="1:2" x14ac:dyDescent="0.25">
      <c r="A729" s="31"/>
      <c r="B729" s="8"/>
    </row>
    <row r="730" spans="1:2" x14ac:dyDescent="0.25">
      <c r="A730" s="31"/>
      <c r="B730" s="8"/>
    </row>
    <row r="731" spans="1:2" x14ac:dyDescent="0.25">
      <c r="A731" s="31"/>
      <c r="B731" s="8"/>
    </row>
    <row r="732" spans="1:2" x14ac:dyDescent="0.25">
      <c r="A732" s="31"/>
      <c r="B732" s="8"/>
    </row>
    <row r="733" spans="1:2" x14ac:dyDescent="0.25">
      <c r="A733" s="31"/>
      <c r="B733" s="8"/>
    </row>
    <row r="734" spans="1:2" x14ac:dyDescent="0.25">
      <c r="A734" s="31"/>
      <c r="B734" s="8"/>
    </row>
    <row r="735" spans="1:2" x14ac:dyDescent="0.25">
      <c r="A735" s="31"/>
      <c r="B735" s="8"/>
    </row>
    <row r="736" spans="1:2" x14ac:dyDescent="0.25">
      <c r="A736" s="31"/>
      <c r="B736" s="8"/>
    </row>
    <row r="737" spans="1:2" x14ac:dyDescent="0.25">
      <c r="A737" s="31"/>
      <c r="B737" s="8"/>
    </row>
    <row r="738" spans="1:2" x14ac:dyDescent="0.25">
      <c r="A738" s="31"/>
      <c r="B738" s="8"/>
    </row>
    <row r="739" spans="1:2" x14ac:dyDescent="0.25">
      <c r="A739" s="31"/>
      <c r="B739" s="8"/>
    </row>
    <row r="740" spans="1:2" x14ac:dyDescent="0.25">
      <c r="A740" s="31"/>
      <c r="B740" s="8"/>
    </row>
    <row r="741" spans="1:2" x14ac:dyDescent="0.25">
      <c r="A741" s="31"/>
      <c r="B741" s="8"/>
    </row>
    <row r="742" spans="1:2" x14ac:dyDescent="0.25">
      <c r="A742" s="31"/>
      <c r="B742" s="8"/>
    </row>
    <row r="743" spans="1:2" x14ac:dyDescent="0.25">
      <c r="A743" s="31"/>
      <c r="B743" s="8"/>
    </row>
    <row r="744" spans="1:2" x14ac:dyDescent="0.25">
      <c r="A744" s="31"/>
      <c r="B744" s="8"/>
    </row>
    <row r="745" spans="1:2" x14ac:dyDescent="0.25">
      <c r="A745" s="31"/>
      <c r="B745" s="8"/>
    </row>
    <row r="746" spans="1:2" x14ac:dyDescent="0.25">
      <c r="A746" s="31"/>
      <c r="B746" s="8"/>
    </row>
    <row r="747" spans="1:2" x14ac:dyDescent="0.25">
      <c r="A747" s="31"/>
      <c r="B747" s="8"/>
    </row>
    <row r="748" spans="1:2" x14ac:dyDescent="0.25">
      <c r="A748" s="31"/>
      <c r="B748" s="8"/>
    </row>
    <row r="749" spans="1:2" x14ac:dyDescent="0.25">
      <c r="A749" s="31"/>
      <c r="B749" s="8"/>
    </row>
    <row r="750" spans="1:2" x14ac:dyDescent="0.25">
      <c r="A750" s="31"/>
      <c r="B750" s="8"/>
    </row>
    <row r="751" spans="1:2" x14ac:dyDescent="0.25">
      <c r="A751" s="31"/>
      <c r="B751" s="8"/>
    </row>
    <row r="752" spans="1:2" x14ac:dyDescent="0.25">
      <c r="A752" s="31"/>
      <c r="B752" s="8"/>
    </row>
    <row r="753" spans="1:2" x14ac:dyDescent="0.25">
      <c r="A753" s="31"/>
      <c r="B753" s="8"/>
    </row>
    <row r="754" spans="1:2" x14ac:dyDescent="0.25">
      <c r="A754" s="31"/>
      <c r="B754" s="8"/>
    </row>
    <row r="755" spans="1:2" x14ac:dyDescent="0.25">
      <c r="A755" s="31"/>
      <c r="B755" s="8"/>
    </row>
    <row r="756" spans="1:2" x14ac:dyDescent="0.25">
      <c r="A756" s="31"/>
      <c r="B756" s="8"/>
    </row>
    <row r="757" spans="1:2" x14ac:dyDescent="0.25">
      <c r="A757" s="31"/>
      <c r="B757" s="8"/>
    </row>
    <row r="758" spans="1:2" x14ac:dyDescent="0.25">
      <c r="A758" s="31"/>
      <c r="B758" s="8"/>
    </row>
    <row r="759" spans="1:2" x14ac:dyDescent="0.25">
      <c r="A759" s="31"/>
      <c r="B759" s="8"/>
    </row>
    <row r="760" spans="1:2" x14ac:dyDescent="0.25">
      <c r="A760" s="31"/>
      <c r="B760" s="8"/>
    </row>
    <row r="761" spans="1:2" x14ac:dyDescent="0.25">
      <c r="A761" s="31"/>
      <c r="B761" s="8"/>
    </row>
    <row r="762" spans="1:2" x14ac:dyDescent="0.25">
      <c r="A762" s="31"/>
      <c r="B762" s="8"/>
    </row>
    <row r="763" spans="1:2" x14ac:dyDescent="0.25">
      <c r="A763" s="31"/>
      <c r="B763" s="8"/>
    </row>
    <row r="764" spans="1:2" x14ac:dyDescent="0.25">
      <c r="A764" s="31"/>
      <c r="B764" s="8"/>
    </row>
    <row r="765" spans="1:2" x14ac:dyDescent="0.25">
      <c r="A765" s="31"/>
      <c r="B765" s="8"/>
    </row>
    <row r="766" spans="1:2" x14ac:dyDescent="0.25">
      <c r="A766" s="31"/>
      <c r="B766" s="8"/>
    </row>
    <row r="767" spans="1:2" x14ac:dyDescent="0.25">
      <c r="A767" s="31"/>
      <c r="B767" s="8"/>
    </row>
    <row r="768" spans="1:2" x14ac:dyDescent="0.25">
      <c r="A768" s="31"/>
      <c r="B768" s="8"/>
    </row>
    <row r="769" spans="1:2" x14ac:dyDescent="0.25">
      <c r="A769" s="31"/>
      <c r="B769" s="8"/>
    </row>
    <row r="770" spans="1:2" x14ac:dyDescent="0.25">
      <c r="A770" s="31"/>
      <c r="B770" s="8"/>
    </row>
    <row r="771" spans="1:2" x14ac:dyDescent="0.25">
      <c r="A771" s="31"/>
      <c r="B771" s="8"/>
    </row>
    <row r="772" spans="1:2" x14ac:dyDescent="0.25">
      <c r="A772" s="31"/>
      <c r="B772" s="8"/>
    </row>
    <row r="773" spans="1:2" x14ac:dyDescent="0.25">
      <c r="A773" s="31"/>
      <c r="B773" s="8"/>
    </row>
    <row r="774" spans="1:2" x14ac:dyDescent="0.25">
      <c r="A774" s="31"/>
      <c r="B774" s="8"/>
    </row>
    <row r="775" spans="1:2" x14ac:dyDescent="0.25">
      <c r="A775" s="31"/>
      <c r="B775" s="8"/>
    </row>
    <row r="776" spans="1:2" x14ac:dyDescent="0.25">
      <c r="A776" s="31"/>
      <c r="B776" s="8"/>
    </row>
    <row r="777" spans="1:2" x14ac:dyDescent="0.25">
      <c r="A777" s="31"/>
      <c r="B777" s="8"/>
    </row>
    <row r="778" spans="1:2" x14ac:dyDescent="0.25">
      <c r="A778" s="31"/>
      <c r="B778" s="8"/>
    </row>
    <row r="779" spans="1:2" x14ac:dyDescent="0.25">
      <c r="A779" s="31"/>
      <c r="B779" s="8"/>
    </row>
    <row r="780" spans="1:2" x14ac:dyDescent="0.25">
      <c r="A780" s="31"/>
      <c r="B780" s="8"/>
    </row>
    <row r="781" spans="1:2" x14ac:dyDescent="0.25">
      <c r="A781" s="31"/>
      <c r="B781" s="8"/>
    </row>
    <row r="782" spans="1:2" x14ac:dyDescent="0.25">
      <c r="A782" s="31"/>
      <c r="B782" s="8"/>
    </row>
    <row r="783" spans="1:2" x14ac:dyDescent="0.25">
      <c r="A783" s="31"/>
      <c r="B783" s="8"/>
    </row>
    <row r="784" spans="1:2" x14ac:dyDescent="0.25">
      <c r="A784" s="31"/>
      <c r="B784" s="8"/>
    </row>
    <row r="785" spans="1:2" x14ac:dyDescent="0.25">
      <c r="A785" s="31"/>
      <c r="B785" s="8"/>
    </row>
    <row r="786" spans="1:2" x14ac:dyDescent="0.25">
      <c r="A786" s="31"/>
      <c r="B786" s="8"/>
    </row>
    <row r="787" spans="1:2" x14ac:dyDescent="0.25">
      <c r="A787" s="31"/>
      <c r="B787" s="8"/>
    </row>
    <row r="788" spans="1:2" x14ac:dyDescent="0.25">
      <c r="A788" s="31"/>
      <c r="B788" s="8"/>
    </row>
    <row r="789" spans="1:2" x14ac:dyDescent="0.25">
      <c r="A789" s="31"/>
      <c r="B789" s="8"/>
    </row>
    <row r="790" spans="1:2" x14ac:dyDescent="0.25">
      <c r="A790" s="31"/>
      <c r="B790" s="8"/>
    </row>
    <row r="791" spans="1:2" x14ac:dyDescent="0.25">
      <c r="A791" s="31"/>
      <c r="B791" s="8"/>
    </row>
    <row r="792" spans="1:2" x14ac:dyDescent="0.25">
      <c r="A792" s="31"/>
      <c r="B792" s="8"/>
    </row>
    <row r="793" spans="1:2" x14ac:dyDescent="0.25">
      <c r="A793" s="31"/>
      <c r="B793" s="8"/>
    </row>
    <row r="794" spans="1:2" x14ac:dyDescent="0.25">
      <c r="A794" s="31"/>
      <c r="B794" s="8"/>
    </row>
    <row r="795" spans="1:2" x14ac:dyDescent="0.25">
      <c r="A795" s="31"/>
      <c r="B795" s="8"/>
    </row>
    <row r="796" spans="1:2" x14ac:dyDescent="0.25">
      <c r="A796" s="31"/>
      <c r="B796" s="8"/>
    </row>
    <row r="797" spans="1:2" x14ac:dyDescent="0.25">
      <c r="A797" s="31"/>
      <c r="B797" s="8"/>
    </row>
    <row r="798" spans="1:2" x14ac:dyDescent="0.25">
      <c r="A798" s="31"/>
      <c r="B798" s="8"/>
    </row>
    <row r="799" spans="1:2" x14ac:dyDescent="0.25">
      <c r="A799" s="31"/>
      <c r="B799" s="8"/>
    </row>
    <row r="800" spans="1:2" x14ac:dyDescent="0.25">
      <c r="A800" s="31"/>
      <c r="B800" s="8"/>
    </row>
    <row r="801" spans="1:2" x14ac:dyDescent="0.25">
      <c r="A801" s="31"/>
      <c r="B801" s="8"/>
    </row>
    <row r="802" spans="1:2" x14ac:dyDescent="0.25">
      <c r="A802" s="31"/>
      <c r="B802" s="8"/>
    </row>
    <row r="803" spans="1:2" x14ac:dyDescent="0.25">
      <c r="A803" s="31"/>
      <c r="B803" s="8"/>
    </row>
    <row r="804" spans="1:2" x14ac:dyDescent="0.25">
      <c r="A804" s="31"/>
      <c r="B804" s="8"/>
    </row>
    <row r="805" spans="1:2" x14ac:dyDescent="0.25">
      <c r="A805" s="31"/>
      <c r="B805" s="8"/>
    </row>
    <row r="806" spans="1:2" x14ac:dyDescent="0.25">
      <c r="A806" s="31"/>
      <c r="B806" s="8"/>
    </row>
    <row r="807" spans="1:2" x14ac:dyDescent="0.25">
      <c r="A807" s="31"/>
      <c r="B807" s="8"/>
    </row>
    <row r="808" spans="1:2" x14ac:dyDescent="0.25">
      <c r="A808" s="31"/>
      <c r="B808" s="8"/>
    </row>
    <row r="809" spans="1:2" x14ac:dyDescent="0.25">
      <c r="A809" s="31"/>
      <c r="B809" s="8"/>
    </row>
    <row r="810" spans="1:2" x14ac:dyDescent="0.25">
      <c r="A810" s="31"/>
      <c r="B810" s="8"/>
    </row>
    <row r="811" spans="1:2" x14ac:dyDescent="0.25">
      <c r="A811" s="31"/>
      <c r="B811" s="8"/>
    </row>
    <row r="812" spans="1:2" x14ac:dyDescent="0.25">
      <c r="A812" s="31"/>
      <c r="B812" s="8"/>
    </row>
    <row r="813" spans="1:2" x14ac:dyDescent="0.25">
      <c r="A813" s="31"/>
      <c r="B813" s="8"/>
    </row>
    <row r="814" spans="1:2" x14ac:dyDescent="0.25">
      <c r="A814" s="31"/>
      <c r="B814" s="8"/>
    </row>
    <row r="815" spans="1:2" x14ac:dyDescent="0.25">
      <c r="A815" s="31"/>
      <c r="B815" s="8"/>
    </row>
    <row r="816" spans="1:2" x14ac:dyDescent="0.25">
      <c r="A816" s="141"/>
      <c r="B816" s="149"/>
    </row>
    <row r="817" spans="1:2" x14ac:dyDescent="0.25">
      <c r="A817" s="31"/>
      <c r="B817" s="8"/>
    </row>
    <row r="818" spans="1:2" x14ac:dyDescent="0.25">
      <c r="A818" s="31"/>
      <c r="B818" s="8"/>
    </row>
    <row r="819" spans="1:2" x14ac:dyDescent="0.25">
      <c r="A819" s="31"/>
      <c r="B819" s="8"/>
    </row>
    <row r="820" spans="1:2" x14ac:dyDescent="0.25">
      <c r="A820" s="31"/>
      <c r="B820" s="8"/>
    </row>
    <row r="821" spans="1:2" x14ac:dyDescent="0.25">
      <c r="A821" s="31"/>
      <c r="B821" s="8"/>
    </row>
    <row r="822" spans="1:2" x14ac:dyDescent="0.25">
      <c r="A822" s="31"/>
      <c r="B822" s="8"/>
    </row>
    <row r="823" spans="1:2" x14ac:dyDescent="0.25">
      <c r="A823" s="31"/>
      <c r="B823" s="8"/>
    </row>
    <row r="824" spans="1:2" x14ac:dyDescent="0.25">
      <c r="A824" s="31"/>
      <c r="B824" s="8"/>
    </row>
    <row r="825" spans="1:2" x14ac:dyDescent="0.25">
      <c r="A825" s="31"/>
      <c r="B825" s="8"/>
    </row>
    <row r="826" spans="1:2" x14ac:dyDescent="0.25">
      <c r="A826" s="31"/>
      <c r="B826" s="8"/>
    </row>
    <row r="827" spans="1:2" x14ac:dyDescent="0.25">
      <c r="A827" s="31"/>
      <c r="B827" s="8"/>
    </row>
    <row r="828" spans="1:2" x14ac:dyDescent="0.25">
      <c r="A828" s="31"/>
      <c r="B828" s="8"/>
    </row>
    <row r="829" spans="1:2" x14ac:dyDescent="0.25">
      <c r="A829" s="31"/>
      <c r="B829" s="8"/>
    </row>
    <row r="830" spans="1:2" x14ac:dyDescent="0.25">
      <c r="A830" s="31"/>
      <c r="B830" s="8"/>
    </row>
    <row r="831" spans="1:2" x14ac:dyDescent="0.25">
      <c r="A831" s="31"/>
      <c r="B831" s="8"/>
    </row>
    <row r="832" spans="1:2" x14ac:dyDescent="0.25">
      <c r="A832" s="31"/>
      <c r="B832" s="8"/>
    </row>
    <row r="833" spans="1:2" x14ac:dyDescent="0.25">
      <c r="A833" s="31"/>
      <c r="B833" s="8"/>
    </row>
    <row r="834" spans="1:2" x14ac:dyDescent="0.25">
      <c r="A834" s="31"/>
      <c r="B834" s="8"/>
    </row>
    <row r="835" spans="1:2" x14ac:dyDescent="0.25">
      <c r="A835" s="31"/>
      <c r="B835" s="8"/>
    </row>
    <row r="836" spans="1:2" x14ac:dyDescent="0.25">
      <c r="A836" s="31"/>
      <c r="B836" s="8"/>
    </row>
    <row r="837" spans="1:2" x14ac:dyDescent="0.25">
      <c r="A837" s="31"/>
      <c r="B837" s="8"/>
    </row>
    <row r="838" spans="1:2" x14ac:dyDescent="0.25">
      <c r="A838" s="31"/>
      <c r="B838" s="8"/>
    </row>
    <row r="839" spans="1:2" x14ac:dyDescent="0.25">
      <c r="A839" s="31"/>
      <c r="B839" s="8"/>
    </row>
    <row r="840" spans="1:2" x14ac:dyDescent="0.25">
      <c r="A840" s="31"/>
      <c r="B840" s="8"/>
    </row>
    <row r="841" spans="1:2" x14ac:dyDescent="0.25">
      <c r="A841" s="31"/>
      <c r="B841" s="8"/>
    </row>
    <row r="842" spans="1:2" x14ac:dyDescent="0.25">
      <c r="A842" s="31"/>
      <c r="B842" s="8"/>
    </row>
    <row r="843" spans="1:2" x14ac:dyDescent="0.25">
      <c r="A843" s="31"/>
      <c r="B843" s="8"/>
    </row>
    <row r="844" spans="1:2" x14ac:dyDescent="0.25">
      <c r="A844" s="31"/>
      <c r="B844" s="8"/>
    </row>
    <row r="845" spans="1:2" x14ac:dyDescent="0.25">
      <c r="A845" s="31"/>
      <c r="B845" s="8"/>
    </row>
    <row r="846" spans="1:2" x14ac:dyDescent="0.25">
      <c r="A846" s="31"/>
      <c r="B846" s="8"/>
    </row>
    <row r="847" spans="1:2" x14ac:dyDescent="0.25">
      <c r="A847" s="31"/>
      <c r="B847" s="8"/>
    </row>
    <row r="848" spans="1:2" x14ac:dyDescent="0.25">
      <c r="A848" s="31"/>
      <c r="B848" s="8"/>
    </row>
    <row r="849" spans="1:2" x14ac:dyDescent="0.25">
      <c r="A849" s="31"/>
      <c r="B849" s="8"/>
    </row>
    <row r="850" spans="1:2" x14ac:dyDescent="0.25">
      <c r="A850" s="31"/>
      <c r="B850" s="8"/>
    </row>
    <row r="851" spans="1:2" x14ac:dyDescent="0.25">
      <c r="A851" s="31"/>
      <c r="B851" s="8"/>
    </row>
    <row r="852" spans="1:2" x14ac:dyDescent="0.25">
      <c r="A852" s="31"/>
      <c r="B852" s="8"/>
    </row>
    <row r="853" spans="1:2" x14ac:dyDescent="0.25">
      <c r="A853" s="31"/>
      <c r="B853" s="8"/>
    </row>
    <row r="854" spans="1:2" x14ac:dyDescent="0.25">
      <c r="A854" s="31"/>
      <c r="B854" s="8"/>
    </row>
    <row r="855" spans="1:2" x14ac:dyDescent="0.25">
      <c r="A855" s="141"/>
      <c r="B855" s="149"/>
    </row>
    <row r="856" spans="1:2" x14ac:dyDescent="0.25">
      <c r="A856" s="31"/>
      <c r="B856" s="8"/>
    </row>
    <row r="857" spans="1:2" x14ac:dyDescent="0.25">
      <c r="A857" s="31"/>
      <c r="B857" s="8"/>
    </row>
    <row r="858" spans="1:2" x14ac:dyDescent="0.25">
      <c r="A858" s="31"/>
      <c r="B858" s="8"/>
    </row>
    <row r="859" spans="1:2" x14ac:dyDescent="0.25">
      <c r="A859" s="31"/>
      <c r="B859" s="8"/>
    </row>
    <row r="860" spans="1:2" x14ac:dyDescent="0.25">
      <c r="A860" s="141"/>
      <c r="B860" s="149"/>
    </row>
    <row r="861" spans="1:2" x14ac:dyDescent="0.25">
      <c r="A861" s="31"/>
      <c r="B861" s="8"/>
    </row>
    <row r="862" spans="1:2" x14ac:dyDescent="0.25">
      <c r="A862" s="31"/>
      <c r="B862" s="8"/>
    </row>
    <row r="863" spans="1:2" x14ac:dyDescent="0.25">
      <c r="A863" s="31"/>
      <c r="B863" s="8"/>
    </row>
    <row r="864" spans="1:2" x14ac:dyDescent="0.25">
      <c r="A864" s="31"/>
      <c r="B864" s="8"/>
    </row>
    <row r="865" spans="1:2" x14ac:dyDescent="0.25">
      <c r="A865" s="31"/>
      <c r="B865" s="8"/>
    </row>
    <row r="866" spans="1:2" x14ac:dyDescent="0.25">
      <c r="A866" s="31"/>
      <c r="B866" s="8"/>
    </row>
    <row r="867" spans="1:2" x14ac:dyDescent="0.25">
      <c r="A867" s="31"/>
      <c r="B867" s="8"/>
    </row>
    <row r="868" spans="1:2" x14ac:dyDescent="0.25">
      <c r="A868" s="31"/>
      <c r="B868" s="8"/>
    </row>
    <row r="869" spans="1:2" x14ac:dyDescent="0.25">
      <c r="A869" s="31"/>
      <c r="B869" s="8"/>
    </row>
    <row r="870" spans="1:2" x14ac:dyDescent="0.25">
      <c r="A870" s="31"/>
      <c r="B870" s="8"/>
    </row>
    <row r="871" spans="1:2" x14ac:dyDescent="0.25">
      <c r="A871" s="31"/>
      <c r="B871" s="8"/>
    </row>
    <row r="872" spans="1:2" x14ac:dyDescent="0.25">
      <c r="A872" s="31"/>
      <c r="B872" s="8"/>
    </row>
    <row r="873" spans="1:2" x14ac:dyDescent="0.25">
      <c r="A873" s="31"/>
      <c r="B873" s="8"/>
    </row>
    <row r="874" spans="1:2" x14ac:dyDescent="0.25">
      <c r="A874" s="31"/>
      <c r="B874" s="8"/>
    </row>
    <row r="875" spans="1:2" x14ac:dyDescent="0.25">
      <c r="A875" s="31"/>
      <c r="B875" s="8"/>
    </row>
    <row r="876" spans="1:2" x14ac:dyDescent="0.25">
      <c r="A876" s="31"/>
      <c r="B876" s="8"/>
    </row>
    <row r="877" spans="1:2" x14ac:dyDescent="0.25">
      <c r="A877" s="31"/>
      <c r="B877" s="8"/>
    </row>
    <row r="878" spans="1:2" x14ac:dyDescent="0.25">
      <c r="A878" s="31"/>
      <c r="B878" s="8"/>
    </row>
    <row r="879" spans="1:2" x14ac:dyDescent="0.25">
      <c r="A879" s="31"/>
      <c r="B879" s="8"/>
    </row>
    <row r="880" spans="1:2" x14ac:dyDescent="0.25">
      <c r="A880" s="31"/>
      <c r="B880" s="8"/>
    </row>
    <row r="881" spans="1:2" x14ac:dyDescent="0.25">
      <c r="A881" s="31"/>
      <c r="B881" s="8"/>
    </row>
    <row r="882" spans="1:2" x14ac:dyDescent="0.25">
      <c r="A882" s="31"/>
      <c r="B882" s="8"/>
    </row>
    <row r="883" spans="1:2" x14ac:dyDescent="0.25">
      <c r="A883" s="31"/>
      <c r="B883" s="8"/>
    </row>
    <row r="884" spans="1:2" x14ac:dyDescent="0.25">
      <c r="A884" s="31"/>
      <c r="B884" s="8"/>
    </row>
    <row r="885" spans="1:2" x14ac:dyDescent="0.25">
      <c r="A885" s="31"/>
      <c r="B885" s="8"/>
    </row>
    <row r="886" spans="1:2" x14ac:dyDescent="0.25">
      <c r="A886" s="31"/>
      <c r="B886" s="8"/>
    </row>
    <row r="887" spans="1:2" x14ac:dyDescent="0.25">
      <c r="A887" s="31"/>
      <c r="B887" s="8"/>
    </row>
    <row r="888" spans="1:2" x14ac:dyDescent="0.25">
      <c r="A888" s="31"/>
      <c r="B888" s="8"/>
    </row>
    <row r="889" spans="1:2" x14ac:dyDescent="0.25">
      <c r="A889" s="31"/>
      <c r="B889" s="8"/>
    </row>
    <row r="890" spans="1:2" x14ac:dyDescent="0.25">
      <c r="A890" s="31"/>
      <c r="B890" s="8"/>
    </row>
    <row r="891" spans="1:2" x14ac:dyDescent="0.25">
      <c r="A891" s="31"/>
      <c r="B891" s="8"/>
    </row>
    <row r="892" spans="1:2" x14ac:dyDescent="0.25">
      <c r="A892" s="31"/>
      <c r="B892" s="8"/>
    </row>
    <row r="893" spans="1:2" x14ac:dyDescent="0.25">
      <c r="A893" s="31"/>
      <c r="B893" s="8"/>
    </row>
    <row r="894" spans="1:2" x14ac:dyDescent="0.25">
      <c r="A894" s="31"/>
      <c r="B894" s="8"/>
    </row>
    <row r="895" spans="1:2" x14ac:dyDescent="0.25">
      <c r="A895" s="31"/>
      <c r="B895" s="8"/>
    </row>
    <row r="896" spans="1:2" x14ac:dyDescent="0.25">
      <c r="A896" s="31"/>
      <c r="B896" s="8"/>
    </row>
    <row r="897" spans="1:2" x14ac:dyDescent="0.25">
      <c r="A897" s="31"/>
      <c r="B897" s="8"/>
    </row>
    <row r="898" spans="1:2" x14ac:dyDescent="0.25">
      <c r="A898" s="31"/>
      <c r="B898" s="8"/>
    </row>
    <row r="899" spans="1:2" x14ac:dyDescent="0.25">
      <c r="A899" s="31"/>
      <c r="B899" s="8"/>
    </row>
    <row r="900" spans="1:2" x14ac:dyDescent="0.25">
      <c r="A900" s="31"/>
      <c r="B900" s="8"/>
    </row>
    <row r="901" spans="1:2" x14ac:dyDescent="0.25">
      <c r="A901" s="31"/>
      <c r="B901" s="8"/>
    </row>
    <row r="902" spans="1:2" x14ac:dyDescent="0.25">
      <c r="A902" s="31"/>
      <c r="B902" s="8"/>
    </row>
    <row r="903" spans="1:2" x14ac:dyDescent="0.25">
      <c r="A903" s="31"/>
      <c r="B903" s="8"/>
    </row>
    <row r="904" spans="1:2" x14ac:dyDescent="0.25">
      <c r="A904" s="31"/>
      <c r="B904" s="8"/>
    </row>
    <row r="905" spans="1:2" x14ac:dyDescent="0.25">
      <c r="A905" s="31"/>
      <c r="B905" s="8"/>
    </row>
    <row r="906" spans="1:2" x14ac:dyDescent="0.25">
      <c r="A906" s="31"/>
      <c r="B906" s="8"/>
    </row>
    <row r="907" spans="1:2" x14ac:dyDescent="0.25">
      <c r="A907" s="31"/>
      <c r="B907" s="8"/>
    </row>
    <row r="908" spans="1:2" x14ac:dyDescent="0.25">
      <c r="A908" s="31"/>
      <c r="B908" s="8"/>
    </row>
    <row r="909" spans="1:2" x14ac:dyDescent="0.25">
      <c r="A909" s="141"/>
      <c r="B909" s="149"/>
    </row>
    <row r="910" spans="1:2" x14ac:dyDescent="0.25">
      <c r="A910" s="31"/>
      <c r="B910" s="8"/>
    </row>
    <row r="911" spans="1:2" x14ac:dyDescent="0.25">
      <c r="A911" s="31"/>
      <c r="B911" s="8"/>
    </row>
    <row r="912" spans="1:2" x14ac:dyDescent="0.25">
      <c r="A912" s="31"/>
      <c r="B912" s="8"/>
    </row>
    <row r="913" spans="1:2" x14ac:dyDescent="0.25">
      <c r="A913" s="31"/>
      <c r="B913" s="8"/>
    </row>
    <row r="914" spans="1:2" x14ac:dyDescent="0.25">
      <c r="A914" s="31"/>
      <c r="B914" s="8"/>
    </row>
    <row r="915" spans="1:2" x14ac:dyDescent="0.25">
      <c r="A915" s="31"/>
      <c r="B915" s="8"/>
    </row>
    <row r="916" spans="1:2" x14ac:dyDescent="0.25">
      <c r="A916" s="31"/>
      <c r="B916" s="8"/>
    </row>
    <row r="917" spans="1:2" x14ac:dyDescent="0.25">
      <c r="A917" s="31"/>
      <c r="B917" s="8"/>
    </row>
    <row r="918" spans="1:2" x14ac:dyDescent="0.25">
      <c r="A918" s="31"/>
      <c r="B918" s="8"/>
    </row>
    <row r="919" spans="1:2" x14ac:dyDescent="0.25">
      <c r="A919" s="31"/>
      <c r="B919" s="8"/>
    </row>
    <row r="920" spans="1:2" x14ac:dyDescent="0.25">
      <c r="A920" s="31"/>
      <c r="B920" s="8"/>
    </row>
    <row r="921" spans="1:2" x14ac:dyDescent="0.25">
      <c r="A921" s="31"/>
      <c r="B921" s="8"/>
    </row>
    <row r="922" spans="1:2" x14ac:dyDescent="0.25">
      <c r="A922" s="31"/>
      <c r="B922" s="8"/>
    </row>
    <row r="923" spans="1:2" x14ac:dyDescent="0.25">
      <c r="A923" s="31"/>
      <c r="B923" s="8"/>
    </row>
    <row r="924" spans="1:2" x14ac:dyDescent="0.25">
      <c r="A924" s="31"/>
      <c r="B924" s="8"/>
    </row>
    <row r="925" spans="1:2" x14ac:dyDescent="0.25">
      <c r="A925" s="31"/>
      <c r="B925" s="8"/>
    </row>
    <row r="926" spans="1:2" x14ac:dyDescent="0.25">
      <c r="A926" s="31"/>
      <c r="B926" s="8"/>
    </row>
    <row r="927" spans="1:2" x14ac:dyDescent="0.25">
      <c r="A927" s="31"/>
      <c r="B927" s="8"/>
    </row>
    <row r="928" spans="1:2" x14ac:dyDescent="0.25">
      <c r="A928" s="31"/>
      <c r="B928" s="8"/>
    </row>
    <row r="929" spans="1:2" x14ac:dyDescent="0.25">
      <c r="A929" s="31"/>
      <c r="B929" s="8"/>
    </row>
    <row r="930" spans="1:2" x14ac:dyDescent="0.25">
      <c r="A930" s="31"/>
      <c r="B930" s="8"/>
    </row>
    <row r="931" spans="1:2" x14ac:dyDescent="0.25">
      <c r="A931" s="31"/>
      <c r="B931" s="8"/>
    </row>
    <row r="932" spans="1:2" x14ac:dyDescent="0.25">
      <c r="A932" s="31"/>
      <c r="B932" s="8"/>
    </row>
    <row r="933" spans="1:2" x14ac:dyDescent="0.25">
      <c r="A933" s="31"/>
      <c r="B933" s="8"/>
    </row>
    <row r="934" spans="1:2" x14ac:dyDescent="0.25">
      <c r="A934" s="31"/>
      <c r="B934" s="8"/>
    </row>
    <row r="935" spans="1:2" x14ac:dyDescent="0.25">
      <c r="A935" s="31"/>
      <c r="B935" s="8"/>
    </row>
    <row r="936" spans="1:2" x14ac:dyDescent="0.25">
      <c r="A936" s="31"/>
      <c r="B936" s="8"/>
    </row>
    <row r="937" spans="1:2" x14ac:dyDescent="0.25">
      <c r="A937" s="31"/>
      <c r="B937" s="8"/>
    </row>
    <row r="938" spans="1:2" x14ac:dyDescent="0.25">
      <c r="A938" s="31"/>
      <c r="B938" s="8"/>
    </row>
    <row r="939" spans="1:2" x14ac:dyDescent="0.25">
      <c r="A939" s="31"/>
      <c r="B939" s="8"/>
    </row>
    <row r="940" spans="1:2" x14ac:dyDescent="0.25">
      <c r="A940" s="31"/>
      <c r="B940" s="8"/>
    </row>
    <row r="941" spans="1:2" x14ac:dyDescent="0.25">
      <c r="A941" s="31"/>
      <c r="B941" s="8"/>
    </row>
    <row r="942" spans="1:2" x14ac:dyDescent="0.25">
      <c r="A942" s="31"/>
      <c r="B942" s="8"/>
    </row>
    <row r="943" spans="1:2" x14ac:dyDescent="0.25">
      <c r="A943" s="31"/>
      <c r="B943" s="8"/>
    </row>
    <row r="944" spans="1:2" x14ac:dyDescent="0.25">
      <c r="A944" s="31"/>
      <c r="B944" s="8"/>
    </row>
    <row r="945" spans="1:2" x14ac:dyDescent="0.25">
      <c r="A945" s="31"/>
      <c r="B945" s="8"/>
    </row>
    <row r="946" spans="1:2" x14ac:dyDescent="0.25">
      <c r="A946" s="31"/>
      <c r="B946" s="8"/>
    </row>
    <row r="947" spans="1:2" x14ac:dyDescent="0.25">
      <c r="A947" s="31"/>
      <c r="B947" s="8"/>
    </row>
    <row r="948" spans="1:2" x14ac:dyDescent="0.25">
      <c r="A948" s="31"/>
      <c r="B948" s="8"/>
    </row>
    <row r="949" spans="1:2" x14ac:dyDescent="0.25">
      <c r="A949" s="31"/>
      <c r="B949" s="8"/>
    </row>
    <row r="950" spans="1:2" x14ac:dyDescent="0.25">
      <c r="A950" s="31"/>
      <c r="B950" s="8"/>
    </row>
    <row r="951" spans="1:2" x14ac:dyDescent="0.25">
      <c r="A951" s="31"/>
      <c r="B951" s="8"/>
    </row>
    <row r="952" spans="1:2" x14ac:dyDescent="0.25">
      <c r="A952" s="31"/>
      <c r="B952" s="8"/>
    </row>
    <row r="953" spans="1:2" x14ac:dyDescent="0.25">
      <c r="A953" s="31"/>
      <c r="B953" s="8"/>
    </row>
    <row r="954" spans="1:2" x14ac:dyDescent="0.25">
      <c r="A954" s="31"/>
      <c r="B954" s="8"/>
    </row>
    <row r="955" spans="1:2" x14ac:dyDescent="0.25">
      <c r="A955" s="31"/>
      <c r="B955" s="8"/>
    </row>
    <row r="956" spans="1:2" x14ac:dyDescent="0.25">
      <c r="A956" s="31"/>
      <c r="B956" s="8"/>
    </row>
    <row r="957" spans="1:2" x14ac:dyDescent="0.25">
      <c r="A957" s="31"/>
      <c r="B957" s="8"/>
    </row>
  </sheetData>
  <mergeCells count="27">
    <mergeCell ref="B26:C26"/>
    <mergeCell ref="B29:C29"/>
    <mergeCell ref="B72:C72"/>
    <mergeCell ref="C100:D100"/>
    <mergeCell ref="B295:B296"/>
    <mergeCell ref="B299:B300"/>
    <mergeCell ref="F149:G149"/>
    <mergeCell ref="S100:T100"/>
    <mergeCell ref="B157:B159"/>
    <mergeCell ref="B151:B154"/>
    <mergeCell ref="B155:B156"/>
    <mergeCell ref="B160:B161"/>
    <mergeCell ref="B162:B163"/>
    <mergeCell ref="B166:B169"/>
    <mergeCell ref="B104:B105"/>
    <mergeCell ref="I100:J100"/>
    <mergeCell ref="K100:L100"/>
    <mergeCell ref="M100:N100"/>
    <mergeCell ref="O100:P100"/>
    <mergeCell ref="E100:F100"/>
    <mergeCell ref="I73:M73"/>
    <mergeCell ref="F76:F80"/>
    <mergeCell ref="P74:Q74"/>
    <mergeCell ref="P82:Q82"/>
    <mergeCell ref="U100:V100"/>
    <mergeCell ref="Q100:R100"/>
    <mergeCell ref="G100:H100"/>
  </mergeCells>
  <conditionalFormatting sqref="B34">
    <cfRule type="cellIs" dxfId="88" priority="1" operator="equal">
      <formula>$B$468</formula>
    </cfRule>
    <cfRule type="cellIs" dxfId="87" priority="2" operator="equal">
      <formula>$B$469</formula>
    </cfRule>
  </conditionalFormatting>
  <pageMargins left="0.7" right="0.7" top="0.75" bottom="0.75" header="0.3" footer="0.3"/>
  <pageSetup orientation="portrait"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AJ114"/>
  <sheetViews>
    <sheetView showGridLines="0" zoomScale="80" zoomScaleNormal="80" workbookViewId="0">
      <pane xSplit="1" ySplit="4" topLeftCell="B5" activePane="bottomRight" state="frozen"/>
      <selection pane="topRight" activeCell="B1" sqref="B1"/>
      <selection pane="bottomLeft" activeCell="A5" sqref="A5"/>
      <selection pane="bottomRight" activeCell="C2" sqref="C2:I2"/>
    </sheetView>
  </sheetViews>
  <sheetFormatPr baseColWidth="10" defaultRowHeight="15.75" x14ac:dyDescent="0.25"/>
  <cols>
    <col min="1" max="1" width="38.7109375" style="267" customWidth="1"/>
    <col min="2" max="2" width="25.7109375" style="271" customWidth="1"/>
    <col min="3" max="3" width="23.7109375" style="272" customWidth="1"/>
    <col min="4" max="8" width="20.7109375" style="272" customWidth="1"/>
    <col min="9" max="9" width="45.7109375" style="272" customWidth="1"/>
    <col min="10" max="10" width="3.7109375" style="270" customWidth="1"/>
    <col min="11" max="11" width="25.7109375" style="271" customWidth="1"/>
    <col min="12" max="12" width="23.7109375" style="272" customWidth="1"/>
    <col min="13" max="17" width="20.7109375" style="272" customWidth="1"/>
    <col min="18" max="18" width="45.7109375" style="272" customWidth="1"/>
    <col min="19" max="19" width="3.7109375" style="270" customWidth="1"/>
    <col min="20" max="20" width="25.7109375" style="271" customWidth="1"/>
    <col min="21" max="21" width="23.7109375" style="272" customWidth="1"/>
    <col min="22" max="25" width="20.7109375" style="272" customWidth="1"/>
    <col min="26" max="26" width="25.7109375" style="272" customWidth="1"/>
    <col min="27" max="27" width="45.7109375" style="272" customWidth="1"/>
    <col min="28" max="28" width="3.7109375" style="270" customWidth="1"/>
    <col min="29" max="29" width="25.7109375" style="271" customWidth="1"/>
    <col min="30" max="30" width="23.7109375" style="272" customWidth="1"/>
    <col min="31" max="35" width="20.7109375" style="272" customWidth="1"/>
    <col min="36" max="36" width="45.7109375" style="272" customWidth="1"/>
    <col min="37" max="16384" width="11.42578125" style="267"/>
  </cols>
  <sheetData>
    <row r="1" spans="1:36" ht="27.75" customHeight="1" x14ac:dyDescent="0.25">
      <c r="A1" s="492" t="s">
        <v>445</v>
      </c>
      <c r="B1" s="264" t="s">
        <v>447</v>
      </c>
      <c r="C1" s="490" t="s">
        <v>420</v>
      </c>
      <c r="D1" s="490"/>
      <c r="E1" s="490"/>
      <c r="F1" s="490"/>
      <c r="G1" s="490"/>
      <c r="H1" s="490"/>
      <c r="I1" s="490"/>
      <c r="J1" s="265"/>
      <c r="K1" s="266" t="s">
        <v>447</v>
      </c>
      <c r="L1" s="490" t="s">
        <v>307</v>
      </c>
      <c r="M1" s="490"/>
      <c r="N1" s="490"/>
      <c r="O1" s="490"/>
      <c r="P1" s="490"/>
      <c r="Q1" s="490"/>
      <c r="R1" s="490"/>
      <c r="S1" s="265"/>
      <c r="T1" s="266" t="s">
        <v>447</v>
      </c>
      <c r="U1" s="490" t="s">
        <v>308</v>
      </c>
      <c r="V1" s="490"/>
      <c r="W1" s="490"/>
      <c r="X1" s="490"/>
      <c r="Y1" s="490"/>
      <c r="Z1" s="490"/>
      <c r="AA1" s="490"/>
      <c r="AB1" s="265"/>
      <c r="AC1" s="266" t="s">
        <v>447</v>
      </c>
      <c r="AD1" s="490" t="s">
        <v>309</v>
      </c>
      <c r="AE1" s="490"/>
      <c r="AF1" s="490"/>
      <c r="AG1" s="490"/>
      <c r="AH1" s="490"/>
      <c r="AI1" s="490"/>
      <c r="AJ1" s="490"/>
    </row>
    <row r="2" spans="1:36" ht="27.75" customHeight="1" x14ac:dyDescent="0.25">
      <c r="A2" s="493"/>
      <c r="B2" s="264" t="s">
        <v>256</v>
      </c>
      <c r="C2" s="491"/>
      <c r="D2" s="491"/>
      <c r="E2" s="491"/>
      <c r="F2" s="491"/>
      <c r="G2" s="491"/>
      <c r="H2" s="491"/>
      <c r="I2" s="491"/>
      <c r="J2" s="265"/>
      <c r="K2" s="266" t="s">
        <v>256</v>
      </c>
      <c r="L2" s="491"/>
      <c r="M2" s="491"/>
      <c r="N2" s="491"/>
      <c r="O2" s="491"/>
      <c r="P2" s="491"/>
      <c r="Q2" s="491"/>
      <c r="R2" s="491"/>
      <c r="S2" s="265"/>
      <c r="T2" s="266" t="s">
        <v>256</v>
      </c>
      <c r="U2" s="491"/>
      <c r="V2" s="491"/>
      <c r="W2" s="491"/>
      <c r="X2" s="491"/>
      <c r="Y2" s="491"/>
      <c r="Z2" s="491"/>
      <c r="AA2" s="491"/>
      <c r="AB2" s="265"/>
      <c r="AC2" s="266" t="s">
        <v>256</v>
      </c>
      <c r="AD2" s="491"/>
      <c r="AE2" s="491"/>
      <c r="AF2" s="491"/>
      <c r="AG2" s="491"/>
      <c r="AH2" s="491"/>
      <c r="AI2" s="491"/>
      <c r="AJ2" s="491"/>
    </row>
    <row r="3" spans="1:36" ht="27.75" customHeight="1" x14ac:dyDescent="0.25">
      <c r="A3" s="493"/>
      <c r="B3" s="264" t="s">
        <v>6</v>
      </c>
      <c r="C3" s="491"/>
      <c r="D3" s="491"/>
      <c r="E3" s="491"/>
      <c r="F3" s="491"/>
      <c r="G3" s="491"/>
      <c r="H3" s="491"/>
      <c r="I3" s="491"/>
      <c r="J3" s="265"/>
      <c r="K3" s="264" t="s">
        <v>6</v>
      </c>
      <c r="L3" s="491"/>
      <c r="M3" s="491"/>
      <c r="N3" s="491"/>
      <c r="O3" s="491"/>
      <c r="P3" s="491"/>
      <c r="Q3" s="491"/>
      <c r="R3" s="491"/>
      <c r="S3" s="265"/>
      <c r="T3" s="264" t="s">
        <v>6</v>
      </c>
      <c r="U3" s="491"/>
      <c r="V3" s="491"/>
      <c r="W3" s="491"/>
      <c r="X3" s="491"/>
      <c r="Y3" s="491"/>
      <c r="Z3" s="491"/>
      <c r="AA3" s="491"/>
      <c r="AB3" s="265"/>
      <c r="AC3" s="264" t="s">
        <v>6</v>
      </c>
      <c r="AD3" s="491"/>
      <c r="AE3" s="491"/>
      <c r="AF3" s="491"/>
      <c r="AG3" s="491"/>
      <c r="AH3" s="491"/>
      <c r="AI3" s="491"/>
      <c r="AJ3" s="491"/>
    </row>
    <row r="4" spans="1:36" ht="108" customHeight="1" x14ac:dyDescent="0.25">
      <c r="A4" s="494"/>
      <c r="B4" s="263" t="s">
        <v>321</v>
      </c>
      <c r="C4" s="268" t="s">
        <v>322</v>
      </c>
      <c r="D4" s="268" t="s">
        <v>323</v>
      </c>
      <c r="E4" s="269" t="s">
        <v>324</v>
      </c>
      <c r="F4" s="269" t="s">
        <v>325</v>
      </c>
      <c r="G4" s="269" t="s">
        <v>326</v>
      </c>
      <c r="H4" s="260" t="s">
        <v>327</v>
      </c>
      <c r="I4" s="260" t="s">
        <v>448</v>
      </c>
      <c r="J4" s="261"/>
      <c r="K4" s="260" t="s">
        <v>321</v>
      </c>
      <c r="L4" s="268" t="s">
        <v>322</v>
      </c>
      <c r="M4" s="268" t="s">
        <v>328</v>
      </c>
      <c r="N4" s="269" t="s">
        <v>324</v>
      </c>
      <c r="O4" s="269" t="s">
        <v>325</v>
      </c>
      <c r="P4" s="269" t="s">
        <v>326</v>
      </c>
      <c r="Q4" s="260" t="s">
        <v>327</v>
      </c>
      <c r="R4" s="260" t="s">
        <v>448</v>
      </c>
      <c r="S4" s="261"/>
      <c r="T4" s="260" t="s">
        <v>321</v>
      </c>
      <c r="U4" s="268" t="s">
        <v>322</v>
      </c>
      <c r="V4" s="268" t="s">
        <v>328</v>
      </c>
      <c r="W4" s="269" t="s">
        <v>324</v>
      </c>
      <c r="X4" s="269" t="s">
        <v>325</v>
      </c>
      <c r="Y4" s="269" t="s">
        <v>326</v>
      </c>
      <c r="Z4" s="260" t="s">
        <v>327</v>
      </c>
      <c r="AA4" s="260" t="s">
        <v>448</v>
      </c>
      <c r="AB4" s="261"/>
      <c r="AC4" s="260" t="s">
        <v>321</v>
      </c>
      <c r="AD4" s="268" t="s">
        <v>322</v>
      </c>
      <c r="AE4" s="268" t="s">
        <v>323</v>
      </c>
      <c r="AF4" s="269" t="s">
        <v>324</v>
      </c>
      <c r="AG4" s="269" t="s">
        <v>325</v>
      </c>
      <c r="AH4" s="269" t="s">
        <v>326</v>
      </c>
      <c r="AI4" s="260" t="s">
        <v>327</v>
      </c>
      <c r="AJ4" s="260" t="s">
        <v>448</v>
      </c>
    </row>
    <row r="5" spans="1:36" x14ac:dyDescent="0.25">
      <c r="A5" s="487" t="s">
        <v>150</v>
      </c>
      <c r="B5" s="257" t="s">
        <v>306</v>
      </c>
      <c r="C5" s="260"/>
      <c r="D5" s="260"/>
      <c r="E5" s="260"/>
      <c r="F5" s="260"/>
      <c r="G5" s="260"/>
      <c r="H5" s="262">
        <f t="shared" ref="H5:H25" si="0">IF((COUNTIF(C5:G5,"si"))=5,100%,IF((COUNTIF(C5:G5,"si"))=4,80%,IF((COUNTIF(C5:G5,"si"))=3,60%,IF((COUNTIF(C5:G5,"si"))=2,40%,IF((COUNTIF(C5:G5,"si"))=1,20%,0)))))</f>
        <v>0</v>
      </c>
      <c r="I5" s="260"/>
      <c r="J5" s="485"/>
      <c r="K5" s="260" t="s">
        <v>306</v>
      </c>
      <c r="L5" s="260"/>
      <c r="M5" s="260"/>
      <c r="N5" s="260"/>
      <c r="O5" s="260"/>
      <c r="P5" s="260"/>
      <c r="Q5" s="262">
        <f t="shared" ref="Q5:Q25" si="1">IF((COUNTIF(L5:P5,"si"))=5,100%,IF((COUNTIF(L5:P5,"si"))=4,80%,IF((COUNTIF(L5:P5,"si"))=3,60%,IF((COUNTIF(L5:P5,"si"))=2,40%,IF((COUNTIF(L5:P5,"si"))=1,20%,0)))))</f>
        <v>0</v>
      </c>
      <c r="R5" s="260"/>
      <c r="S5" s="485"/>
      <c r="T5" s="260" t="s">
        <v>306</v>
      </c>
      <c r="U5" s="260"/>
      <c r="V5" s="260"/>
      <c r="W5" s="260"/>
      <c r="X5" s="260"/>
      <c r="Y5" s="260"/>
      <c r="Z5" s="262">
        <f t="shared" ref="Z5:Z25" si="2">IF((COUNTIF(U5:Y5,"si"))=5,100%,IF((COUNTIF(U5:Y5,"si"))=4,80%,IF((COUNTIF(U5:Y5,"si"))=3,60%,IF((COUNTIF(U5:Y5,"si"))=2,40%,IF((COUNTIF(U5:Y5,"si"))=1,20%,0)))))</f>
        <v>0</v>
      </c>
      <c r="AA5" s="260"/>
      <c r="AB5" s="485"/>
      <c r="AC5" s="260" t="s">
        <v>306</v>
      </c>
      <c r="AD5" s="260"/>
      <c r="AE5" s="260"/>
      <c r="AF5" s="260"/>
      <c r="AG5" s="260"/>
      <c r="AH5" s="260"/>
      <c r="AI5" s="262">
        <f t="shared" ref="AI5:AI25" si="3">IF((COUNTIF(AD5:AH5,"si"))=5,100%,IF((COUNTIF(AD5:AH5,"si"))=4,80%,IF((COUNTIF(AD5:AH5,"si"))=3,60%,IF((COUNTIF(AD5:AH5,"si"))=2,40%,IF((COUNTIF(AD5:AH5,"si"))=1,20%,0)))))</f>
        <v>0</v>
      </c>
      <c r="AJ5" s="260"/>
    </row>
    <row r="6" spans="1:36" x14ac:dyDescent="0.25">
      <c r="A6" s="488"/>
      <c r="B6" s="257" t="s">
        <v>201</v>
      </c>
      <c r="C6" s="260"/>
      <c r="D6" s="260"/>
      <c r="E6" s="260"/>
      <c r="F6" s="260"/>
      <c r="G6" s="260"/>
      <c r="H6" s="262">
        <f t="shared" si="0"/>
        <v>0</v>
      </c>
      <c r="I6" s="260"/>
      <c r="J6" s="485"/>
      <c r="K6" s="260" t="s">
        <v>201</v>
      </c>
      <c r="L6" s="260"/>
      <c r="M6" s="260"/>
      <c r="N6" s="260"/>
      <c r="O6" s="260"/>
      <c r="P6" s="260"/>
      <c r="Q6" s="262">
        <f t="shared" si="1"/>
        <v>0</v>
      </c>
      <c r="R6" s="260"/>
      <c r="S6" s="485"/>
      <c r="T6" s="260" t="s">
        <v>201</v>
      </c>
      <c r="U6" s="260"/>
      <c r="V6" s="260"/>
      <c r="W6" s="260"/>
      <c r="X6" s="260"/>
      <c r="Y6" s="260"/>
      <c r="Z6" s="262">
        <f t="shared" si="2"/>
        <v>0</v>
      </c>
      <c r="AA6" s="260"/>
      <c r="AB6" s="485"/>
      <c r="AC6" s="260" t="s">
        <v>201</v>
      </c>
      <c r="AD6" s="260"/>
      <c r="AE6" s="260"/>
      <c r="AF6" s="260"/>
      <c r="AG6" s="260"/>
      <c r="AH6" s="260"/>
      <c r="AI6" s="262">
        <f t="shared" si="3"/>
        <v>0</v>
      </c>
      <c r="AJ6" s="260"/>
    </row>
    <row r="7" spans="1:36" x14ac:dyDescent="0.25">
      <c r="A7" s="488"/>
      <c r="B7" s="257" t="s">
        <v>202</v>
      </c>
      <c r="C7" s="260"/>
      <c r="D7" s="260"/>
      <c r="E7" s="260"/>
      <c r="F7" s="260"/>
      <c r="G7" s="260"/>
      <c r="H7" s="262">
        <f t="shared" si="0"/>
        <v>0</v>
      </c>
      <c r="I7" s="260"/>
      <c r="J7" s="485"/>
      <c r="K7" s="260" t="s">
        <v>202</v>
      </c>
      <c r="L7" s="260"/>
      <c r="M7" s="260"/>
      <c r="N7" s="260"/>
      <c r="O7" s="260"/>
      <c r="P7" s="260"/>
      <c r="Q7" s="262">
        <f t="shared" si="1"/>
        <v>0</v>
      </c>
      <c r="R7" s="260"/>
      <c r="S7" s="485"/>
      <c r="T7" s="260" t="s">
        <v>202</v>
      </c>
      <c r="U7" s="260"/>
      <c r="V7" s="260"/>
      <c r="W7" s="260"/>
      <c r="X7" s="260"/>
      <c r="Y7" s="260"/>
      <c r="Z7" s="262">
        <f t="shared" si="2"/>
        <v>0</v>
      </c>
      <c r="AA7" s="260"/>
      <c r="AB7" s="485"/>
      <c r="AC7" s="260" t="s">
        <v>202</v>
      </c>
      <c r="AD7" s="260"/>
      <c r="AE7" s="260"/>
      <c r="AF7" s="260"/>
      <c r="AG7" s="260"/>
      <c r="AH7" s="260"/>
      <c r="AI7" s="262">
        <f t="shared" si="3"/>
        <v>0</v>
      </c>
      <c r="AJ7" s="260"/>
    </row>
    <row r="8" spans="1:36" x14ac:dyDescent="0.25">
      <c r="A8" s="488"/>
      <c r="B8" s="257" t="s">
        <v>203</v>
      </c>
      <c r="C8" s="260"/>
      <c r="D8" s="260"/>
      <c r="E8" s="260"/>
      <c r="F8" s="260"/>
      <c r="G8" s="260"/>
      <c r="H8" s="262">
        <f t="shared" si="0"/>
        <v>0</v>
      </c>
      <c r="I8" s="260"/>
      <c r="J8" s="485"/>
      <c r="K8" s="260" t="s">
        <v>203</v>
      </c>
      <c r="L8" s="260"/>
      <c r="M8" s="260"/>
      <c r="N8" s="260"/>
      <c r="O8" s="260"/>
      <c r="P8" s="260"/>
      <c r="Q8" s="262">
        <f t="shared" si="1"/>
        <v>0</v>
      </c>
      <c r="R8" s="260"/>
      <c r="S8" s="485"/>
      <c r="T8" s="260" t="s">
        <v>203</v>
      </c>
      <c r="U8" s="260"/>
      <c r="V8" s="260"/>
      <c r="W8" s="260"/>
      <c r="X8" s="260"/>
      <c r="Y8" s="260"/>
      <c r="Z8" s="262">
        <f t="shared" si="2"/>
        <v>0</v>
      </c>
      <c r="AA8" s="260"/>
      <c r="AB8" s="485"/>
      <c r="AC8" s="260" t="s">
        <v>203</v>
      </c>
      <c r="AD8" s="260"/>
      <c r="AE8" s="260"/>
      <c r="AF8" s="260"/>
      <c r="AG8" s="260"/>
      <c r="AH8" s="260"/>
      <c r="AI8" s="262">
        <f t="shared" si="3"/>
        <v>0</v>
      </c>
      <c r="AJ8" s="260"/>
    </row>
    <row r="9" spans="1:36" x14ac:dyDescent="0.25">
      <c r="A9" s="488"/>
      <c r="B9" s="257" t="s">
        <v>204</v>
      </c>
      <c r="C9" s="260"/>
      <c r="D9" s="260"/>
      <c r="E9" s="260"/>
      <c r="F9" s="260"/>
      <c r="G9" s="260"/>
      <c r="H9" s="262">
        <f t="shared" si="0"/>
        <v>0</v>
      </c>
      <c r="I9" s="260"/>
      <c r="J9" s="485"/>
      <c r="K9" s="260" t="s">
        <v>204</v>
      </c>
      <c r="L9" s="260"/>
      <c r="M9" s="260"/>
      <c r="N9" s="260"/>
      <c r="O9" s="260"/>
      <c r="P9" s="260"/>
      <c r="Q9" s="262">
        <f t="shared" si="1"/>
        <v>0</v>
      </c>
      <c r="R9" s="260"/>
      <c r="S9" s="485"/>
      <c r="T9" s="260" t="s">
        <v>204</v>
      </c>
      <c r="U9" s="260"/>
      <c r="V9" s="260"/>
      <c r="W9" s="260"/>
      <c r="X9" s="260"/>
      <c r="Y9" s="260"/>
      <c r="Z9" s="262">
        <f t="shared" si="2"/>
        <v>0</v>
      </c>
      <c r="AA9" s="260"/>
      <c r="AB9" s="485"/>
      <c r="AC9" s="260" t="s">
        <v>204</v>
      </c>
      <c r="AD9" s="260"/>
      <c r="AE9" s="260"/>
      <c r="AF9" s="260"/>
      <c r="AG9" s="260"/>
      <c r="AH9" s="260"/>
      <c r="AI9" s="262">
        <f t="shared" si="3"/>
        <v>0</v>
      </c>
      <c r="AJ9" s="260"/>
    </row>
    <row r="10" spans="1:36" x14ac:dyDescent="0.25">
      <c r="A10" s="488"/>
      <c r="B10" s="257" t="s">
        <v>205</v>
      </c>
      <c r="C10" s="260"/>
      <c r="D10" s="260"/>
      <c r="E10" s="260"/>
      <c r="F10" s="260"/>
      <c r="G10" s="260"/>
      <c r="H10" s="262">
        <f t="shared" si="0"/>
        <v>0</v>
      </c>
      <c r="I10" s="260"/>
      <c r="J10" s="485"/>
      <c r="K10" s="260" t="s">
        <v>205</v>
      </c>
      <c r="L10" s="260"/>
      <c r="M10" s="260"/>
      <c r="N10" s="260"/>
      <c r="O10" s="260"/>
      <c r="P10" s="260"/>
      <c r="Q10" s="262">
        <f t="shared" si="1"/>
        <v>0</v>
      </c>
      <c r="R10" s="260"/>
      <c r="S10" s="485"/>
      <c r="T10" s="260" t="s">
        <v>205</v>
      </c>
      <c r="U10" s="260"/>
      <c r="V10" s="260"/>
      <c r="W10" s="260"/>
      <c r="X10" s="260"/>
      <c r="Y10" s="260"/>
      <c r="Z10" s="262">
        <f t="shared" si="2"/>
        <v>0</v>
      </c>
      <c r="AA10" s="260"/>
      <c r="AB10" s="485"/>
      <c r="AC10" s="260" t="s">
        <v>205</v>
      </c>
      <c r="AD10" s="260"/>
      <c r="AE10" s="260"/>
      <c r="AF10" s="260"/>
      <c r="AG10" s="260"/>
      <c r="AH10" s="260"/>
      <c r="AI10" s="262">
        <f t="shared" si="3"/>
        <v>0</v>
      </c>
      <c r="AJ10" s="260"/>
    </row>
    <row r="11" spans="1:36" x14ac:dyDescent="0.25">
      <c r="A11" s="488"/>
      <c r="B11" s="257" t="s">
        <v>206</v>
      </c>
      <c r="C11" s="260"/>
      <c r="D11" s="260"/>
      <c r="E11" s="260"/>
      <c r="F11" s="260"/>
      <c r="G11" s="260"/>
      <c r="H11" s="262">
        <f t="shared" si="0"/>
        <v>0</v>
      </c>
      <c r="I11" s="260"/>
      <c r="J11" s="485"/>
      <c r="K11" s="260" t="s">
        <v>206</v>
      </c>
      <c r="L11" s="260"/>
      <c r="M11" s="260"/>
      <c r="N11" s="260"/>
      <c r="O11" s="260"/>
      <c r="P11" s="260"/>
      <c r="Q11" s="262">
        <f t="shared" si="1"/>
        <v>0</v>
      </c>
      <c r="R11" s="260"/>
      <c r="S11" s="485"/>
      <c r="T11" s="260" t="s">
        <v>206</v>
      </c>
      <c r="U11" s="260"/>
      <c r="V11" s="260"/>
      <c r="W11" s="260"/>
      <c r="X11" s="260"/>
      <c r="Y11" s="260"/>
      <c r="Z11" s="262">
        <f t="shared" si="2"/>
        <v>0</v>
      </c>
      <c r="AA11" s="260"/>
      <c r="AB11" s="485"/>
      <c r="AC11" s="260" t="s">
        <v>206</v>
      </c>
      <c r="AD11" s="260"/>
      <c r="AE11" s="260"/>
      <c r="AF11" s="260"/>
      <c r="AG11" s="260"/>
      <c r="AH11" s="260"/>
      <c r="AI11" s="262">
        <f t="shared" si="3"/>
        <v>0</v>
      </c>
      <c r="AJ11" s="260"/>
    </row>
    <row r="12" spans="1:36" x14ac:dyDescent="0.25">
      <c r="A12" s="488"/>
      <c r="B12" s="257" t="s">
        <v>207</v>
      </c>
      <c r="C12" s="260"/>
      <c r="D12" s="260"/>
      <c r="E12" s="260"/>
      <c r="F12" s="260"/>
      <c r="G12" s="260"/>
      <c r="H12" s="262">
        <f t="shared" si="0"/>
        <v>0</v>
      </c>
      <c r="I12" s="260"/>
      <c r="J12" s="485"/>
      <c r="K12" s="260" t="s">
        <v>207</v>
      </c>
      <c r="L12" s="260"/>
      <c r="M12" s="260"/>
      <c r="N12" s="260"/>
      <c r="O12" s="260"/>
      <c r="P12" s="260"/>
      <c r="Q12" s="262">
        <f t="shared" si="1"/>
        <v>0</v>
      </c>
      <c r="R12" s="260"/>
      <c r="S12" s="485"/>
      <c r="T12" s="260" t="s">
        <v>207</v>
      </c>
      <c r="U12" s="260"/>
      <c r="V12" s="260"/>
      <c r="W12" s="260"/>
      <c r="X12" s="260"/>
      <c r="Y12" s="260"/>
      <c r="Z12" s="262">
        <f t="shared" si="2"/>
        <v>0</v>
      </c>
      <c r="AA12" s="260"/>
      <c r="AB12" s="485"/>
      <c r="AC12" s="260" t="s">
        <v>207</v>
      </c>
      <c r="AD12" s="260"/>
      <c r="AE12" s="260"/>
      <c r="AF12" s="260"/>
      <c r="AG12" s="260"/>
      <c r="AH12" s="260"/>
      <c r="AI12" s="262">
        <f t="shared" si="3"/>
        <v>0</v>
      </c>
      <c r="AJ12" s="260"/>
    </row>
    <row r="13" spans="1:36" x14ac:dyDescent="0.25">
      <c r="A13" s="488"/>
      <c r="B13" s="257" t="s">
        <v>208</v>
      </c>
      <c r="C13" s="260"/>
      <c r="D13" s="260"/>
      <c r="E13" s="260"/>
      <c r="F13" s="260"/>
      <c r="G13" s="260"/>
      <c r="H13" s="262">
        <f t="shared" si="0"/>
        <v>0</v>
      </c>
      <c r="I13" s="260"/>
      <c r="J13" s="485"/>
      <c r="K13" s="257" t="s">
        <v>208</v>
      </c>
      <c r="L13" s="260"/>
      <c r="M13" s="260"/>
      <c r="N13" s="260"/>
      <c r="O13" s="260"/>
      <c r="P13" s="260"/>
      <c r="Q13" s="262">
        <f t="shared" si="1"/>
        <v>0</v>
      </c>
      <c r="R13" s="260"/>
      <c r="S13" s="485"/>
      <c r="T13" s="257" t="s">
        <v>208</v>
      </c>
      <c r="U13" s="260"/>
      <c r="V13" s="260"/>
      <c r="W13" s="260"/>
      <c r="X13" s="260"/>
      <c r="Y13" s="260"/>
      <c r="Z13" s="262">
        <f t="shared" si="2"/>
        <v>0</v>
      </c>
      <c r="AA13" s="260"/>
      <c r="AB13" s="485"/>
      <c r="AC13" s="257" t="s">
        <v>208</v>
      </c>
      <c r="AD13" s="260"/>
      <c r="AE13" s="260"/>
      <c r="AF13" s="260"/>
      <c r="AG13" s="260"/>
      <c r="AH13" s="260"/>
      <c r="AI13" s="262">
        <f t="shared" si="3"/>
        <v>0</v>
      </c>
      <c r="AJ13" s="260"/>
    </row>
    <row r="14" spans="1:36" x14ac:dyDescent="0.25">
      <c r="A14" s="488"/>
      <c r="B14" s="257" t="s">
        <v>209</v>
      </c>
      <c r="C14" s="260"/>
      <c r="D14" s="260"/>
      <c r="E14" s="260"/>
      <c r="F14" s="260"/>
      <c r="G14" s="260"/>
      <c r="H14" s="262">
        <f t="shared" si="0"/>
        <v>0</v>
      </c>
      <c r="I14" s="260"/>
      <c r="J14" s="485"/>
      <c r="K14" s="257" t="s">
        <v>209</v>
      </c>
      <c r="L14" s="260"/>
      <c r="M14" s="260"/>
      <c r="N14" s="260"/>
      <c r="O14" s="260"/>
      <c r="P14" s="260"/>
      <c r="Q14" s="262">
        <f t="shared" si="1"/>
        <v>0</v>
      </c>
      <c r="R14" s="260"/>
      <c r="S14" s="485"/>
      <c r="T14" s="257" t="s">
        <v>209</v>
      </c>
      <c r="U14" s="260"/>
      <c r="V14" s="260"/>
      <c r="W14" s="260"/>
      <c r="X14" s="260"/>
      <c r="Y14" s="260"/>
      <c r="Z14" s="262">
        <f t="shared" si="2"/>
        <v>0</v>
      </c>
      <c r="AA14" s="260"/>
      <c r="AB14" s="485"/>
      <c r="AC14" s="257" t="s">
        <v>209</v>
      </c>
      <c r="AD14" s="260"/>
      <c r="AE14" s="260"/>
      <c r="AF14" s="260"/>
      <c r="AG14" s="260"/>
      <c r="AH14" s="260"/>
      <c r="AI14" s="262">
        <f t="shared" si="3"/>
        <v>0</v>
      </c>
      <c r="AJ14" s="260"/>
    </row>
    <row r="15" spans="1:36" ht="31.5" x14ac:dyDescent="0.25">
      <c r="A15" s="489"/>
      <c r="B15" s="257" t="s">
        <v>283</v>
      </c>
      <c r="C15" s="260"/>
      <c r="D15" s="260"/>
      <c r="E15" s="260"/>
      <c r="F15" s="260"/>
      <c r="G15" s="260"/>
      <c r="H15" s="262">
        <f t="shared" si="0"/>
        <v>0</v>
      </c>
      <c r="I15" s="260"/>
      <c r="J15" s="261"/>
      <c r="K15" s="257" t="s">
        <v>283</v>
      </c>
      <c r="L15" s="260"/>
      <c r="M15" s="260"/>
      <c r="N15" s="260"/>
      <c r="O15" s="260"/>
      <c r="P15" s="260"/>
      <c r="Q15" s="262">
        <f t="shared" si="1"/>
        <v>0</v>
      </c>
      <c r="R15" s="260"/>
      <c r="S15" s="261"/>
      <c r="T15" s="257" t="s">
        <v>283</v>
      </c>
      <c r="U15" s="260"/>
      <c r="V15" s="260"/>
      <c r="W15" s="260"/>
      <c r="X15" s="260"/>
      <c r="Y15" s="260"/>
      <c r="Z15" s="262">
        <f t="shared" si="2"/>
        <v>0</v>
      </c>
      <c r="AA15" s="260"/>
      <c r="AB15" s="261"/>
      <c r="AC15" s="257" t="s">
        <v>283</v>
      </c>
      <c r="AD15" s="260"/>
      <c r="AE15" s="260"/>
      <c r="AF15" s="260"/>
      <c r="AG15" s="260"/>
      <c r="AH15" s="260"/>
      <c r="AI15" s="262">
        <f t="shared" si="3"/>
        <v>0</v>
      </c>
      <c r="AJ15" s="260"/>
    </row>
    <row r="16" spans="1:36" x14ac:dyDescent="0.25">
      <c r="A16" s="487" t="s">
        <v>42</v>
      </c>
      <c r="B16" s="257" t="s">
        <v>306</v>
      </c>
      <c r="C16" s="260"/>
      <c r="D16" s="260"/>
      <c r="E16" s="260"/>
      <c r="F16" s="260"/>
      <c r="G16" s="260"/>
      <c r="H16" s="262">
        <f t="shared" si="0"/>
        <v>0</v>
      </c>
      <c r="I16" s="260"/>
      <c r="J16" s="485"/>
      <c r="K16" s="257" t="s">
        <v>306</v>
      </c>
      <c r="L16" s="260"/>
      <c r="M16" s="260"/>
      <c r="N16" s="260"/>
      <c r="O16" s="260"/>
      <c r="P16" s="260"/>
      <c r="Q16" s="262">
        <f t="shared" si="1"/>
        <v>0</v>
      </c>
      <c r="R16" s="260"/>
      <c r="S16" s="485"/>
      <c r="T16" s="257" t="s">
        <v>306</v>
      </c>
      <c r="U16" s="260"/>
      <c r="V16" s="260"/>
      <c r="W16" s="260"/>
      <c r="X16" s="260"/>
      <c r="Y16" s="260"/>
      <c r="Z16" s="262">
        <f t="shared" si="2"/>
        <v>0</v>
      </c>
      <c r="AA16" s="260"/>
      <c r="AB16" s="485"/>
      <c r="AC16" s="257" t="s">
        <v>306</v>
      </c>
      <c r="AD16" s="260"/>
      <c r="AE16" s="260"/>
      <c r="AF16" s="260"/>
      <c r="AG16" s="260"/>
      <c r="AH16" s="260"/>
      <c r="AI16" s="262">
        <f t="shared" si="3"/>
        <v>0</v>
      </c>
      <c r="AJ16" s="260"/>
    </row>
    <row r="17" spans="1:36" x14ac:dyDescent="0.25">
      <c r="A17" s="488"/>
      <c r="B17" s="257" t="s">
        <v>201</v>
      </c>
      <c r="C17" s="260"/>
      <c r="D17" s="260"/>
      <c r="E17" s="260"/>
      <c r="F17" s="260"/>
      <c r="G17" s="260"/>
      <c r="H17" s="262">
        <f t="shared" si="0"/>
        <v>0</v>
      </c>
      <c r="I17" s="260"/>
      <c r="J17" s="485"/>
      <c r="K17" s="257" t="s">
        <v>201</v>
      </c>
      <c r="L17" s="260"/>
      <c r="M17" s="260"/>
      <c r="N17" s="260"/>
      <c r="O17" s="260"/>
      <c r="P17" s="260"/>
      <c r="Q17" s="262">
        <f t="shared" si="1"/>
        <v>0</v>
      </c>
      <c r="R17" s="260"/>
      <c r="S17" s="485"/>
      <c r="T17" s="257" t="s">
        <v>201</v>
      </c>
      <c r="U17" s="260"/>
      <c r="V17" s="260"/>
      <c r="W17" s="260"/>
      <c r="X17" s="260"/>
      <c r="Y17" s="260"/>
      <c r="Z17" s="262">
        <f t="shared" si="2"/>
        <v>0</v>
      </c>
      <c r="AA17" s="260"/>
      <c r="AB17" s="485"/>
      <c r="AC17" s="257" t="s">
        <v>201</v>
      </c>
      <c r="AD17" s="260"/>
      <c r="AE17" s="260"/>
      <c r="AF17" s="260"/>
      <c r="AG17" s="260"/>
      <c r="AH17" s="260"/>
      <c r="AI17" s="262">
        <f t="shared" si="3"/>
        <v>0</v>
      </c>
      <c r="AJ17" s="260"/>
    </row>
    <row r="18" spans="1:36" x14ac:dyDescent="0.25">
      <c r="A18" s="488"/>
      <c r="B18" s="257" t="s">
        <v>202</v>
      </c>
      <c r="C18" s="260"/>
      <c r="D18" s="260"/>
      <c r="E18" s="260"/>
      <c r="F18" s="260"/>
      <c r="G18" s="260"/>
      <c r="H18" s="262">
        <f t="shared" si="0"/>
        <v>0</v>
      </c>
      <c r="I18" s="260"/>
      <c r="J18" s="485"/>
      <c r="K18" s="257" t="s">
        <v>202</v>
      </c>
      <c r="L18" s="260"/>
      <c r="M18" s="260"/>
      <c r="N18" s="260"/>
      <c r="O18" s="260"/>
      <c r="P18" s="260"/>
      <c r="Q18" s="262">
        <f t="shared" si="1"/>
        <v>0</v>
      </c>
      <c r="R18" s="260"/>
      <c r="S18" s="485"/>
      <c r="T18" s="257" t="s">
        <v>202</v>
      </c>
      <c r="U18" s="260"/>
      <c r="V18" s="260"/>
      <c r="W18" s="260"/>
      <c r="X18" s="260"/>
      <c r="Y18" s="260"/>
      <c r="Z18" s="262">
        <f t="shared" si="2"/>
        <v>0</v>
      </c>
      <c r="AA18" s="260"/>
      <c r="AB18" s="485"/>
      <c r="AC18" s="257" t="s">
        <v>202</v>
      </c>
      <c r="AD18" s="260"/>
      <c r="AE18" s="260"/>
      <c r="AF18" s="260"/>
      <c r="AG18" s="260"/>
      <c r="AH18" s="260"/>
      <c r="AI18" s="262">
        <f t="shared" si="3"/>
        <v>0</v>
      </c>
      <c r="AJ18" s="260"/>
    </row>
    <row r="19" spans="1:36" x14ac:dyDescent="0.25">
      <c r="A19" s="488"/>
      <c r="B19" s="257" t="s">
        <v>203</v>
      </c>
      <c r="C19" s="260"/>
      <c r="D19" s="260"/>
      <c r="E19" s="260"/>
      <c r="F19" s="260"/>
      <c r="G19" s="260"/>
      <c r="H19" s="262">
        <f t="shared" si="0"/>
        <v>0</v>
      </c>
      <c r="I19" s="260"/>
      <c r="J19" s="485"/>
      <c r="K19" s="257" t="s">
        <v>203</v>
      </c>
      <c r="L19" s="260"/>
      <c r="M19" s="260"/>
      <c r="N19" s="260"/>
      <c r="O19" s="260"/>
      <c r="P19" s="260"/>
      <c r="Q19" s="262">
        <f t="shared" si="1"/>
        <v>0</v>
      </c>
      <c r="R19" s="260"/>
      <c r="S19" s="485"/>
      <c r="T19" s="257" t="s">
        <v>203</v>
      </c>
      <c r="U19" s="260"/>
      <c r="V19" s="260"/>
      <c r="W19" s="260"/>
      <c r="X19" s="260"/>
      <c r="Y19" s="260"/>
      <c r="Z19" s="262">
        <f t="shared" si="2"/>
        <v>0</v>
      </c>
      <c r="AA19" s="260"/>
      <c r="AB19" s="485"/>
      <c r="AC19" s="257" t="s">
        <v>203</v>
      </c>
      <c r="AD19" s="260"/>
      <c r="AE19" s="260"/>
      <c r="AF19" s="260"/>
      <c r="AG19" s="260"/>
      <c r="AH19" s="260"/>
      <c r="AI19" s="262">
        <f t="shared" si="3"/>
        <v>0</v>
      </c>
      <c r="AJ19" s="260"/>
    </row>
    <row r="20" spans="1:36" x14ac:dyDescent="0.25">
      <c r="A20" s="488"/>
      <c r="B20" s="257" t="s">
        <v>204</v>
      </c>
      <c r="C20" s="260"/>
      <c r="D20" s="260"/>
      <c r="E20" s="260"/>
      <c r="F20" s="260"/>
      <c r="G20" s="260"/>
      <c r="H20" s="262">
        <f t="shared" si="0"/>
        <v>0</v>
      </c>
      <c r="I20" s="260"/>
      <c r="J20" s="485"/>
      <c r="K20" s="257" t="s">
        <v>204</v>
      </c>
      <c r="L20" s="260"/>
      <c r="M20" s="260"/>
      <c r="N20" s="260"/>
      <c r="O20" s="260"/>
      <c r="P20" s="260"/>
      <c r="Q20" s="262">
        <f t="shared" si="1"/>
        <v>0</v>
      </c>
      <c r="R20" s="260"/>
      <c r="S20" s="485"/>
      <c r="T20" s="257" t="s">
        <v>204</v>
      </c>
      <c r="U20" s="260"/>
      <c r="V20" s="260"/>
      <c r="W20" s="260"/>
      <c r="X20" s="260"/>
      <c r="Y20" s="260"/>
      <c r="Z20" s="262">
        <f t="shared" si="2"/>
        <v>0</v>
      </c>
      <c r="AA20" s="260"/>
      <c r="AB20" s="485"/>
      <c r="AC20" s="257" t="s">
        <v>204</v>
      </c>
      <c r="AD20" s="260"/>
      <c r="AE20" s="260"/>
      <c r="AF20" s="260"/>
      <c r="AG20" s="260"/>
      <c r="AH20" s="260"/>
      <c r="AI20" s="262">
        <f t="shared" si="3"/>
        <v>0</v>
      </c>
      <c r="AJ20" s="260"/>
    </row>
    <row r="21" spans="1:36" x14ac:dyDescent="0.25">
      <c r="A21" s="488"/>
      <c r="B21" s="257" t="s">
        <v>205</v>
      </c>
      <c r="C21" s="260"/>
      <c r="D21" s="260"/>
      <c r="E21" s="260"/>
      <c r="F21" s="260"/>
      <c r="G21" s="260"/>
      <c r="H21" s="262">
        <f t="shared" si="0"/>
        <v>0</v>
      </c>
      <c r="I21" s="260"/>
      <c r="J21" s="485"/>
      <c r="K21" s="257" t="s">
        <v>205</v>
      </c>
      <c r="L21" s="260"/>
      <c r="M21" s="260"/>
      <c r="N21" s="260"/>
      <c r="O21" s="260"/>
      <c r="P21" s="260"/>
      <c r="Q21" s="262">
        <f t="shared" si="1"/>
        <v>0</v>
      </c>
      <c r="R21" s="260"/>
      <c r="S21" s="485"/>
      <c r="T21" s="257" t="s">
        <v>205</v>
      </c>
      <c r="U21" s="260"/>
      <c r="V21" s="260"/>
      <c r="W21" s="260"/>
      <c r="X21" s="260"/>
      <c r="Y21" s="260"/>
      <c r="Z21" s="262">
        <f t="shared" si="2"/>
        <v>0</v>
      </c>
      <c r="AA21" s="260"/>
      <c r="AB21" s="485"/>
      <c r="AC21" s="257" t="s">
        <v>205</v>
      </c>
      <c r="AD21" s="260"/>
      <c r="AE21" s="260"/>
      <c r="AF21" s="260"/>
      <c r="AG21" s="260"/>
      <c r="AH21" s="260"/>
      <c r="AI21" s="262">
        <f t="shared" si="3"/>
        <v>0</v>
      </c>
      <c r="AJ21" s="260"/>
    </row>
    <row r="22" spans="1:36" x14ac:dyDescent="0.25">
      <c r="A22" s="488"/>
      <c r="B22" s="257" t="s">
        <v>206</v>
      </c>
      <c r="C22" s="260"/>
      <c r="D22" s="260"/>
      <c r="E22" s="260"/>
      <c r="F22" s="260"/>
      <c r="G22" s="260"/>
      <c r="H22" s="262">
        <f t="shared" si="0"/>
        <v>0</v>
      </c>
      <c r="I22" s="260"/>
      <c r="J22" s="485"/>
      <c r="K22" s="257" t="s">
        <v>206</v>
      </c>
      <c r="L22" s="260"/>
      <c r="M22" s="260"/>
      <c r="N22" s="260"/>
      <c r="O22" s="260"/>
      <c r="P22" s="260"/>
      <c r="Q22" s="262">
        <f t="shared" si="1"/>
        <v>0</v>
      </c>
      <c r="R22" s="260"/>
      <c r="S22" s="485"/>
      <c r="T22" s="257" t="s">
        <v>206</v>
      </c>
      <c r="U22" s="260"/>
      <c r="V22" s="260"/>
      <c r="W22" s="260"/>
      <c r="X22" s="260"/>
      <c r="Y22" s="260"/>
      <c r="Z22" s="262">
        <f t="shared" si="2"/>
        <v>0</v>
      </c>
      <c r="AA22" s="260"/>
      <c r="AB22" s="485"/>
      <c r="AC22" s="257" t="s">
        <v>206</v>
      </c>
      <c r="AD22" s="260"/>
      <c r="AE22" s="260"/>
      <c r="AF22" s="260"/>
      <c r="AG22" s="260"/>
      <c r="AH22" s="260"/>
      <c r="AI22" s="262">
        <f t="shared" si="3"/>
        <v>0</v>
      </c>
      <c r="AJ22" s="260"/>
    </row>
    <row r="23" spans="1:36" x14ac:dyDescent="0.25">
      <c r="A23" s="488"/>
      <c r="B23" s="257" t="s">
        <v>207</v>
      </c>
      <c r="C23" s="260"/>
      <c r="D23" s="260"/>
      <c r="E23" s="260"/>
      <c r="F23" s="260"/>
      <c r="G23" s="260"/>
      <c r="H23" s="262">
        <f t="shared" si="0"/>
        <v>0</v>
      </c>
      <c r="I23" s="260"/>
      <c r="J23" s="485"/>
      <c r="K23" s="257" t="s">
        <v>207</v>
      </c>
      <c r="L23" s="260"/>
      <c r="M23" s="260"/>
      <c r="N23" s="260"/>
      <c r="O23" s="260"/>
      <c r="P23" s="260"/>
      <c r="Q23" s="262">
        <f t="shared" si="1"/>
        <v>0</v>
      </c>
      <c r="R23" s="260"/>
      <c r="S23" s="485"/>
      <c r="T23" s="257" t="s">
        <v>207</v>
      </c>
      <c r="U23" s="260"/>
      <c r="V23" s="260"/>
      <c r="W23" s="260"/>
      <c r="X23" s="260"/>
      <c r="Y23" s="260"/>
      <c r="Z23" s="262">
        <f t="shared" si="2"/>
        <v>0</v>
      </c>
      <c r="AA23" s="260"/>
      <c r="AB23" s="485"/>
      <c r="AC23" s="257" t="s">
        <v>207</v>
      </c>
      <c r="AD23" s="260"/>
      <c r="AE23" s="260"/>
      <c r="AF23" s="260"/>
      <c r="AG23" s="260"/>
      <c r="AH23" s="260"/>
      <c r="AI23" s="262">
        <f t="shared" si="3"/>
        <v>0</v>
      </c>
      <c r="AJ23" s="260"/>
    </row>
    <row r="24" spans="1:36" x14ac:dyDescent="0.25">
      <c r="A24" s="488"/>
      <c r="B24" s="257" t="s">
        <v>208</v>
      </c>
      <c r="C24" s="260"/>
      <c r="D24" s="260"/>
      <c r="E24" s="260"/>
      <c r="F24" s="260"/>
      <c r="G24" s="260"/>
      <c r="H24" s="262">
        <f t="shared" si="0"/>
        <v>0</v>
      </c>
      <c r="I24" s="260"/>
      <c r="J24" s="485"/>
      <c r="K24" s="257" t="s">
        <v>208</v>
      </c>
      <c r="L24" s="260"/>
      <c r="M24" s="260"/>
      <c r="N24" s="260"/>
      <c r="O24" s="260"/>
      <c r="P24" s="260"/>
      <c r="Q24" s="262">
        <f t="shared" si="1"/>
        <v>0</v>
      </c>
      <c r="R24" s="260"/>
      <c r="S24" s="485"/>
      <c r="T24" s="257" t="s">
        <v>208</v>
      </c>
      <c r="U24" s="260"/>
      <c r="V24" s="260"/>
      <c r="W24" s="260"/>
      <c r="X24" s="260"/>
      <c r="Y24" s="260"/>
      <c r="Z24" s="262">
        <f t="shared" si="2"/>
        <v>0</v>
      </c>
      <c r="AA24" s="260"/>
      <c r="AB24" s="485"/>
      <c r="AC24" s="257" t="s">
        <v>208</v>
      </c>
      <c r="AD24" s="260"/>
      <c r="AE24" s="260"/>
      <c r="AF24" s="260"/>
      <c r="AG24" s="260"/>
      <c r="AH24" s="260"/>
      <c r="AI24" s="262">
        <f t="shared" si="3"/>
        <v>0</v>
      </c>
      <c r="AJ24" s="260"/>
    </row>
    <row r="25" spans="1:36" x14ac:dyDescent="0.25">
      <c r="A25" s="488"/>
      <c r="B25" s="257" t="s">
        <v>209</v>
      </c>
      <c r="C25" s="260"/>
      <c r="D25" s="260"/>
      <c r="E25" s="260"/>
      <c r="F25" s="260"/>
      <c r="G25" s="260"/>
      <c r="H25" s="262">
        <f t="shared" si="0"/>
        <v>0</v>
      </c>
      <c r="I25" s="260"/>
      <c r="J25" s="485"/>
      <c r="K25" s="257" t="s">
        <v>209</v>
      </c>
      <c r="L25" s="260"/>
      <c r="M25" s="260"/>
      <c r="N25" s="260"/>
      <c r="O25" s="260"/>
      <c r="P25" s="260"/>
      <c r="Q25" s="262">
        <f t="shared" si="1"/>
        <v>0</v>
      </c>
      <c r="R25" s="260"/>
      <c r="S25" s="485"/>
      <c r="T25" s="257" t="s">
        <v>209</v>
      </c>
      <c r="U25" s="260"/>
      <c r="V25" s="260"/>
      <c r="W25" s="260"/>
      <c r="X25" s="260"/>
      <c r="Y25" s="260"/>
      <c r="Z25" s="262">
        <f t="shared" si="2"/>
        <v>0</v>
      </c>
      <c r="AA25" s="260"/>
      <c r="AB25" s="485"/>
      <c r="AC25" s="257" t="s">
        <v>209</v>
      </c>
      <c r="AD25" s="260"/>
      <c r="AE25" s="260"/>
      <c r="AF25" s="260"/>
      <c r="AG25" s="260"/>
      <c r="AH25" s="260"/>
      <c r="AI25" s="262">
        <f t="shared" si="3"/>
        <v>0</v>
      </c>
      <c r="AJ25" s="260"/>
    </row>
    <row r="26" spans="1:36" ht="31.5" x14ac:dyDescent="0.25">
      <c r="A26" s="489"/>
      <c r="B26" s="257" t="s">
        <v>283</v>
      </c>
      <c r="C26" s="260"/>
      <c r="D26" s="260"/>
      <c r="E26" s="260"/>
      <c r="F26" s="260"/>
      <c r="G26" s="260"/>
      <c r="H26" s="262">
        <f t="shared" ref="H26:H89" si="4">IF((COUNTIF(C26:G26,"si"))=5,100%,IF((COUNTIF(C26:G26,"si"))=4,80%,IF((COUNTIF(C26:G26,"si"))=3,60%,IF((COUNTIF(C26:G26,"si"))=2,40%,IF((COUNTIF(C26:G26,"si"))=1,20%,0)))))</f>
        <v>0</v>
      </c>
      <c r="I26" s="260"/>
      <c r="J26" s="261"/>
      <c r="K26" s="257" t="s">
        <v>283</v>
      </c>
      <c r="L26" s="260"/>
      <c r="M26" s="260"/>
      <c r="N26" s="260"/>
      <c r="O26" s="260"/>
      <c r="P26" s="260"/>
      <c r="Q26" s="262">
        <f t="shared" ref="Q26:Q89" si="5">IF((COUNTIF(L26:P26,"si"))=5,100%,IF((COUNTIF(L26:P26,"si"))=4,80%,IF((COUNTIF(L26:P26,"si"))=3,60%,IF((COUNTIF(L26:P26,"si"))=2,40%,IF((COUNTIF(L26:P26,"si"))=1,20%,0)))))</f>
        <v>0</v>
      </c>
      <c r="R26" s="260"/>
      <c r="S26" s="261"/>
      <c r="T26" s="257" t="s">
        <v>283</v>
      </c>
      <c r="U26" s="260"/>
      <c r="V26" s="260"/>
      <c r="W26" s="260"/>
      <c r="X26" s="260"/>
      <c r="Y26" s="260"/>
      <c r="Z26" s="262">
        <f t="shared" ref="Z26:Z89" si="6">IF((COUNTIF(U26:Y26,"si"))=5,100%,IF((COUNTIF(U26:Y26,"si"))=4,80%,IF((COUNTIF(U26:Y26,"si"))=3,60%,IF((COUNTIF(U26:Y26,"si"))=2,40%,IF((COUNTIF(U26:Y26,"si"))=1,20%,0)))))</f>
        <v>0</v>
      </c>
      <c r="AA26" s="260"/>
      <c r="AB26" s="261"/>
      <c r="AC26" s="257" t="s">
        <v>283</v>
      </c>
      <c r="AD26" s="260"/>
      <c r="AE26" s="260"/>
      <c r="AF26" s="260"/>
      <c r="AG26" s="260"/>
      <c r="AH26" s="260"/>
      <c r="AI26" s="262">
        <f t="shared" ref="AI26:AI89" si="7">IF((COUNTIF(AD26:AH26,"si"))=5,100%,IF((COUNTIF(AD26:AH26,"si"))=4,80%,IF((COUNTIF(AD26:AH26,"si"))=3,60%,IF((COUNTIF(AD26:AH26,"si"))=2,40%,IF((COUNTIF(AD26:AH26,"si"))=1,20%,0)))))</f>
        <v>0</v>
      </c>
      <c r="AJ26" s="260"/>
    </row>
    <row r="27" spans="1:36" x14ac:dyDescent="0.25">
      <c r="A27" s="487" t="s">
        <v>43</v>
      </c>
      <c r="B27" s="257" t="s">
        <v>306</v>
      </c>
      <c r="C27" s="260"/>
      <c r="D27" s="260"/>
      <c r="E27" s="260"/>
      <c r="F27" s="260"/>
      <c r="G27" s="260"/>
      <c r="H27" s="262">
        <f t="shared" si="4"/>
        <v>0</v>
      </c>
      <c r="I27" s="260"/>
      <c r="J27" s="485"/>
      <c r="K27" s="257" t="s">
        <v>306</v>
      </c>
      <c r="L27" s="260"/>
      <c r="M27" s="260"/>
      <c r="N27" s="260"/>
      <c r="O27" s="260"/>
      <c r="P27" s="260"/>
      <c r="Q27" s="262">
        <f t="shared" si="5"/>
        <v>0</v>
      </c>
      <c r="R27" s="260"/>
      <c r="S27" s="485"/>
      <c r="T27" s="257" t="s">
        <v>306</v>
      </c>
      <c r="U27" s="260"/>
      <c r="V27" s="260"/>
      <c r="W27" s="260"/>
      <c r="X27" s="260"/>
      <c r="Y27" s="260"/>
      <c r="Z27" s="262">
        <f t="shared" si="6"/>
        <v>0</v>
      </c>
      <c r="AA27" s="260"/>
      <c r="AB27" s="485"/>
      <c r="AC27" s="257" t="s">
        <v>306</v>
      </c>
      <c r="AD27" s="260"/>
      <c r="AE27" s="260"/>
      <c r="AF27" s="260"/>
      <c r="AG27" s="260"/>
      <c r="AH27" s="260"/>
      <c r="AI27" s="262">
        <f t="shared" si="7"/>
        <v>0</v>
      </c>
      <c r="AJ27" s="260"/>
    </row>
    <row r="28" spans="1:36" x14ac:dyDescent="0.25">
      <c r="A28" s="488"/>
      <c r="B28" s="257" t="s">
        <v>201</v>
      </c>
      <c r="C28" s="260"/>
      <c r="D28" s="260"/>
      <c r="E28" s="260"/>
      <c r="F28" s="260"/>
      <c r="G28" s="260"/>
      <c r="H28" s="262">
        <f t="shared" si="4"/>
        <v>0</v>
      </c>
      <c r="I28" s="260"/>
      <c r="J28" s="485"/>
      <c r="K28" s="257" t="s">
        <v>201</v>
      </c>
      <c r="L28" s="260"/>
      <c r="M28" s="260"/>
      <c r="N28" s="260"/>
      <c r="O28" s="260"/>
      <c r="P28" s="260"/>
      <c r="Q28" s="262">
        <f t="shared" si="5"/>
        <v>0</v>
      </c>
      <c r="R28" s="260"/>
      <c r="S28" s="485"/>
      <c r="T28" s="257" t="s">
        <v>201</v>
      </c>
      <c r="U28" s="260"/>
      <c r="V28" s="260"/>
      <c r="W28" s="260"/>
      <c r="X28" s="260"/>
      <c r="Y28" s="260"/>
      <c r="Z28" s="262">
        <f t="shared" si="6"/>
        <v>0</v>
      </c>
      <c r="AA28" s="260"/>
      <c r="AB28" s="485"/>
      <c r="AC28" s="257" t="s">
        <v>201</v>
      </c>
      <c r="AD28" s="260"/>
      <c r="AE28" s="260"/>
      <c r="AF28" s="260"/>
      <c r="AG28" s="260"/>
      <c r="AH28" s="260"/>
      <c r="AI28" s="262">
        <f t="shared" si="7"/>
        <v>0</v>
      </c>
      <c r="AJ28" s="260"/>
    </row>
    <row r="29" spans="1:36" x14ac:dyDescent="0.25">
      <c r="A29" s="488"/>
      <c r="B29" s="257" t="s">
        <v>202</v>
      </c>
      <c r="C29" s="260"/>
      <c r="D29" s="260"/>
      <c r="E29" s="260"/>
      <c r="F29" s="260"/>
      <c r="G29" s="260"/>
      <c r="H29" s="262">
        <f t="shared" si="4"/>
        <v>0</v>
      </c>
      <c r="I29" s="260"/>
      <c r="J29" s="485"/>
      <c r="K29" s="257" t="s">
        <v>202</v>
      </c>
      <c r="L29" s="260"/>
      <c r="M29" s="260"/>
      <c r="N29" s="260"/>
      <c r="O29" s="260"/>
      <c r="P29" s="260"/>
      <c r="Q29" s="262">
        <f t="shared" si="5"/>
        <v>0</v>
      </c>
      <c r="R29" s="260"/>
      <c r="S29" s="485"/>
      <c r="T29" s="257" t="s">
        <v>202</v>
      </c>
      <c r="U29" s="260"/>
      <c r="V29" s="260"/>
      <c r="W29" s="260"/>
      <c r="X29" s="260"/>
      <c r="Y29" s="260"/>
      <c r="Z29" s="262">
        <f t="shared" si="6"/>
        <v>0</v>
      </c>
      <c r="AA29" s="260"/>
      <c r="AB29" s="485"/>
      <c r="AC29" s="257" t="s">
        <v>202</v>
      </c>
      <c r="AD29" s="260"/>
      <c r="AE29" s="260"/>
      <c r="AF29" s="260"/>
      <c r="AG29" s="260"/>
      <c r="AH29" s="260"/>
      <c r="AI29" s="262">
        <f t="shared" si="7"/>
        <v>0</v>
      </c>
      <c r="AJ29" s="260"/>
    </row>
    <row r="30" spans="1:36" x14ac:dyDescent="0.25">
      <c r="A30" s="488"/>
      <c r="B30" s="257" t="s">
        <v>203</v>
      </c>
      <c r="C30" s="260"/>
      <c r="D30" s="260"/>
      <c r="E30" s="260"/>
      <c r="F30" s="260"/>
      <c r="G30" s="260"/>
      <c r="H30" s="262">
        <f t="shared" si="4"/>
        <v>0</v>
      </c>
      <c r="I30" s="260"/>
      <c r="J30" s="485"/>
      <c r="K30" s="257" t="s">
        <v>203</v>
      </c>
      <c r="L30" s="260"/>
      <c r="M30" s="260"/>
      <c r="N30" s="260"/>
      <c r="O30" s="260"/>
      <c r="P30" s="260"/>
      <c r="Q30" s="262">
        <f t="shared" si="5"/>
        <v>0</v>
      </c>
      <c r="R30" s="260"/>
      <c r="S30" s="485"/>
      <c r="T30" s="257" t="s">
        <v>203</v>
      </c>
      <c r="U30" s="260"/>
      <c r="V30" s="260"/>
      <c r="W30" s="260"/>
      <c r="X30" s="260"/>
      <c r="Y30" s="260"/>
      <c r="Z30" s="262">
        <f t="shared" si="6"/>
        <v>0</v>
      </c>
      <c r="AA30" s="260"/>
      <c r="AB30" s="485"/>
      <c r="AC30" s="257" t="s">
        <v>203</v>
      </c>
      <c r="AD30" s="260"/>
      <c r="AE30" s="260"/>
      <c r="AF30" s="260"/>
      <c r="AG30" s="260"/>
      <c r="AH30" s="260"/>
      <c r="AI30" s="262">
        <f t="shared" si="7"/>
        <v>0</v>
      </c>
      <c r="AJ30" s="260"/>
    </row>
    <row r="31" spans="1:36" x14ac:dyDescent="0.25">
      <c r="A31" s="488"/>
      <c r="B31" s="257" t="s">
        <v>204</v>
      </c>
      <c r="C31" s="260"/>
      <c r="D31" s="260"/>
      <c r="E31" s="260"/>
      <c r="F31" s="260"/>
      <c r="G31" s="260"/>
      <c r="H31" s="262">
        <f t="shared" si="4"/>
        <v>0</v>
      </c>
      <c r="I31" s="260"/>
      <c r="J31" s="485"/>
      <c r="K31" s="257" t="s">
        <v>204</v>
      </c>
      <c r="L31" s="260"/>
      <c r="M31" s="260"/>
      <c r="N31" s="260"/>
      <c r="O31" s="260"/>
      <c r="P31" s="260"/>
      <c r="Q31" s="262">
        <f t="shared" si="5"/>
        <v>0</v>
      </c>
      <c r="R31" s="260"/>
      <c r="S31" s="485"/>
      <c r="T31" s="257" t="s">
        <v>204</v>
      </c>
      <c r="U31" s="260"/>
      <c r="V31" s="260"/>
      <c r="W31" s="260"/>
      <c r="X31" s="260"/>
      <c r="Y31" s="260"/>
      <c r="Z31" s="262">
        <f t="shared" si="6"/>
        <v>0</v>
      </c>
      <c r="AA31" s="260"/>
      <c r="AB31" s="485"/>
      <c r="AC31" s="257" t="s">
        <v>204</v>
      </c>
      <c r="AD31" s="260"/>
      <c r="AE31" s="260"/>
      <c r="AF31" s="260"/>
      <c r="AG31" s="260"/>
      <c r="AH31" s="260"/>
      <c r="AI31" s="262">
        <f t="shared" si="7"/>
        <v>0</v>
      </c>
      <c r="AJ31" s="260"/>
    </row>
    <row r="32" spans="1:36" x14ac:dyDescent="0.25">
      <c r="A32" s="488"/>
      <c r="B32" s="257" t="s">
        <v>205</v>
      </c>
      <c r="C32" s="260"/>
      <c r="D32" s="260"/>
      <c r="E32" s="260"/>
      <c r="F32" s="260"/>
      <c r="G32" s="260"/>
      <c r="H32" s="262">
        <f t="shared" si="4"/>
        <v>0</v>
      </c>
      <c r="I32" s="260"/>
      <c r="J32" s="485"/>
      <c r="K32" s="257" t="s">
        <v>205</v>
      </c>
      <c r="L32" s="260"/>
      <c r="M32" s="260"/>
      <c r="N32" s="260"/>
      <c r="O32" s="260"/>
      <c r="P32" s="260"/>
      <c r="Q32" s="262">
        <f t="shared" si="5"/>
        <v>0</v>
      </c>
      <c r="R32" s="260"/>
      <c r="S32" s="485"/>
      <c r="T32" s="257" t="s">
        <v>205</v>
      </c>
      <c r="U32" s="260"/>
      <c r="V32" s="260"/>
      <c r="W32" s="260"/>
      <c r="X32" s="260"/>
      <c r="Y32" s="260"/>
      <c r="Z32" s="262">
        <f t="shared" si="6"/>
        <v>0</v>
      </c>
      <c r="AA32" s="260"/>
      <c r="AB32" s="485"/>
      <c r="AC32" s="257" t="s">
        <v>205</v>
      </c>
      <c r="AD32" s="260"/>
      <c r="AE32" s="260"/>
      <c r="AF32" s="260"/>
      <c r="AG32" s="260"/>
      <c r="AH32" s="260"/>
      <c r="AI32" s="262">
        <f t="shared" si="7"/>
        <v>0</v>
      </c>
      <c r="AJ32" s="260"/>
    </row>
    <row r="33" spans="1:36" x14ac:dyDescent="0.25">
      <c r="A33" s="488"/>
      <c r="B33" s="257" t="s">
        <v>206</v>
      </c>
      <c r="C33" s="260"/>
      <c r="D33" s="260"/>
      <c r="E33" s="260"/>
      <c r="F33" s="260"/>
      <c r="G33" s="260"/>
      <c r="H33" s="262">
        <f t="shared" si="4"/>
        <v>0</v>
      </c>
      <c r="I33" s="260"/>
      <c r="J33" s="485"/>
      <c r="K33" s="257" t="s">
        <v>206</v>
      </c>
      <c r="L33" s="260"/>
      <c r="M33" s="260"/>
      <c r="N33" s="260"/>
      <c r="O33" s="260"/>
      <c r="P33" s="260"/>
      <c r="Q33" s="262">
        <f t="shared" si="5"/>
        <v>0</v>
      </c>
      <c r="R33" s="260"/>
      <c r="S33" s="485"/>
      <c r="T33" s="257" t="s">
        <v>206</v>
      </c>
      <c r="U33" s="260"/>
      <c r="V33" s="260"/>
      <c r="W33" s="260"/>
      <c r="X33" s="260"/>
      <c r="Y33" s="260"/>
      <c r="Z33" s="262">
        <f t="shared" si="6"/>
        <v>0</v>
      </c>
      <c r="AA33" s="260"/>
      <c r="AB33" s="485"/>
      <c r="AC33" s="257" t="s">
        <v>206</v>
      </c>
      <c r="AD33" s="260"/>
      <c r="AE33" s="260"/>
      <c r="AF33" s="260"/>
      <c r="AG33" s="260"/>
      <c r="AH33" s="260"/>
      <c r="AI33" s="262">
        <f t="shared" si="7"/>
        <v>0</v>
      </c>
      <c r="AJ33" s="260"/>
    </row>
    <row r="34" spans="1:36" x14ac:dyDescent="0.25">
      <c r="A34" s="488"/>
      <c r="B34" s="257" t="s">
        <v>207</v>
      </c>
      <c r="C34" s="260"/>
      <c r="D34" s="260"/>
      <c r="E34" s="260"/>
      <c r="F34" s="260"/>
      <c r="G34" s="260"/>
      <c r="H34" s="262">
        <f t="shared" si="4"/>
        <v>0</v>
      </c>
      <c r="I34" s="260"/>
      <c r="J34" s="485"/>
      <c r="K34" s="257" t="s">
        <v>207</v>
      </c>
      <c r="L34" s="260"/>
      <c r="M34" s="260"/>
      <c r="N34" s="260"/>
      <c r="O34" s="260"/>
      <c r="P34" s="260"/>
      <c r="Q34" s="262">
        <f t="shared" si="5"/>
        <v>0</v>
      </c>
      <c r="R34" s="260"/>
      <c r="S34" s="485"/>
      <c r="T34" s="257" t="s">
        <v>207</v>
      </c>
      <c r="U34" s="260"/>
      <c r="V34" s="260"/>
      <c r="W34" s="260"/>
      <c r="X34" s="260"/>
      <c r="Y34" s="260"/>
      <c r="Z34" s="262">
        <f t="shared" si="6"/>
        <v>0</v>
      </c>
      <c r="AA34" s="260"/>
      <c r="AB34" s="485"/>
      <c r="AC34" s="257" t="s">
        <v>207</v>
      </c>
      <c r="AD34" s="260"/>
      <c r="AE34" s="260"/>
      <c r="AF34" s="260"/>
      <c r="AG34" s="260"/>
      <c r="AH34" s="260"/>
      <c r="AI34" s="262">
        <f t="shared" si="7"/>
        <v>0</v>
      </c>
      <c r="AJ34" s="260"/>
    </row>
    <row r="35" spans="1:36" x14ac:dyDescent="0.25">
      <c r="A35" s="488"/>
      <c r="B35" s="257" t="s">
        <v>208</v>
      </c>
      <c r="C35" s="260"/>
      <c r="D35" s="260"/>
      <c r="E35" s="260"/>
      <c r="F35" s="260"/>
      <c r="G35" s="260"/>
      <c r="H35" s="262">
        <f t="shared" si="4"/>
        <v>0</v>
      </c>
      <c r="I35" s="260"/>
      <c r="J35" s="485"/>
      <c r="K35" s="257" t="s">
        <v>208</v>
      </c>
      <c r="L35" s="260"/>
      <c r="M35" s="260"/>
      <c r="N35" s="260"/>
      <c r="O35" s="260"/>
      <c r="P35" s="260"/>
      <c r="Q35" s="262">
        <f t="shared" si="5"/>
        <v>0</v>
      </c>
      <c r="R35" s="260"/>
      <c r="S35" s="485"/>
      <c r="T35" s="257" t="s">
        <v>208</v>
      </c>
      <c r="U35" s="260"/>
      <c r="V35" s="260"/>
      <c r="W35" s="260"/>
      <c r="X35" s="260"/>
      <c r="Y35" s="260"/>
      <c r="Z35" s="262">
        <f t="shared" si="6"/>
        <v>0</v>
      </c>
      <c r="AA35" s="260"/>
      <c r="AB35" s="485"/>
      <c r="AC35" s="257" t="s">
        <v>208</v>
      </c>
      <c r="AD35" s="260"/>
      <c r="AE35" s="260"/>
      <c r="AF35" s="260"/>
      <c r="AG35" s="260"/>
      <c r="AH35" s="260"/>
      <c r="AI35" s="262">
        <f t="shared" si="7"/>
        <v>0</v>
      </c>
      <c r="AJ35" s="260"/>
    </row>
    <row r="36" spans="1:36" x14ac:dyDescent="0.25">
      <c r="A36" s="488"/>
      <c r="B36" s="257" t="s">
        <v>209</v>
      </c>
      <c r="C36" s="260"/>
      <c r="D36" s="260"/>
      <c r="E36" s="260"/>
      <c r="F36" s="260"/>
      <c r="G36" s="260"/>
      <c r="H36" s="262">
        <f t="shared" si="4"/>
        <v>0</v>
      </c>
      <c r="I36" s="260"/>
      <c r="J36" s="485"/>
      <c r="K36" s="257" t="s">
        <v>209</v>
      </c>
      <c r="L36" s="260"/>
      <c r="M36" s="260"/>
      <c r="N36" s="260"/>
      <c r="O36" s="260"/>
      <c r="P36" s="260"/>
      <c r="Q36" s="262">
        <f t="shared" si="5"/>
        <v>0</v>
      </c>
      <c r="R36" s="260"/>
      <c r="S36" s="485"/>
      <c r="T36" s="257" t="s">
        <v>209</v>
      </c>
      <c r="U36" s="260"/>
      <c r="V36" s="260"/>
      <c r="W36" s="260"/>
      <c r="X36" s="260"/>
      <c r="Y36" s="260"/>
      <c r="Z36" s="262">
        <f t="shared" si="6"/>
        <v>0</v>
      </c>
      <c r="AA36" s="260"/>
      <c r="AB36" s="485"/>
      <c r="AC36" s="257" t="s">
        <v>209</v>
      </c>
      <c r="AD36" s="260"/>
      <c r="AE36" s="260"/>
      <c r="AF36" s="260"/>
      <c r="AG36" s="260"/>
      <c r="AH36" s="260"/>
      <c r="AI36" s="262">
        <f t="shared" si="7"/>
        <v>0</v>
      </c>
      <c r="AJ36" s="260"/>
    </row>
    <row r="37" spans="1:36" ht="31.5" x14ac:dyDescent="0.25">
      <c r="A37" s="489"/>
      <c r="B37" s="257" t="s">
        <v>283</v>
      </c>
      <c r="C37" s="260"/>
      <c r="D37" s="260"/>
      <c r="E37" s="260"/>
      <c r="F37" s="260"/>
      <c r="G37" s="260"/>
      <c r="H37" s="262">
        <f t="shared" si="4"/>
        <v>0</v>
      </c>
      <c r="I37" s="260"/>
      <c r="J37" s="261"/>
      <c r="K37" s="257" t="s">
        <v>283</v>
      </c>
      <c r="L37" s="260"/>
      <c r="M37" s="260"/>
      <c r="N37" s="260"/>
      <c r="O37" s="260"/>
      <c r="P37" s="260"/>
      <c r="Q37" s="262">
        <f t="shared" si="5"/>
        <v>0</v>
      </c>
      <c r="R37" s="260"/>
      <c r="S37" s="261"/>
      <c r="T37" s="257" t="s">
        <v>283</v>
      </c>
      <c r="U37" s="260"/>
      <c r="V37" s="260"/>
      <c r="W37" s="260"/>
      <c r="X37" s="260"/>
      <c r="Y37" s="260"/>
      <c r="Z37" s="262">
        <f t="shared" si="6"/>
        <v>0</v>
      </c>
      <c r="AA37" s="260"/>
      <c r="AB37" s="261"/>
      <c r="AC37" s="257" t="s">
        <v>283</v>
      </c>
      <c r="AD37" s="260"/>
      <c r="AE37" s="260"/>
      <c r="AF37" s="260"/>
      <c r="AG37" s="260"/>
      <c r="AH37" s="260"/>
      <c r="AI37" s="262">
        <f t="shared" si="7"/>
        <v>0</v>
      </c>
      <c r="AJ37" s="260"/>
    </row>
    <row r="38" spans="1:36" x14ac:dyDescent="0.25">
      <c r="A38" s="487" t="s">
        <v>44</v>
      </c>
      <c r="B38" s="257" t="s">
        <v>306</v>
      </c>
      <c r="C38" s="260"/>
      <c r="D38" s="260"/>
      <c r="E38" s="260"/>
      <c r="F38" s="260"/>
      <c r="G38" s="260"/>
      <c r="H38" s="262">
        <f t="shared" si="4"/>
        <v>0</v>
      </c>
      <c r="I38" s="260"/>
      <c r="J38" s="485"/>
      <c r="K38" s="257" t="s">
        <v>306</v>
      </c>
      <c r="L38" s="260"/>
      <c r="M38" s="260"/>
      <c r="N38" s="260"/>
      <c r="O38" s="260"/>
      <c r="P38" s="260"/>
      <c r="Q38" s="262">
        <f t="shared" si="5"/>
        <v>0</v>
      </c>
      <c r="R38" s="260"/>
      <c r="S38" s="485"/>
      <c r="T38" s="257" t="s">
        <v>306</v>
      </c>
      <c r="U38" s="260"/>
      <c r="V38" s="260"/>
      <c r="W38" s="260"/>
      <c r="X38" s="260"/>
      <c r="Y38" s="260"/>
      <c r="Z38" s="262">
        <f t="shared" si="6"/>
        <v>0</v>
      </c>
      <c r="AA38" s="260"/>
      <c r="AB38" s="485"/>
      <c r="AC38" s="257" t="s">
        <v>306</v>
      </c>
      <c r="AD38" s="260"/>
      <c r="AE38" s="260"/>
      <c r="AF38" s="260"/>
      <c r="AG38" s="260"/>
      <c r="AH38" s="260"/>
      <c r="AI38" s="262">
        <f t="shared" si="7"/>
        <v>0</v>
      </c>
      <c r="AJ38" s="260"/>
    </row>
    <row r="39" spans="1:36" x14ac:dyDescent="0.25">
      <c r="A39" s="488"/>
      <c r="B39" s="257" t="s">
        <v>201</v>
      </c>
      <c r="C39" s="260"/>
      <c r="D39" s="260"/>
      <c r="E39" s="260"/>
      <c r="F39" s="260"/>
      <c r="G39" s="260"/>
      <c r="H39" s="262">
        <f t="shared" si="4"/>
        <v>0</v>
      </c>
      <c r="I39" s="260"/>
      <c r="J39" s="485"/>
      <c r="K39" s="257" t="s">
        <v>201</v>
      </c>
      <c r="L39" s="260"/>
      <c r="M39" s="260"/>
      <c r="N39" s="260"/>
      <c r="O39" s="260"/>
      <c r="P39" s="260"/>
      <c r="Q39" s="262">
        <f t="shared" si="5"/>
        <v>0</v>
      </c>
      <c r="R39" s="260"/>
      <c r="S39" s="485"/>
      <c r="T39" s="257" t="s">
        <v>201</v>
      </c>
      <c r="U39" s="260"/>
      <c r="V39" s="260"/>
      <c r="W39" s="260"/>
      <c r="X39" s="260"/>
      <c r="Y39" s="260"/>
      <c r="Z39" s="262">
        <f t="shared" si="6"/>
        <v>0</v>
      </c>
      <c r="AA39" s="260"/>
      <c r="AB39" s="485"/>
      <c r="AC39" s="257" t="s">
        <v>201</v>
      </c>
      <c r="AD39" s="260"/>
      <c r="AE39" s="260"/>
      <c r="AF39" s="260"/>
      <c r="AG39" s="260"/>
      <c r="AH39" s="260"/>
      <c r="AI39" s="262">
        <f t="shared" si="7"/>
        <v>0</v>
      </c>
      <c r="AJ39" s="260"/>
    </row>
    <row r="40" spans="1:36" x14ac:dyDescent="0.25">
      <c r="A40" s="488"/>
      <c r="B40" s="257" t="s">
        <v>202</v>
      </c>
      <c r="C40" s="260"/>
      <c r="D40" s="260"/>
      <c r="E40" s="260"/>
      <c r="F40" s="260"/>
      <c r="G40" s="260"/>
      <c r="H40" s="262">
        <f t="shared" si="4"/>
        <v>0</v>
      </c>
      <c r="I40" s="260"/>
      <c r="J40" s="485"/>
      <c r="K40" s="257" t="s">
        <v>202</v>
      </c>
      <c r="L40" s="260"/>
      <c r="M40" s="260"/>
      <c r="N40" s="260"/>
      <c r="O40" s="260"/>
      <c r="P40" s="260"/>
      <c r="Q40" s="262">
        <f t="shared" si="5"/>
        <v>0</v>
      </c>
      <c r="R40" s="260"/>
      <c r="S40" s="485"/>
      <c r="T40" s="257" t="s">
        <v>202</v>
      </c>
      <c r="U40" s="260"/>
      <c r="V40" s="260"/>
      <c r="W40" s="260"/>
      <c r="X40" s="260"/>
      <c r="Y40" s="260"/>
      <c r="Z40" s="262">
        <f t="shared" si="6"/>
        <v>0</v>
      </c>
      <c r="AA40" s="260"/>
      <c r="AB40" s="485"/>
      <c r="AC40" s="257" t="s">
        <v>202</v>
      </c>
      <c r="AD40" s="260"/>
      <c r="AE40" s="260"/>
      <c r="AF40" s="260"/>
      <c r="AG40" s="260"/>
      <c r="AH40" s="260"/>
      <c r="AI40" s="262">
        <f t="shared" si="7"/>
        <v>0</v>
      </c>
      <c r="AJ40" s="260"/>
    </row>
    <row r="41" spans="1:36" x14ac:dyDescent="0.25">
      <c r="A41" s="488"/>
      <c r="B41" s="257" t="s">
        <v>203</v>
      </c>
      <c r="C41" s="260"/>
      <c r="D41" s="260"/>
      <c r="E41" s="260"/>
      <c r="F41" s="260"/>
      <c r="G41" s="260"/>
      <c r="H41" s="262">
        <f t="shared" si="4"/>
        <v>0</v>
      </c>
      <c r="I41" s="260"/>
      <c r="J41" s="485"/>
      <c r="K41" s="257" t="s">
        <v>203</v>
      </c>
      <c r="L41" s="260"/>
      <c r="M41" s="260"/>
      <c r="N41" s="260"/>
      <c r="O41" s="260"/>
      <c r="P41" s="260"/>
      <c r="Q41" s="262">
        <f t="shared" si="5"/>
        <v>0</v>
      </c>
      <c r="R41" s="260"/>
      <c r="S41" s="485"/>
      <c r="T41" s="257" t="s">
        <v>203</v>
      </c>
      <c r="U41" s="260"/>
      <c r="V41" s="260"/>
      <c r="W41" s="260"/>
      <c r="X41" s="260"/>
      <c r="Y41" s="260"/>
      <c r="Z41" s="262">
        <f t="shared" si="6"/>
        <v>0</v>
      </c>
      <c r="AA41" s="260"/>
      <c r="AB41" s="485"/>
      <c r="AC41" s="257" t="s">
        <v>203</v>
      </c>
      <c r="AD41" s="260"/>
      <c r="AE41" s="260"/>
      <c r="AF41" s="260"/>
      <c r="AG41" s="260"/>
      <c r="AH41" s="260"/>
      <c r="AI41" s="262">
        <f t="shared" si="7"/>
        <v>0</v>
      </c>
      <c r="AJ41" s="260"/>
    </row>
    <row r="42" spans="1:36" x14ac:dyDescent="0.25">
      <c r="A42" s="488"/>
      <c r="B42" s="257" t="s">
        <v>204</v>
      </c>
      <c r="C42" s="260"/>
      <c r="D42" s="260"/>
      <c r="E42" s="260"/>
      <c r="F42" s="260"/>
      <c r="G42" s="260"/>
      <c r="H42" s="262">
        <f t="shared" si="4"/>
        <v>0</v>
      </c>
      <c r="I42" s="260"/>
      <c r="J42" s="485"/>
      <c r="K42" s="257" t="s">
        <v>204</v>
      </c>
      <c r="L42" s="260"/>
      <c r="M42" s="260"/>
      <c r="N42" s="260"/>
      <c r="O42" s="260"/>
      <c r="P42" s="260"/>
      <c r="Q42" s="262">
        <f t="shared" si="5"/>
        <v>0</v>
      </c>
      <c r="R42" s="260"/>
      <c r="S42" s="485"/>
      <c r="T42" s="257" t="s">
        <v>204</v>
      </c>
      <c r="U42" s="260"/>
      <c r="V42" s="260"/>
      <c r="W42" s="260"/>
      <c r="X42" s="260"/>
      <c r="Y42" s="260"/>
      <c r="Z42" s="262">
        <f t="shared" si="6"/>
        <v>0</v>
      </c>
      <c r="AA42" s="260"/>
      <c r="AB42" s="485"/>
      <c r="AC42" s="257" t="s">
        <v>204</v>
      </c>
      <c r="AD42" s="260"/>
      <c r="AE42" s="260"/>
      <c r="AF42" s="260"/>
      <c r="AG42" s="260"/>
      <c r="AH42" s="260"/>
      <c r="AI42" s="262">
        <f t="shared" si="7"/>
        <v>0</v>
      </c>
      <c r="AJ42" s="260"/>
    </row>
    <row r="43" spans="1:36" x14ac:dyDescent="0.25">
      <c r="A43" s="488"/>
      <c r="B43" s="257" t="s">
        <v>205</v>
      </c>
      <c r="C43" s="260"/>
      <c r="D43" s="260"/>
      <c r="E43" s="260"/>
      <c r="F43" s="260"/>
      <c r="G43" s="260"/>
      <c r="H43" s="262">
        <f t="shared" si="4"/>
        <v>0</v>
      </c>
      <c r="I43" s="260"/>
      <c r="J43" s="485"/>
      <c r="K43" s="257" t="s">
        <v>205</v>
      </c>
      <c r="L43" s="260"/>
      <c r="M43" s="260"/>
      <c r="N43" s="260"/>
      <c r="O43" s="260"/>
      <c r="P43" s="260"/>
      <c r="Q43" s="262">
        <f t="shared" si="5"/>
        <v>0</v>
      </c>
      <c r="R43" s="260"/>
      <c r="S43" s="485"/>
      <c r="T43" s="257" t="s">
        <v>205</v>
      </c>
      <c r="U43" s="260"/>
      <c r="V43" s="260"/>
      <c r="W43" s="260"/>
      <c r="X43" s="260"/>
      <c r="Y43" s="260"/>
      <c r="Z43" s="262">
        <f t="shared" si="6"/>
        <v>0</v>
      </c>
      <c r="AA43" s="260"/>
      <c r="AB43" s="485"/>
      <c r="AC43" s="257" t="s">
        <v>205</v>
      </c>
      <c r="AD43" s="260"/>
      <c r="AE43" s="260"/>
      <c r="AF43" s="260"/>
      <c r="AG43" s="260"/>
      <c r="AH43" s="260"/>
      <c r="AI43" s="262">
        <f t="shared" si="7"/>
        <v>0</v>
      </c>
      <c r="AJ43" s="260"/>
    </row>
    <row r="44" spans="1:36" x14ac:dyDescent="0.25">
      <c r="A44" s="488"/>
      <c r="B44" s="257" t="s">
        <v>206</v>
      </c>
      <c r="C44" s="260"/>
      <c r="D44" s="260"/>
      <c r="E44" s="260"/>
      <c r="F44" s="260"/>
      <c r="G44" s="260"/>
      <c r="H44" s="262">
        <f t="shared" si="4"/>
        <v>0</v>
      </c>
      <c r="I44" s="260"/>
      <c r="J44" s="485"/>
      <c r="K44" s="257" t="s">
        <v>206</v>
      </c>
      <c r="L44" s="260"/>
      <c r="M44" s="260"/>
      <c r="N44" s="260"/>
      <c r="O44" s="260"/>
      <c r="P44" s="260"/>
      <c r="Q44" s="262">
        <f t="shared" si="5"/>
        <v>0</v>
      </c>
      <c r="R44" s="260"/>
      <c r="S44" s="485"/>
      <c r="T44" s="257" t="s">
        <v>206</v>
      </c>
      <c r="U44" s="260"/>
      <c r="V44" s="260"/>
      <c r="W44" s="260"/>
      <c r="X44" s="260"/>
      <c r="Y44" s="260"/>
      <c r="Z44" s="262">
        <f t="shared" si="6"/>
        <v>0</v>
      </c>
      <c r="AA44" s="260"/>
      <c r="AB44" s="485"/>
      <c r="AC44" s="257" t="s">
        <v>206</v>
      </c>
      <c r="AD44" s="260"/>
      <c r="AE44" s="260"/>
      <c r="AF44" s="260"/>
      <c r="AG44" s="260"/>
      <c r="AH44" s="260"/>
      <c r="AI44" s="262">
        <f t="shared" si="7"/>
        <v>0</v>
      </c>
      <c r="AJ44" s="260"/>
    </row>
    <row r="45" spans="1:36" x14ac:dyDescent="0.25">
      <c r="A45" s="488"/>
      <c r="B45" s="257" t="s">
        <v>207</v>
      </c>
      <c r="C45" s="260"/>
      <c r="D45" s="260"/>
      <c r="E45" s="260"/>
      <c r="F45" s="260"/>
      <c r="G45" s="260"/>
      <c r="H45" s="262">
        <f t="shared" si="4"/>
        <v>0</v>
      </c>
      <c r="I45" s="260"/>
      <c r="J45" s="485"/>
      <c r="K45" s="257" t="s">
        <v>207</v>
      </c>
      <c r="L45" s="260"/>
      <c r="M45" s="260"/>
      <c r="N45" s="260"/>
      <c r="O45" s="260"/>
      <c r="P45" s="260"/>
      <c r="Q45" s="262">
        <f t="shared" si="5"/>
        <v>0</v>
      </c>
      <c r="R45" s="260"/>
      <c r="S45" s="485"/>
      <c r="T45" s="257" t="s">
        <v>207</v>
      </c>
      <c r="U45" s="260"/>
      <c r="V45" s="260"/>
      <c r="W45" s="260"/>
      <c r="X45" s="260"/>
      <c r="Y45" s="260"/>
      <c r="Z45" s="262">
        <f t="shared" si="6"/>
        <v>0</v>
      </c>
      <c r="AA45" s="260"/>
      <c r="AB45" s="485"/>
      <c r="AC45" s="257" t="s">
        <v>207</v>
      </c>
      <c r="AD45" s="260"/>
      <c r="AE45" s="260"/>
      <c r="AF45" s="260"/>
      <c r="AG45" s="260"/>
      <c r="AH45" s="260"/>
      <c r="AI45" s="262">
        <f t="shared" si="7"/>
        <v>0</v>
      </c>
      <c r="AJ45" s="260"/>
    </row>
    <row r="46" spans="1:36" x14ac:dyDescent="0.25">
      <c r="A46" s="488"/>
      <c r="B46" s="257" t="s">
        <v>208</v>
      </c>
      <c r="C46" s="260"/>
      <c r="D46" s="260"/>
      <c r="E46" s="260"/>
      <c r="F46" s="260"/>
      <c r="G46" s="260"/>
      <c r="H46" s="262">
        <f t="shared" si="4"/>
        <v>0</v>
      </c>
      <c r="I46" s="260"/>
      <c r="J46" s="485"/>
      <c r="K46" s="257" t="s">
        <v>208</v>
      </c>
      <c r="L46" s="260"/>
      <c r="M46" s="260"/>
      <c r="N46" s="260"/>
      <c r="O46" s="260"/>
      <c r="P46" s="260"/>
      <c r="Q46" s="262">
        <f t="shared" si="5"/>
        <v>0</v>
      </c>
      <c r="R46" s="260"/>
      <c r="S46" s="485"/>
      <c r="T46" s="257" t="s">
        <v>208</v>
      </c>
      <c r="U46" s="260"/>
      <c r="V46" s="260"/>
      <c r="W46" s="260"/>
      <c r="X46" s="260"/>
      <c r="Y46" s="260"/>
      <c r="Z46" s="262">
        <f t="shared" si="6"/>
        <v>0</v>
      </c>
      <c r="AA46" s="260"/>
      <c r="AB46" s="485"/>
      <c r="AC46" s="257" t="s">
        <v>208</v>
      </c>
      <c r="AD46" s="260"/>
      <c r="AE46" s="260"/>
      <c r="AF46" s="260"/>
      <c r="AG46" s="260"/>
      <c r="AH46" s="260"/>
      <c r="AI46" s="262">
        <f t="shared" si="7"/>
        <v>0</v>
      </c>
      <c r="AJ46" s="260"/>
    </row>
    <row r="47" spans="1:36" x14ac:dyDescent="0.25">
      <c r="A47" s="488"/>
      <c r="B47" s="257" t="s">
        <v>209</v>
      </c>
      <c r="C47" s="260"/>
      <c r="D47" s="260"/>
      <c r="E47" s="260"/>
      <c r="F47" s="260"/>
      <c r="G47" s="260"/>
      <c r="H47" s="262">
        <f t="shared" si="4"/>
        <v>0</v>
      </c>
      <c r="I47" s="260"/>
      <c r="J47" s="485"/>
      <c r="K47" s="257" t="s">
        <v>209</v>
      </c>
      <c r="L47" s="260"/>
      <c r="M47" s="260"/>
      <c r="N47" s="260"/>
      <c r="O47" s="260"/>
      <c r="P47" s="260"/>
      <c r="Q47" s="262">
        <f t="shared" si="5"/>
        <v>0</v>
      </c>
      <c r="R47" s="260"/>
      <c r="S47" s="485"/>
      <c r="T47" s="257" t="s">
        <v>209</v>
      </c>
      <c r="U47" s="260"/>
      <c r="V47" s="260"/>
      <c r="W47" s="260"/>
      <c r="X47" s="260"/>
      <c r="Y47" s="260"/>
      <c r="Z47" s="262">
        <f t="shared" si="6"/>
        <v>0</v>
      </c>
      <c r="AA47" s="260"/>
      <c r="AB47" s="485"/>
      <c r="AC47" s="257" t="s">
        <v>209</v>
      </c>
      <c r="AD47" s="260"/>
      <c r="AE47" s="260"/>
      <c r="AF47" s="260"/>
      <c r="AG47" s="260"/>
      <c r="AH47" s="260"/>
      <c r="AI47" s="262">
        <f t="shared" si="7"/>
        <v>0</v>
      </c>
      <c r="AJ47" s="260"/>
    </row>
    <row r="48" spans="1:36" ht="31.5" x14ac:dyDescent="0.25">
      <c r="A48" s="489"/>
      <c r="B48" s="257" t="s">
        <v>283</v>
      </c>
      <c r="C48" s="260"/>
      <c r="D48" s="260"/>
      <c r="E48" s="260"/>
      <c r="F48" s="260"/>
      <c r="G48" s="260"/>
      <c r="H48" s="262">
        <f t="shared" si="4"/>
        <v>0</v>
      </c>
      <c r="I48" s="260"/>
      <c r="J48" s="261"/>
      <c r="K48" s="257" t="s">
        <v>283</v>
      </c>
      <c r="L48" s="260"/>
      <c r="M48" s="260"/>
      <c r="N48" s="260"/>
      <c r="O48" s="260"/>
      <c r="P48" s="260"/>
      <c r="Q48" s="262">
        <f t="shared" si="5"/>
        <v>0</v>
      </c>
      <c r="R48" s="260"/>
      <c r="S48" s="261"/>
      <c r="T48" s="257" t="s">
        <v>283</v>
      </c>
      <c r="U48" s="260"/>
      <c r="V48" s="260"/>
      <c r="W48" s="260"/>
      <c r="X48" s="260"/>
      <c r="Y48" s="260"/>
      <c r="Z48" s="262">
        <f t="shared" si="6"/>
        <v>0</v>
      </c>
      <c r="AA48" s="260"/>
      <c r="AB48" s="261"/>
      <c r="AC48" s="257" t="s">
        <v>283</v>
      </c>
      <c r="AD48" s="260"/>
      <c r="AE48" s="260"/>
      <c r="AF48" s="260"/>
      <c r="AG48" s="260"/>
      <c r="AH48" s="260"/>
      <c r="AI48" s="262">
        <f t="shared" si="7"/>
        <v>0</v>
      </c>
      <c r="AJ48" s="260"/>
    </row>
    <row r="49" spans="1:36" x14ac:dyDescent="0.25">
      <c r="A49" s="487" t="s">
        <v>45</v>
      </c>
      <c r="B49" s="257" t="s">
        <v>306</v>
      </c>
      <c r="C49" s="260"/>
      <c r="D49" s="260"/>
      <c r="E49" s="260"/>
      <c r="F49" s="260"/>
      <c r="G49" s="260"/>
      <c r="H49" s="262">
        <f t="shared" si="4"/>
        <v>0</v>
      </c>
      <c r="I49" s="260"/>
      <c r="J49" s="485"/>
      <c r="K49" s="257" t="s">
        <v>306</v>
      </c>
      <c r="L49" s="260"/>
      <c r="M49" s="260"/>
      <c r="N49" s="260"/>
      <c r="O49" s="260"/>
      <c r="P49" s="260"/>
      <c r="Q49" s="262">
        <f t="shared" si="5"/>
        <v>0</v>
      </c>
      <c r="R49" s="260"/>
      <c r="S49" s="485"/>
      <c r="T49" s="257" t="s">
        <v>306</v>
      </c>
      <c r="U49" s="260"/>
      <c r="V49" s="260"/>
      <c r="W49" s="260"/>
      <c r="X49" s="260"/>
      <c r="Y49" s="260"/>
      <c r="Z49" s="262">
        <f t="shared" si="6"/>
        <v>0</v>
      </c>
      <c r="AA49" s="260"/>
      <c r="AB49" s="485"/>
      <c r="AC49" s="257" t="s">
        <v>306</v>
      </c>
      <c r="AD49" s="260"/>
      <c r="AE49" s="260"/>
      <c r="AF49" s="260"/>
      <c r="AG49" s="260"/>
      <c r="AH49" s="260"/>
      <c r="AI49" s="262">
        <f t="shared" si="7"/>
        <v>0</v>
      </c>
      <c r="AJ49" s="260"/>
    </row>
    <row r="50" spans="1:36" x14ac:dyDescent="0.25">
      <c r="A50" s="488"/>
      <c r="B50" s="257" t="s">
        <v>201</v>
      </c>
      <c r="C50" s="260"/>
      <c r="D50" s="260"/>
      <c r="E50" s="260"/>
      <c r="F50" s="260"/>
      <c r="G50" s="260"/>
      <c r="H50" s="262">
        <f t="shared" si="4"/>
        <v>0</v>
      </c>
      <c r="I50" s="260"/>
      <c r="J50" s="485"/>
      <c r="K50" s="257" t="s">
        <v>201</v>
      </c>
      <c r="L50" s="260"/>
      <c r="M50" s="260"/>
      <c r="N50" s="260"/>
      <c r="O50" s="260"/>
      <c r="P50" s="260"/>
      <c r="Q50" s="262">
        <f t="shared" si="5"/>
        <v>0</v>
      </c>
      <c r="R50" s="260"/>
      <c r="S50" s="485"/>
      <c r="T50" s="257" t="s">
        <v>201</v>
      </c>
      <c r="U50" s="260"/>
      <c r="V50" s="260"/>
      <c r="W50" s="260"/>
      <c r="X50" s="260"/>
      <c r="Y50" s="260"/>
      <c r="Z50" s="262">
        <f t="shared" si="6"/>
        <v>0</v>
      </c>
      <c r="AA50" s="260"/>
      <c r="AB50" s="485"/>
      <c r="AC50" s="257" t="s">
        <v>201</v>
      </c>
      <c r="AD50" s="260"/>
      <c r="AE50" s="260"/>
      <c r="AF50" s="260"/>
      <c r="AG50" s="260"/>
      <c r="AH50" s="260"/>
      <c r="AI50" s="262">
        <f t="shared" si="7"/>
        <v>0</v>
      </c>
      <c r="AJ50" s="260"/>
    </row>
    <row r="51" spans="1:36" x14ac:dyDescent="0.25">
      <c r="A51" s="488"/>
      <c r="B51" s="257" t="s">
        <v>202</v>
      </c>
      <c r="C51" s="260"/>
      <c r="D51" s="260"/>
      <c r="E51" s="260"/>
      <c r="F51" s="260"/>
      <c r="G51" s="260"/>
      <c r="H51" s="262">
        <f t="shared" si="4"/>
        <v>0</v>
      </c>
      <c r="I51" s="260"/>
      <c r="J51" s="485"/>
      <c r="K51" s="257" t="s">
        <v>202</v>
      </c>
      <c r="L51" s="260"/>
      <c r="M51" s="260"/>
      <c r="N51" s="260"/>
      <c r="O51" s="260"/>
      <c r="P51" s="260"/>
      <c r="Q51" s="262">
        <f t="shared" si="5"/>
        <v>0</v>
      </c>
      <c r="R51" s="260"/>
      <c r="S51" s="485"/>
      <c r="T51" s="257" t="s">
        <v>202</v>
      </c>
      <c r="U51" s="260"/>
      <c r="V51" s="260"/>
      <c r="W51" s="260"/>
      <c r="X51" s="260"/>
      <c r="Y51" s="260"/>
      <c r="Z51" s="262">
        <f t="shared" si="6"/>
        <v>0</v>
      </c>
      <c r="AA51" s="260"/>
      <c r="AB51" s="485"/>
      <c r="AC51" s="257" t="s">
        <v>202</v>
      </c>
      <c r="AD51" s="260"/>
      <c r="AE51" s="260"/>
      <c r="AF51" s="260"/>
      <c r="AG51" s="260"/>
      <c r="AH51" s="260"/>
      <c r="AI51" s="262">
        <f t="shared" si="7"/>
        <v>0</v>
      </c>
      <c r="AJ51" s="260"/>
    </row>
    <row r="52" spans="1:36" x14ac:dyDescent="0.25">
      <c r="A52" s="488"/>
      <c r="B52" s="257" t="s">
        <v>203</v>
      </c>
      <c r="C52" s="260"/>
      <c r="D52" s="260"/>
      <c r="E52" s="260"/>
      <c r="F52" s="260"/>
      <c r="G52" s="260"/>
      <c r="H52" s="262">
        <f t="shared" si="4"/>
        <v>0</v>
      </c>
      <c r="I52" s="260"/>
      <c r="J52" s="485"/>
      <c r="K52" s="257" t="s">
        <v>203</v>
      </c>
      <c r="L52" s="260"/>
      <c r="M52" s="260"/>
      <c r="N52" s="260"/>
      <c r="O52" s="260"/>
      <c r="P52" s="260"/>
      <c r="Q52" s="262">
        <f t="shared" si="5"/>
        <v>0</v>
      </c>
      <c r="R52" s="260"/>
      <c r="S52" s="485"/>
      <c r="T52" s="257" t="s">
        <v>203</v>
      </c>
      <c r="U52" s="260"/>
      <c r="V52" s="260"/>
      <c r="W52" s="260"/>
      <c r="X52" s="260"/>
      <c r="Y52" s="260"/>
      <c r="Z52" s="262">
        <f t="shared" si="6"/>
        <v>0</v>
      </c>
      <c r="AA52" s="260"/>
      <c r="AB52" s="485"/>
      <c r="AC52" s="257" t="s">
        <v>203</v>
      </c>
      <c r="AD52" s="260"/>
      <c r="AE52" s="260"/>
      <c r="AF52" s="260"/>
      <c r="AG52" s="260"/>
      <c r="AH52" s="260"/>
      <c r="AI52" s="262">
        <f t="shared" si="7"/>
        <v>0</v>
      </c>
      <c r="AJ52" s="260"/>
    </row>
    <row r="53" spans="1:36" x14ac:dyDescent="0.25">
      <c r="A53" s="488"/>
      <c r="B53" s="257" t="s">
        <v>204</v>
      </c>
      <c r="C53" s="260"/>
      <c r="D53" s="260"/>
      <c r="E53" s="260"/>
      <c r="F53" s="260"/>
      <c r="G53" s="260"/>
      <c r="H53" s="262">
        <f t="shared" si="4"/>
        <v>0</v>
      </c>
      <c r="I53" s="260"/>
      <c r="J53" s="485"/>
      <c r="K53" s="257" t="s">
        <v>204</v>
      </c>
      <c r="L53" s="260"/>
      <c r="M53" s="260"/>
      <c r="N53" s="260"/>
      <c r="O53" s="260"/>
      <c r="P53" s="260"/>
      <c r="Q53" s="262">
        <f t="shared" si="5"/>
        <v>0</v>
      </c>
      <c r="R53" s="260"/>
      <c r="S53" s="485"/>
      <c r="T53" s="257" t="s">
        <v>204</v>
      </c>
      <c r="U53" s="260"/>
      <c r="V53" s="260"/>
      <c r="W53" s="260"/>
      <c r="X53" s="260"/>
      <c r="Y53" s="260"/>
      <c r="Z53" s="262">
        <f t="shared" si="6"/>
        <v>0</v>
      </c>
      <c r="AA53" s="260"/>
      <c r="AB53" s="485"/>
      <c r="AC53" s="257" t="s">
        <v>204</v>
      </c>
      <c r="AD53" s="260"/>
      <c r="AE53" s="260"/>
      <c r="AF53" s="260"/>
      <c r="AG53" s="260"/>
      <c r="AH53" s="260"/>
      <c r="AI53" s="262">
        <f t="shared" si="7"/>
        <v>0</v>
      </c>
      <c r="AJ53" s="260"/>
    </row>
    <row r="54" spans="1:36" x14ac:dyDescent="0.25">
      <c r="A54" s="488"/>
      <c r="B54" s="257" t="s">
        <v>205</v>
      </c>
      <c r="C54" s="260"/>
      <c r="D54" s="260"/>
      <c r="E54" s="260"/>
      <c r="F54" s="260"/>
      <c r="G54" s="260"/>
      <c r="H54" s="262">
        <f t="shared" si="4"/>
        <v>0</v>
      </c>
      <c r="I54" s="260"/>
      <c r="J54" s="485"/>
      <c r="K54" s="257" t="s">
        <v>205</v>
      </c>
      <c r="L54" s="260"/>
      <c r="M54" s="260"/>
      <c r="N54" s="260"/>
      <c r="O54" s="260"/>
      <c r="P54" s="260"/>
      <c r="Q54" s="262">
        <f t="shared" si="5"/>
        <v>0</v>
      </c>
      <c r="R54" s="260"/>
      <c r="S54" s="485"/>
      <c r="T54" s="257" t="s">
        <v>205</v>
      </c>
      <c r="U54" s="260"/>
      <c r="V54" s="260"/>
      <c r="W54" s="260"/>
      <c r="X54" s="260"/>
      <c r="Y54" s="260"/>
      <c r="Z54" s="262">
        <f t="shared" si="6"/>
        <v>0</v>
      </c>
      <c r="AA54" s="260"/>
      <c r="AB54" s="485"/>
      <c r="AC54" s="257" t="s">
        <v>205</v>
      </c>
      <c r="AD54" s="260"/>
      <c r="AE54" s="260"/>
      <c r="AF54" s="260"/>
      <c r="AG54" s="260"/>
      <c r="AH54" s="260"/>
      <c r="AI54" s="262">
        <f t="shared" si="7"/>
        <v>0</v>
      </c>
      <c r="AJ54" s="260"/>
    </row>
    <row r="55" spans="1:36" x14ac:dyDescent="0.25">
      <c r="A55" s="488"/>
      <c r="B55" s="257" t="s">
        <v>206</v>
      </c>
      <c r="C55" s="260"/>
      <c r="D55" s="260"/>
      <c r="E55" s="260"/>
      <c r="F55" s="260"/>
      <c r="G55" s="260"/>
      <c r="H55" s="262">
        <f t="shared" si="4"/>
        <v>0</v>
      </c>
      <c r="I55" s="260"/>
      <c r="J55" s="485"/>
      <c r="K55" s="257" t="s">
        <v>206</v>
      </c>
      <c r="L55" s="260"/>
      <c r="M55" s="260"/>
      <c r="N55" s="260"/>
      <c r="O55" s="260"/>
      <c r="P55" s="260"/>
      <c r="Q55" s="262">
        <f t="shared" si="5"/>
        <v>0</v>
      </c>
      <c r="R55" s="260"/>
      <c r="S55" s="485"/>
      <c r="T55" s="257" t="s">
        <v>206</v>
      </c>
      <c r="U55" s="260"/>
      <c r="V55" s="260"/>
      <c r="W55" s="260"/>
      <c r="X55" s="260"/>
      <c r="Y55" s="260"/>
      <c r="Z55" s="262">
        <f t="shared" si="6"/>
        <v>0</v>
      </c>
      <c r="AA55" s="260"/>
      <c r="AB55" s="485"/>
      <c r="AC55" s="257" t="s">
        <v>206</v>
      </c>
      <c r="AD55" s="260"/>
      <c r="AE55" s="260"/>
      <c r="AF55" s="260"/>
      <c r="AG55" s="260"/>
      <c r="AH55" s="260"/>
      <c r="AI55" s="262">
        <f t="shared" si="7"/>
        <v>0</v>
      </c>
      <c r="AJ55" s="260"/>
    </row>
    <row r="56" spans="1:36" x14ac:dyDescent="0.25">
      <c r="A56" s="488"/>
      <c r="B56" s="257" t="s">
        <v>207</v>
      </c>
      <c r="C56" s="260"/>
      <c r="D56" s="260"/>
      <c r="E56" s="260"/>
      <c r="F56" s="260"/>
      <c r="G56" s="260"/>
      <c r="H56" s="262">
        <f t="shared" si="4"/>
        <v>0</v>
      </c>
      <c r="I56" s="260"/>
      <c r="J56" s="485"/>
      <c r="K56" s="257" t="s">
        <v>207</v>
      </c>
      <c r="L56" s="260"/>
      <c r="M56" s="260"/>
      <c r="N56" s="260"/>
      <c r="O56" s="260"/>
      <c r="P56" s="260"/>
      <c r="Q56" s="262">
        <f t="shared" si="5"/>
        <v>0</v>
      </c>
      <c r="R56" s="260"/>
      <c r="S56" s="485"/>
      <c r="T56" s="257" t="s">
        <v>207</v>
      </c>
      <c r="U56" s="260"/>
      <c r="V56" s="260"/>
      <c r="W56" s="260"/>
      <c r="X56" s="260"/>
      <c r="Y56" s="260"/>
      <c r="Z56" s="262">
        <f t="shared" si="6"/>
        <v>0</v>
      </c>
      <c r="AA56" s="260"/>
      <c r="AB56" s="485"/>
      <c r="AC56" s="257" t="s">
        <v>207</v>
      </c>
      <c r="AD56" s="260"/>
      <c r="AE56" s="260"/>
      <c r="AF56" s="260"/>
      <c r="AG56" s="260"/>
      <c r="AH56" s="260"/>
      <c r="AI56" s="262">
        <f t="shared" si="7"/>
        <v>0</v>
      </c>
      <c r="AJ56" s="260"/>
    </row>
    <row r="57" spans="1:36" x14ac:dyDescent="0.25">
      <c r="A57" s="488"/>
      <c r="B57" s="257" t="s">
        <v>208</v>
      </c>
      <c r="C57" s="260"/>
      <c r="D57" s="260"/>
      <c r="E57" s="260"/>
      <c r="F57" s="260"/>
      <c r="G57" s="260"/>
      <c r="H57" s="262">
        <f t="shared" si="4"/>
        <v>0</v>
      </c>
      <c r="I57" s="260"/>
      <c r="J57" s="485"/>
      <c r="K57" s="257" t="s">
        <v>208</v>
      </c>
      <c r="L57" s="260"/>
      <c r="M57" s="260"/>
      <c r="N57" s="260"/>
      <c r="O57" s="260"/>
      <c r="P57" s="260"/>
      <c r="Q57" s="262">
        <f t="shared" si="5"/>
        <v>0</v>
      </c>
      <c r="R57" s="260"/>
      <c r="S57" s="485"/>
      <c r="T57" s="257" t="s">
        <v>208</v>
      </c>
      <c r="U57" s="260"/>
      <c r="V57" s="260"/>
      <c r="W57" s="260"/>
      <c r="X57" s="260"/>
      <c r="Y57" s="260"/>
      <c r="Z57" s="262">
        <f t="shared" si="6"/>
        <v>0</v>
      </c>
      <c r="AA57" s="260"/>
      <c r="AB57" s="485"/>
      <c r="AC57" s="257" t="s">
        <v>208</v>
      </c>
      <c r="AD57" s="260"/>
      <c r="AE57" s="260"/>
      <c r="AF57" s="260"/>
      <c r="AG57" s="260"/>
      <c r="AH57" s="260"/>
      <c r="AI57" s="262">
        <f t="shared" si="7"/>
        <v>0</v>
      </c>
      <c r="AJ57" s="260"/>
    </row>
    <row r="58" spans="1:36" x14ac:dyDescent="0.25">
      <c r="A58" s="488"/>
      <c r="B58" s="257" t="s">
        <v>209</v>
      </c>
      <c r="C58" s="260"/>
      <c r="D58" s="260"/>
      <c r="E58" s="260"/>
      <c r="F58" s="260"/>
      <c r="G58" s="260"/>
      <c r="H58" s="262">
        <f t="shared" si="4"/>
        <v>0</v>
      </c>
      <c r="I58" s="260"/>
      <c r="J58" s="485"/>
      <c r="K58" s="257" t="s">
        <v>209</v>
      </c>
      <c r="L58" s="260"/>
      <c r="M58" s="260"/>
      <c r="N58" s="260"/>
      <c r="O58" s="260"/>
      <c r="P58" s="260"/>
      <c r="Q58" s="262">
        <f t="shared" si="5"/>
        <v>0</v>
      </c>
      <c r="R58" s="260"/>
      <c r="S58" s="485"/>
      <c r="T58" s="257" t="s">
        <v>209</v>
      </c>
      <c r="U58" s="260"/>
      <c r="V58" s="260"/>
      <c r="W58" s="260"/>
      <c r="X58" s="260"/>
      <c r="Y58" s="260"/>
      <c r="Z58" s="262">
        <f t="shared" si="6"/>
        <v>0</v>
      </c>
      <c r="AA58" s="260"/>
      <c r="AB58" s="485"/>
      <c r="AC58" s="257" t="s">
        <v>209</v>
      </c>
      <c r="AD58" s="260"/>
      <c r="AE58" s="260"/>
      <c r="AF58" s="260"/>
      <c r="AG58" s="260"/>
      <c r="AH58" s="260"/>
      <c r="AI58" s="262">
        <f t="shared" si="7"/>
        <v>0</v>
      </c>
      <c r="AJ58" s="260"/>
    </row>
    <row r="59" spans="1:36" ht="31.5" x14ac:dyDescent="0.25">
      <c r="A59" s="489"/>
      <c r="B59" s="257" t="s">
        <v>283</v>
      </c>
      <c r="C59" s="260"/>
      <c r="D59" s="260"/>
      <c r="E59" s="260"/>
      <c r="F59" s="260"/>
      <c r="G59" s="260"/>
      <c r="H59" s="262">
        <f t="shared" si="4"/>
        <v>0</v>
      </c>
      <c r="I59" s="260"/>
      <c r="J59" s="261"/>
      <c r="K59" s="257" t="s">
        <v>283</v>
      </c>
      <c r="L59" s="260"/>
      <c r="M59" s="260"/>
      <c r="N59" s="260"/>
      <c r="O59" s="260"/>
      <c r="P59" s="260"/>
      <c r="Q59" s="262">
        <f t="shared" si="5"/>
        <v>0</v>
      </c>
      <c r="R59" s="260"/>
      <c r="S59" s="261"/>
      <c r="T59" s="257" t="s">
        <v>283</v>
      </c>
      <c r="U59" s="260"/>
      <c r="V59" s="260"/>
      <c r="W59" s="260"/>
      <c r="X59" s="260"/>
      <c r="Y59" s="260"/>
      <c r="Z59" s="262">
        <f t="shared" si="6"/>
        <v>0</v>
      </c>
      <c r="AA59" s="260"/>
      <c r="AB59" s="261"/>
      <c r="AC59" s="257" t="s">
        <v>283</v>
      </c>
      <c r="AD59" s="260"/>
      <c r="AE59" s="260"/>
      <c r="AF59" s="260"/>
      <c r="AG59" s="260"/>
      <c r="AH59" s="260"/>
      <c r="AI59" s="262">
        <f t="shared" si="7"/>
        <v>0</v>
      </c>
      <c r="AJ59" s="260"/>
    </row>
    <row r="60" spans="1:36" x14ac:dyDescent="0.25">
      <c r="A60" s="487" t="s">
        <v>46</v>
      </c>
      <c r="B60" s="257" t="s">
        <v>306</v>
      </c>
      <c r="C60" s="260"/>
      <c r="D60" s="260"/>
      <c r="E60" s="260"/>
      <c r="F60" s="260"/>
      <c r="G60" s="260"/>
      <c r="H60" s="262">
        <f t="shared" si="4"/>
        <v>0</v>
      </c>
      <c r="I60" s="260"/>
      <c r="J60" s="485"/>
      <c r="K60" s="257" t="s">
        <v>306</v>
      </c>
      <c r="L60" s="260"/>
      <c r="M60" s="260"/>
      <c r="N60" s="260"/>
      <c r="O60" s="260"/>
      <c r="P60" s="260"/>
      <c r="Q60" s="262">
        <f t="shared" si="5"/>
        <v>0</v>
      </c>
      <c r="R60" s="260"/>
      <c r="S60" s="485"/>
      <c r="T60" s="257" t="s">
        <v>306</v>
      </c>
      <c r="U60" s="260"/>
      <c r="V60" s="260"/>
      <c r="W60" s="260"/>
      <c r="X60" s="260"/>
      <c r="Y60" s="260"/>
      <c r="Z60" s="262">
        <f t="shared" si="6"/>
        <v>0</v>
      </c>
      <c r="AA60" s="260"/>
      <c r="AB60" s="485"/>
      <c r="AC60" s="257" t="s">
        <v>306</v>
      </c>
      <c r="AD60" s="260"/>
      <c r="AE60" s="260"/>
      <c r="AF60" s="260"/>
      <c r="AG60" s="260"/>
      <c r="AH60" s="260"/>
      <c r="AI60" s="262">
        <f t="shared" si="7"/>
        <v>0</v>
      </c>
      <c r="AJ60" s="260"/>
    </row>
    <row r="61" spans="1:36" x14ac:dyDescent="0.25">
      <c r="A61" s="488"/>
      <c r="B61" s="257" t="s">
        <v>201</v>
      </c>
      <c r="C61" s="260"/>
      <c r="D61" s="260"/>
      <c r="E61" s="260"/>
      <c r="F61" s="260"/>
      <c r="G61" s="260"/>
      <c r="H61" s="262">
        <f t="shared" si="4"/>
        <v>0</v>
      </c>
      <c r="I61" s="260"/>
      <c r="J61" s="485"/>
      <c r="K61" s="257" t="s">
        <v>201</v>
      </c>
      <c r="L61" s="260"/>
      <c r="M61" s="260"/>
      <c r="N61" s="260"/>
      <c r="O61" s="260"/>
      <c r="P61" s="260"/>
      <c r="Q61" s="262">
        <f t="shared" si="5"/>
        <v>0</v>
      </c>
      <c r="R61" s="260"/>
      <c r="S61" s="485"/>
      <c r="T61" s="257" t="s">
        <v>201</v>
      </c>
      <c r="U61" s="260"/>
      <c r="V61" s="260"/>
      <c r="W61" s="260"/>
      <c r="X61" s="260"/>
      <c r="Y61" s="260"/>
      <c r="Z61" s="262">
        <f t="shared" si="6"/>
        <v>0</v>
      </c>
      <c r="AA61" s="260"/>
      <c r="AB61" s="485"/>
      <c r="AC61" s="257" t="s">
        <v>201</v>
      </c>
      <c r="AD61" s="260"/>
      <c r="AE61" s="260"/>
      <c r="AF61" s="260"/>
      <c r="AG61" s="260"/>
      <c r="AH61" s="260"/>
      <c r="AI61" s="262">
        <f t="shared" si="7"/>
        <v>0</v>
      </c>
      <c r="AJ61" s="260"/>
    </row>
    <row r="62" spans="1:36" x14ac:dyDescent="0.25">
      <c r="A62" s="488"/>
      <c r="B62" s="257" t="s">
        <v>202</v>
      </c>
      <c r="C62" s="260"/>
      <c r="D62" s="260"/>
      <c r="E62" s="260"/>
      <c r="F62" s="260"/>
      <c r="G62" s="260"/>
      <c r="H62" s="262">
        <f t="shared" si="4"/>
        <v>0</v>
      </c>
      <c r="I62" s="260"/>
      <c r="J62" s="485"/>
      <c r="K62" s="257" t="s">
        <v>202</v>
      </c>
      <c r="L62" s="260"/>
      <c r="M62" s="260"/>
      <c r="N62" s="260"/>
      <c r="O62" s="260"/>
      <c r="P62" s="260"/>
      <c r="Q62" s="262">
        <f t="shared" si="5"/>
        <v>0</v>
      </c>
      <c r="R62" s="260"/>
      <c r="S62" s="485"/>
      <c r="T62" s="257" t="s">
        <v>202</v>
      </c>
      <c r="U62" s="260"/>
      <c r="V62" s="260"/>
      <c r="W62" s="260"/>
      <c r="X62" s="260"/>
      <c r="Y62" s="260"/>
      <c r="Z62" s="262">
        <f t="shared" si="6"/>
        <v>0</v>
      </c>
      <c r="AA62" s="260"/>
      <c r="AB62" s="485"/>
      <c r="AC62" s="257" t="s">
        <v>202</v>
      </c>
      <c r="AD62" s="260"/>
      <c r="AE62" s="260"/>
      <c r="AF62" s="260"/>
      <c r="AG62" s="260"/>
      <c r="AH62" s="260"/>
      <c r="AI62" s="262">
        <f t="shared" si="7"/>
        <v>0</v>
      </c>
      <c r="AJ62" s="260"/>
    </row>
    <row r="63" spans="1:36" x14ac:dyDescent="0.25">
      <c r="A63" s="488"/>
      <c r="B63" s="257" t="s">
        <v>203</v>
      </c>
      <c r="C63" s="260"/>
      <c r="D63" s="260"/>
      <c r="E63" s="260"/>
      <c r="F63" s="260"/>
      <c r="G63" s="260"/>
      <c r="H63" s="262">
        <f t="shared" si="4"/>
        <v>0</v>
      </c>
      <c r="I63" s="260"/>
      <c r="J63" s="485"/>
      <c r="K63" s="257" t="s">
        <v>203</v>
      </c>
      <c r="L63" s="260"/>
      <c r="M63" s="260"/>
      <c r="N63" s="260"/>
      <c r="O63" s="260"/>
      <c r="P63" s="260"/>
      <c r="Q63" s="262">
        <f t="shared" si="5"/>
        <v>0</v>
      </c>
      <c r="R63" s="260"/>
      <c r="S63" s="485"/>
      <c r="T63" s="257" t="s">
        <v>203</v>
      </c>
      <c r="U63" s="260"/>
      <c r="V63" s="260"/>
      <c r="W63" s="260"/>
      <c r="X63" s="260"/>
      <c r="Y63" s="260"/>
      <c r="Z63" s="262">
        <f t="shared" si="6"/>
        <v>0</v>
      </c>
      <c r="AA63" s="260"/>
      <c r="AB63" s="485"/>
      <c r="AC63" s="257" t="s">
        <v>203</v>
      </c>
      <c r="AD63" s="260"/>
      <c r="AE63" s="260"/>
      <c r="AF63" s="260"/>
      <c r="AG63" s="260"/>
      <c r="AH63" s="260"/>
      <c r="AI63" s="262">
        <f t="shared" si="7"/>
        <v>0</v>
      </c>
      <c r="AJ63" s="260"/>
    </row>
    <row r="64" spans="1:36" x14ac:dyDescent="0.25">
      <c r="A64" s="488"/>
      <c r="B64" s="257" t="s">
        <v>204</v>
      </c>
      <c r="C64" s="260"/>
      <c r="D64" s="260"/>
      <c r="E64" s="260"/>
      <c r="F64" s="260"/>
      <c r="G64" s="260"/>
      <c r="H64" s="262">
        <f t="shared" si="4"/>
        <v>0</v>
      </c>
      <c r="I64" s="260"/>
      <c r="J64" s="485"/>
      <c r="K64" s="257" t="s">
        <v>204</v>
      </c>
      <c r="L64" s="260"/>
      <c r="M64" s="260"/>
      <c r="N64" s="260"/>
      <c r="O64" s="260"/>
      <c r="P64" s="260"/>
      <c r="Q64" s="262">
        <f t="shared" si="5"/>
        <v>0</v>
      </c>
      <c r="R64" s="260"/>
      <c r="S64" s="485"/>
      <c r="T64" s="257" t="s">
        <v>204</v>
      </c>
      <c r="U64" s="260"/>
      <c r="V64" s="260"/>
      <c r="W64" s="260"/>
      <c r="X64" s="260"/>
      <c r="Y64" s="260"/>
      <c r="Z64" s="262">
        <f t="shared" si="6"/>
        <v>0</v>
      </c>
      <c r="AA64" s="260"/>
      <c r="AB64" s="485"/>
      <c r="AC64" s="257" t="s">
        <v>204</v>
      </c>
      <c r="AD64" s="260"/>
      <c r="AE64" s="260"/>
      <c r="AF64" s="260"/>
      <c r="AG64" s="260"/>
      <c r="AH64" s="260"/>
      <c r="AI64" s="262">
        <f t="shared" si="7"/>
        <v>0</v>
      </c>
      <c r="AJ64" s="260"/>
    </row>
    <row r="65" spans="1:36" x14ac:dyDescent="0.25">
      <c r="A65" s="488"/>
      <c r="B65" s="257" t="s">
        <v>205</v>
      </c>
      <c r="C65" s="260"/>
      <c r="D65" s="260"/>
      <c r="E65" s="260"/>
      <c r="F65" s="260"/>
      <c r="G65" s="260"/>
      <c r="H65" s="262">
        <f t="shared" si="4"/>
        <v>0</v>
      </c>
      <c r="I65" s="260"/>
      <c r="J65" s="485"/>
      <c r="K65" s="257" t="s">
        <v>205</v>
      </c>
      <c r="L65" s="260"/>
      <c r="M65" s="260"/>
      <c r="N65" s="260"/>
      <c r="O65" s="260"/>
      <c r="P65" s="260"/>
      <c r="Q65" s="262">
        <f t="shared" si="5"/>
        <v>0</v>
      </c>
      <c r="R65" s="260"/>
      <c r="S65" s="485"/>
      <c r="T65" s="257" t="s">
        <v>205</v>
      </c>
      <c r="U65" s="260"/>
      <c r="V65" s="260"/>
      <c r="W65" s="260"/>
      <c r="X65" s="260"/>
      <c r="Y65" s="260"/>
      <c r="Z65" s="262">
        <f t="shared" si="6"/>
        <v>0</v>
      </c>
      <c r="AA65" s="260"/>
      <c r="AB65" s="485"/>
      <c r="AC65" s="257" t="s">
        <v>205</v>
      </c>
      <c r="AD65" s="260"/>
      <c r="AE65" s="260"/>
      <c r="AF65" s="260"/>
      <c r="AG65" s="260"/>
      <c r="AH65" s="260"/>
      <c r="AI65" s="262">
        <f t="shared" si="7"/>
        <v>0</v>
      </c>
      <c r="AJ65" s="260"/>
    </row>
    <row r="66" spans="1:36" x14ac:dyDescent="0.25">
      <c r="A66" s="488"/>
      <c r="B66" s="257" t="s">
        <v>206</v>
      </c>
      <c r="C66" s="260"/>
      <c r="D66" s="260"/>
      <c r="E66" s="260"/>
      <c r="F66" s="260"/>
      <c r="G66" s="260"/>
      <c r="H66" s="262">
        <f t="shared" si="4"/>
        <v>0</v>
      </c>
      <c r="I66" s="260"/>
      <c r="J66" s="485"/>
      <c r="K66" s="257" t="s">
        <v>206</v>
      </c>
      <c r="L66" s="260"/>
      <c r="M66" s="260"/>
      <c r="N66" s="260"/>
      <c r="O66" s="260"/>
      <c r="P66" s="260"/>
      <c r="Q66" s="262">
        <f t="shared" si="5"/>
        <v>0</v>
      </c>
      <c r="R66" s="260"/>
      <c r="S66" s="485"/>
      <c r="T66" s="257" t="s">
        <v>206</v>
      </c>
      <c r="U66" s="260"/>
      <c r="V66" s="260"/>
      <c r="W66" s="260"/>
      <c r="X66" s="260"/>
      <c r="Y66" s="260"/>
      <c r="Z66" s="262">
        <f t="shared" si="6"/>
        <v>0</v>
      </c>
      <c r="AA66" s="260"/>
      <c r="AB66" s="485"/>
      <c r="AC66" s="257" t="s">
        <v>206</v>
      </c>
      <c r="AD66" s="260"/>
      <c r="AE66" s="260"/>
      <c r="AF66" s="260"/>
      <c r="AG66" s="260"/>
      <c r="AH66" s="260"/>
      <c r="AI66" s="262">
        <f t="shared" si="7"/>
        <v>0</v>
      </c>
      <c r="AJ66" s="260"/>
    </row>
    <row r="67" spans="1:36" x14ac:dyDescent="0.25">
      <c r="A67" s="488"/>
      <c r="B67" s="257" t="s">
        <v>207</v>
      </c>
      <c r="C67" s="260"/>
      <c r="D67" s="260"/>
      <c r="E67" s="260"/>
      <c r="F67" s="260"/>
      <c r="G67" s="260"/>
      <c r="H67" s="262">
        <f t="shared" si="4"/>
        <v>0</v>
      </c>
      <c r="I67" s="260"/>
      <c r="J67" s="485"/>
      <c r="K67" s="257" t="s">
        <v>207</v>
      </c>
      <c r="L67" s="260"/>
      <c r="M67" s="260"/>
      <c r="N67" s="260"/>
      <c r="O67" s="260"/>
      <c r="P67" s="260"/>
      <c r="Q67" s="262">
        <f t="shared" si="5"/>
        <v>0</v>
      </c>
      <c r="R67" s="260"/>
      <c r="S67" s="485"/>
      <c r="T67" s="257" t="s">
        <v>207</v>
      </c>
      <c r="U67" s="260"/>
      <c r="V67" s="260"/>
      <c r="W67" s="260"/>
      <c r="X67" s="260"/>
      <c r="Y67" s="260"/>
      <c r="Z67" s="262">
        <f t="shared" si="6"/>
        <v>0</v>
      </c>
      <c r="AA67" s="260"/>
      <c r="AB67" s="485"/>
      <c r="AC67" s="257" t="s">
        <v>207</v>
      </c>
      <c r="AD67" s="260"/>
      <c r="AE67" s="260"/>
      <c r="AF67" s="260"/>
      <c r="AG67" s="260"/>
      <c r="AH67" s="260"/>
      <c r="AI67" s="262">
        <f t="shared" si="7"/>
        <v>0</v>
      </c>
      <c r="AJ67" s="260"/>
    </row>
    <row r="68" spans="1:36" x14ac:dyDescent="0.25">
      <c r="A68" s="488"/>
      <c r="B68" s="257" t="s">
        <v>208</v>
      </c>
      <c r="C68" s="260"/>
      <c r="D68" s="260"/>
      <c r="E68" s="260"/>
      <c r="F68" s="260"/>
      <c r="G68" s="260"/>
      <c r="H68" s="262">
        <f t="shared" si="4"/>
        <v>0</v>
      </c>
      <c r="I68" s="260"/>
      <c r="J68" s="485"/>
      <c r="K68" s="257" t="s">
        <v>208</v>
      </c>
      <c r="L68" s="260"/>
      <c r="M68" s="260"/>
      <c r="N68" s="260"/>
      <c r="O68" s="260"/>
      <c r="P68" s="260"/>
      <c r="Q68" s="262">
        <f t="shared" si="5"/>
        <v>0</v>
      </c>
      <c r="R68" s="260"/>
      <c r="S68" s="485"/>
      <c r="T68" s="257" t="s">
        <v>208</v>
      </c>
      <c r="U68" s="260"/>
      <c r="V68" s="260"/>
      <c r="W68" s="260"/>
      <c r="X68" s="260"/>
      <c r="Y68" s="260"/>
      <c r="Z68" s="262">
        <f t="shared" si="6"/>
        <v>0</v>
      </c>
      <c r="AA68" s="260"/>
      <c r="AB68" s="485"/>
      <c r="AC68" s="257" t="s">
        <v>208</v>
      </c>
      <c r="AD68" s="260"/>
      <c r="AE68" s="260"/>
      <c r="AF68" s="260"/>
      <c r="AG68" s="260"/>
      <c r="AH68" s="260"/>
      <c r="AI68" s="262">
        <f t="shared" si="7"/>
        <v>0</v>
      </c>
      <c r="AJ68" s="260"/>
    </row>
    <row r="69" spans="1:36" x14ac:dyDescent="0.25">
      <c r="A69" s="488"/>
      <c r="B69" s="257" t="s">
        <v>209</v>
      </c>
      <c r="C69" s="260"/>
      <c r="D69" s="260"/>
      <c r="E69" s="260"/>
      <c r="F69" s="260"/>
      <c r="G69" s="260"/>
      <c r="H69" s="262">
        <f t="shared" si="4"/>
        <v>0</v>
      </c>
      <c r="I69" s="260"/>
      <c r="J69" s="485"/>
      <c r="K69" s="257" t="s">
        <v>209</v>
      </c>
      <c r="L69" s="260"/>
      <c r="M69" s="260"/>
      <c r="N69" s="260"/>
      <c r="O69" s="260"/>
      <c r="P69" s="260"/>
      <c r="Q69" s="262">
        <f t="shared" si="5"/>
        <v>0</v>
      </c>
      <c r="R69" s="260"/>
      <c r="S69" s="485"/>
      <c r="T69" s="257" t="s">
        <v>209</v>
      </c>
      <c r="U69" s="260"/>
      <c r="V69" s="260"/>
      <c r="W69" s="260"/>
      <c r="X69" s="260"/>
      <c r="Y69" s="260"/>
      <c r="Z69" s="262">
        <f t="shared" si="6"/>
        <v>0</v>
      </c>
      <c r="AA69" s="260"/>
      <c r="AB69" s="485"/>
      <c r="AC69" s="257" t="s">
        <v>209</v>
      </c>
      <c r="AD69" s="260"/>
      <c r="AE69" s="260"/>
      <c r="AF69" s="260"/>
      <c r="AG69" s="260"/>
      <c r="AH69" s="260"/>
      <c r="AI69" s="262">
        <f t="shared" si="7"/>
        <v>0</v>
      </c>
      <c r="AJ69" s="260"/>
    </row>
    <row r="70" spans="1:36" ht="31.5" x14ac:dyDescent="0.25">
      <c r="A70" s="489"/>
      <c r="B70" s="257" t="s">
        <v>283</v>
      </c>
      <c r="C70" s="260"/>
      <c r="D70" s="260"/>
      <c r="E70" s="260"/>
      <c r="F70" s="260"/>
      <c r="G70" s="260"/>
      <c r="H70" s="262">
        <f t="shared" si="4"/>
        <v>0</v>
      </c>
      <c r="I70" s="260"/>
      <c r="J70" s="261"/>
      <c r="K70" s="257" t="s">
        <v>283</v>
      </c>
      <c r="L70" s="260"/>
      <c r="M70" s="260"/>
      <c r="N70" s="260"/>
      <c r="O70" s="260"/>
      <c r="P70" s="260"/>
      <c r="Q70" s="262">
        <f t="shared" si="5"/>
        <v>0</v>
      </c>
      <c r="R70" s="260"/>
      <c r="S70" s="261"/>
      <c r="T70" s="257" t="s">
        <v>283</v>
      </c>
      <c r="U70" s="260"/>
      <c r="V70" s="260"/>
      <c r="W70" s="260"/>
      <c r="X70" s="260"/>
      <c r="Y70" s="260"/>
      <c r="Z70" s="262">
        <f t="shared" si="6"/>
        <v>0</v>
      </c>
      <c r="AA70" s="260"/>
      <c r="AB70" s="261"/>
      <c r="AC70" s="257" t="s">
        <v>283</v>
      </c>
      <c r="AD70" s="260"/>
      <c r="AE70" s="260"/>
      <c r="AF70" s="260"/>
      <c r="AG70" s="260"/>
      <c r="AH70" s="260"/>
      <c r="AI70" s="262">
        <f t="shared" si="7"/>
        <v>0</v>
      </c>
      <c r="AJ70" s="260"/>
    </row>
    <row r="71" spans="1:36" x14ac:dyDescent="0.25">
      <c r="A71" s="487" t="s">
        <v>47</v>
      </c>
      <c r="B71" s="257" t="s">
        <v>306</v>
      </c>
      <c r="C71" s="260"/>
      <c r="D71" s="260"/>
      <c r="E71" s="260"/>
      <c r="F71" s="260"/>
      <c r="G71" s="260"/>
      <c r="H71" s="262">
        <f t="shared" si="4"/>
        <v>0</v>
      </c>
      <c r="I71" s="260"/>
      <c r="J71" s="485"/>
      <c r="K71" s="257" t="s">
        <v>306</v>
      </c>
      <c r="L71" s="260"/>
      <c r="M71" s="260"/>
      <c r="N71" s="260"/>
      <c r="O71" s="260"/>
      <c r="P71" s="260"/>
      <c r="Q71" s="262">
        <f t="shared" si="5"/>
        <v>0</v>
      </c>
      <c r="R71" s="260"/>
      <c r="S71" s="485"/>
      <c r="T71" s="257" t="s">
        <v>306</v>
      </c>
      <c r="U71" s="260"/>
      <c r="V71" s="260"/>
      <c r="W71" s="260"/>
      <c r="X71" s="260"/>
      <c r="Y71" s="260"/>
      <c r="Z71" s="262">
        <f t="shared" si="6"/>
        <v>0</v>
      </c>
      <c r="AA71" s="260"/>
      <c r="AB71" s="485"/>
      <c r="AC71" s="257" t="s">
        <v>306</v>
      </c>
      <c r="AD71" s="260"/>
      <c r="AE71" s="260"/>
      <c r="AF71" s="260"/>
      <c r="AG71" s="260"/>
      <c r="AH71" s="260"/>
      <c r="AI71" s="262">
        <f t="shared" si="7"/>
        <v>0</v>
      </c>
      <c r="AJ71" s="260"/>
    </row>
    <row r="72" spans="1:36" x14ac:dyDescent="0.25">
      <c r="A72" s="488"/>
      <c r="B72" s="257" t="s">
        <v>201</v>
      </c>
      <c r="C72" s="260"/>
      <c r="D72" s="260"/>
      <c r="E72" s="260"/>
      <c r="F72" s="260"/>
      <c r="G72" s="260"/>
      <c r="H72" s="262">
        <f t="shared" si="4"/>
        <v>0</v>
      </c>
      <c r="I72" s="260"/>
      <c r="J72" s="485"/>
      <c r="K72" s="257" t="s">
        <v>201</v>
      </c>
      <c r="L72" s="260"/>
      <c r="M72" s="260"/>
      <c r="N72" s="260"/>
      <c r="O72" s="260"/>
      <c r="P72" s="260"/>
      <c r="Q72" s="262">
        <f t="shared" si="5"/>
        <v>0</v>
      </c>
      <c r="R72" s="260"/>
      <c r="S72" s="485"/>
      <c r="T72" s="257" t="s">
        <v>201</v>
      </c>
      <c r="U72" s="260"/>
      <c r="V72" s="260"/>
      <c r="W72" s="260"/>
      <c r="X72" s="260"/>
      <c r="Y72" s="260"/>
      <c r="Z72" s="262">
        <f t="shared" si="6"/>
        <v>0</v>
      </c>
      <c r="AA72" s="260"/>
      <c r="AB72" s="485"/>
      <c r="AC72" s="257" t="s">
        <v>201</v>
      </c>
      <c r="AD72" s="260"/>
      <c r="AE72" s="260"/>
      <c r="AF72" s="260"/>
      <c r="AG72" s="260"/>
      <c r="AH72" s="260"/>
      <c r="AI72" s="262">
        <f t="shared" si="7"/>
        <v>0</v>
      </c>
      <c r="AJ72" s="260"/>
    </row>
    <row r="73" spans="1:36" x14ac:dyDescent="0.25">
      <c r="A73" s="488"/>
      <c r="B73" s="257" t="s">
        <v>202</v>
      </c>
      <c r="C73" s="260"/>
      <c r="D73" s="260"/>
      <c r="E73" s="260"/>
      <c r="F73" s="260"/>
      <c r="G73" s="260"/>
      <c r="H73" s="262">
        <f t="shared" si="4"/>
        <v>0</v>
      </c>
      <c r="I73" s="260"/>
      <c r="J73" s="485"/>
      <c r="K73" s="257" t="s">
        <v>202</v>
      </c>
      <c r="L73" s="260"/>
      <c r="M73" s="260"/>
      <c r="N73" s="260"/>
      <c r="O73" s="260"/>
      <c r="P73" s="260"/>
      <c r="Q73" s="262">
        <f t="shared" si="5"/>
        <v>0</v>
      </c>
      <c r="R73" s="260"/>
      <c r="S73" s="485"/>
      <c r="T73" s="257" t="s">
        <v>202</v>
      </c>
      <c r="U73" s="260"/>
      <c r="V73" s="260"/>
      <c r="W73" s="260"/>
      <c r="X73" s="260"/>
      <c r="Y73" s="260"/>
      <c r="Z73" s="262">
        <f t="shared" si="6"/>
        <v>0</v>
      </c>
      <c r="AA73" s="260"/>
      <c r="AB73" s="485"/>
      <c r="AC73" s="257" t="s">
        <v>202</v>
      </c>
      <c r="AD73" s="260"/>
      <c r="AE73" s="260"/>
      <c r="AF73" s="260"/>
      <c r="AG73" s="260"/>
      <c r="AH73" s="260"/>
      <c r="AI73" s="262">
        <f t="shared" si="7"/>
        <v>0</v>
      </c>
      <c r="AJ73" s="260"/>
    </row>
    <row r="74" spans="1:36" x14ac:dyDescent="0.25">
      <c r="A74" s="488"/>
      <c r="B74" s="257" t="s">
        <v>203</v>
      </c>
      <c r="C74" s="260"/>
      <c r="D74" s="260"/>
      <c r="E74" s="260"/>
      <c r="F74" s="260"/>
      <c r="G74" s="260"/>
      <c r="H74" s="262">
        <f t="shared" si="4"/>
        <v>0</v>
      </c>
      <c r="I74" s="260"/>
      <c r="J74" s="485"/>
      <c r="K74" s="257" t="s">
        <v>203</v>
      </c>
      <c r="L74" s="260"/>
      <c r="M74" s="260"/>
      <c r="N74" s="260"/>
      <c r="O74" s="260"/>
      <c r="P74" s="260"/>
      <c r="Q74" s="262">
        <f t="shared" si="5"/>
        <v>0</v>
      </c>
      <c r="R74" s="260"/>
      <c r="S74" s="485"/>
      <c r="T74" s="257" t="s">
        <v>203</v>
      </c>
      <c r="U74" s="260"/>
      <c r="V74" s="260"/>
      <c r="W74" s="260"/>
      <c r="X74" s="260"/>
      <c r="Y74" s="260"/>
      <c r="Z74" s="262">
        <f t="shared" si="6"/>
        <v>0</v>
      </c>
      <c r="AA74" s="260"/>
      <c r="AB74" s="485"/>
      <c r="AC74" s="257" t="s">
        <v>203</v>
      </c>
      <c r="AD74" s="260"/>
      <c r="AE74" s="260"/>
      <c r="AF74" s="260"/>
      <c r="AG74" s="260"/>
      <c r="AH74" s="260"/>
      <c r="AI74" s="262">
        <f t="shared" si="7"/>
        <v>0</v>
      </c>
      <c r="AJ74" s="260"/>
    </row>
    <row r="75" spans="1:36" x14ac:dyDescent="0.25">
      <c r="A75" s="488"/>
      <c r="B75" s="257" t="s">
        <v>204</v>
      </c>
      <c r="C75" s="260"/>
      <c r="D75" s="260"/>
      <c r="E75" s="260"/>
      <c r="F75" s="260"/>
      <c r="G75" s="260"/>
      <c r="H75" s="262">
        <f t="shared" si="4"/>
        <v>0</v>
      </c>
      <c r="I75" s="260"/>
      <c r="J75" s="485"/>
      <c r="K75" s="257" t="s">
        <v>204</v>
      </c>
      <c r="L75" s="260"/>
      <c r="M75" s="260"/>
      <c r="N75" s="260"/>
      <c r="O75" s="260"/>
      <c r="P75" s="260"/>
      <c r="Q75" s="262">
        <f t="shared" si="5"/>
        <v>0</v>
      </c>
      <c r="R75" s="260"/>
      <c r="S75" s="485"/>
      <c r="T75" s="257" t="s">
        <v>204</v>
      </c>
      <c r="U75" s="260"/>
      <c r="V75" s="260"/>
      <c r="W75" s="260"/>
      <c r="X75" s="260"/>
      <c r="Y75" s="260"/>
      <c r="Z75" s="262">
        <f t="shared" si="6"/>
        <v>0</v>
      </c>
      <c r="AA75" s="260"/>
      <c r="AB75" s="485"/>
      <c r="AC75" s="257" t="s">
        <v>204</v>
      </c>
      <c r="AD75" s="260"/>
      <c r="AE75" s="260"/>
      <c r="AF75" s="260"/>
      <c r="AG75" s="260"/>
      <c r="AH75" s="260"/>
      <c r="AI75" s="262">
        <f t="shared" si="7"/>
        <v>0</v>
      </c>
      <c r="AJ75" s="260"/>
    </row>
    <row r="76" spans="1:36" x14ac:dyDescent="0.25">
      <c r="A76" s="488"/>
      <c r="B76" s="257" t="s">
        <v>205</v>
      </c>
      <c r="C76" s="260"/>
      <c r="D76" s="260"/>
      <c r="E76" s="260"/>
      <c r="F76" s="260"/>
      <c r="G76" s="260"/>
      <c r="H76" s="262">
        <f t="shared" si="4"/>
        <v>0</v>
      </c>
      <c r="I76" s="260"/>
      <c r="J76" s="485"/>
      <c r="K76" s="257" t="s">
        <v>205</v>
      </c>
      <c r="L76" s="260"/>
      <c r="M76" s="260"/>
      <c r="N76" s="260"/>
      <c r="O76" s="260"/>
      <c r="P76" s="260"/>
      <c r="Q76" s="262">
        <f t="shared" si="5"/>
        <v>0</v>
      </c>
      <c r="R76" s="260"/>
      <c r="S76" s="485"/>
      <c r="T76" s="257" t="s">
        <v>205</v>
      </c>
      <c r="U76" s="260"/>
      <c r="V76" s="260"/>
      <c r="W76" s="260"/>
      <c r="X76" s="260"/>
      <c r="Y76" s="260"/>
      <c r="Z76" s="262">
        <f t="shared" si="6"/>
        <v>0</v>
      </c>
      <c r="AA76" s="260"/>
      <c r="AB76" s="485"/>
      <c r="AC76" s="257" t="s">
        <v>205</v>
      </c>
      <c r="AD76" s="260"/>
      <c r="AE76" s="260"/>
      <c r="AF76" s="260"/>
      <c r="AG76" s="260"/>
      <c r="AH76" s="260"/>
      <c r="AI76" s="262">
        <f t="shared" si="7"/>
        <v>0</v>
      </c>
      <c r="AJ76" s="260"/>
    </row>
    <row r="77" spans="1:36" x14ac:dyDescent="0.25">
      <c r="A77" s="488"/>
      <c r="B77" s="257" t="s">
        <v>206</v>
      </c>
      <c r="C77" s="260"/>
      <c r="D77" s="260"/>
      <c r="E77" s="260"/>
      <c r="F77" s="260"/>
      <c r="G77" s="260"/>
      <c r="H77" s="262">
        <f t="shared" si="4"/>
        <v>0</v>
      </c>
      <c r="I77" s="260"/>
      <c r="J77" s="485"/>
      <c r="K77" s="257" t="s">
        <v>206</v>
      </c>
      <c r="L77" s="260"/>
      <c r="M77" s="260"/>
      <c r="N77" s="260"/>
      <c r="O77" s="260"/>
      <c r="P77" s="260"/>
      <c r="Q77" s="262">
        <f t="shared" si="5"/>
        <v>0</v>
      </c>
      <c r="R77" s="260"/>
      <c r="S77" s="485"/>
      <c r="T77" s="257" t="s">
        <v>206</v>
      </c>
      <c r="U77" s="260"/>
      <c r="V77" s="260"/>
      <c r="W77" s="260"/>
      <c r="X77" s="260"/>
      <c r="Y77" s="260"/>
      <c r="Z77" s="262">
        <f t="shared" si="6"/>
        <v>0</v>
      </c>
      <c r="AA77" s="260"/>
      <c r="AB77" s="485"/>
      <c r="AC77" s="257" t="s">
        <v>206</v>
      </c>
      <c r="AD77" s="260"/>
      <c r="AE77" s="260"/>
      <c r="AF77" s="260"/>
      <c r="AG77" s="260"/>
      <c r="AH77" s="260"/>
      <c r="AI77" s="262">
        <f t="shared" si="7"/>
        <v>0</v>
      </c>
      <c r="AJ77" s="260"/>
    </row>
    <row r="78" spans="1:36" x14ac:dyDescent="0.25">
      <c r="A78" s="488"/>
      <c r="B78" s="257" t="s">
        <v>207</v>
      </c>
      <c r="C78" s="260"/>
      <c r="D78" s="260"/>
      <c r="E78" s="260"/>
      <c r="F78" s="260"/>
      <c r="G78" s="260"/>
      <c r="H78" s="262">
        <f t="shared" si="4"/>
        <v>0</v>
      </c>
      <c r="I78" s="260"/>
      <c r="J78" s="485"/>
      <c r="K78" s="257" t="s">
        <v>207</v>
      </c>
      <c r="L78" s="260"/>
      <c r="M78" s="260"/>
      <c r="N78" s="260"/>
      <c r="O78" s="260"/>
      <c r="P78" s="260"/>
      <c r="Q78" s="262">
        <f t="shared" si="5"/>
        <v>0</v>
      </c>
      <c r="R78" s="260"/>
      <c r="S78" s="485"/>
      <c r="T78" s="257" t="s">
        <v>207</v>
      </c>
      <c r="U78" s="260"/>
      <c r="V78" s="260"/>
      <c r="W78" s="260"/>
      <c r="X78" s="260"/>
      <c r="Y78" s="260"/>
      <c r="Z78" s="262">
        <f t="shared" si="6"/>
        <v>0</v>
      </c>
      <c r="AA78" s="260"/>
      <c r="AB78" s="485"/>
      <c r="AC78" s="257" t="s">
        <v>207</v>
      </c>
      <c r="AD78" s="260"/>
      <c r="AE78" s="260"/>
      <c r="AF78" s="260"/>
      <c r="AG78" s="260"/>
      <c r="AH78" s="260"/>
      <c r="AI78" s="262">
        <f t="shared" si="7"/>
        <v>0</v>
      </c>
      <c r="AJ78" s="260"/>
    </row>
    <row r="79" spans="1:36" x14ac:dyDescent="0.25">
      <c r="A79" s="488"/>
      <c r="B79" s="257" t="s">
        <v>208</v>
      </c>
      <c r="C79" s="260"/>
      <c r="D79" s="260"/>
      <c r="E79" s="260"/>
      <c r="F79" s="260"/>
      <c r="G79" s="260"/>
      <c r="H79" s="262">
        <f t="shared" si="4"/>
        <v>0</v>
      </c>
      <c r="I79" s="260"/>
      <c r="J79" s="485"/>
      <c r="K79" s="257" t="s">
        <v>208</v>
      </c>
      <c r="L79" s="260"/>
      <c r="M79" s="260"/>
      <c r="N79" s="260"/>
      <c r="O79" s="260"/>
      <c r="P79" s="260"/>
      <c r="Q79" s="262">
        <f t="shared" si="5"/>
        <v>0</v>
      </c>
      <c r="R79" s="260"/>
      <c r="S79" s="485"/>
      <c r="T79" s="257" t="s">
        <v>208</v>
      </c>
      <c r="U79" s="260"/>
      <c r="V79" s="260"/>
      <c r="W79" s="260"/>
      <c r="X79" s="260"/>
      <c r="Y79" s="260"/>
      <c r="Z79" s="262">
        <f t="shared" si="6"/>
        <v>0</v>
      </c>
      <c r="AA79" s="260"/>
      <c r="AB79" s="485"/>
      <c r="AC79" s="257" t="s">
        <v>208</v>
      </c>
      <c r="AD79" s="260"/>
      <c r="AE79" s="260"/>
      <c r="AF79" s="260"/>
      <c r="AG79" s="260"/>
      <c r="AH79" s="260"/>
      <c r="AI79" s="262">
        <f t="shared" si="7"/>
        <v>0</v>
      </c>
      <c r="AJ79" s="260"/>
    </row>
    <row r="80" spans="1:36" x14ac:dyDescent="0.25">
      <c r="A80" s="488"/>
      <c r="B80" s="257" t="s">
        <v>209</v>
      </c>
      <c r="C80" s="260"/>
      <c r="D80" s="260"/>
      <c r="E80" s="260"/>
      <c r="F80" s="260"/>
      <c r="G80" s="260"/>
      <c r="H80" s="262">
        <f t="shared" si="4"/>
        <v>0</v>
      </c>
      <c r="I80" s="260"/>
      <c r="J80" s="485"/>
      <c r="K80" s="257" t="s">
        <v>209</v>
      </c>
      <c r="L80" s="260"/>
      <c r="M80" s="260"/>
      <c r="N80" s="260"/>
      <c r="O80" s="260"/>
      <c r="P80" s="260"/>
      <c r="Q80" s="262">
        <f t="shared" si="5"/>
        <v>0</v>
      </c>
      <c r="R80" s="260"/>
      <c r="S80" s="485"/>
      <c r="T80" s="257" t="s">
        <v>209</v>
      </c>
      <c r="U80" s="260"/>
      <c r="V80" s="260"/>
      <c r="W80" s="260"/>
      <c r="X80" s="260"/>
      <c r="Y80" s="260"/>
      <c r="Z80" s="262">
        <f t="shared" si="6"/>
        <v>0</v>
      </c>
      <c r="AA80" s="260"/>
      <c r="AB80" s="485"/>
      <c r="AC80" s="257" t="s">
        <v>209</v>
      </c>
      <c r="AD80" s="260"/>
      <c r="AE80" s="260"/>
      <c r="AF80" s="260"/>
      <c r="AG80" s="260"/>
      <c r="AH80" s="260"/>
      <c r="AI80" s="262">
        <f t="shared" si="7"/>
        <v>0</v>
      </c>
      <c r="AJ80" s="260"/>
    </row>
    <row r="81" spans="1:36" ht="31.5" x14ac:dyDescent="0.25">
      <c r="A81" s="489"/>
      <c r="B81" s="257" t="s">
        <v>283</v>
      </c>
      <c r="C81" s="260"/>
      <c r="D81" s="260"/>
      <c r="E81" s="260"/>
      <c r="F81" s="260"/>
      <c r="G81" s="260"/>
      <c r="H81" s="262">
        <f t="shared" si="4"/>
        <v>0</v>
      </c>
      <c r="I81" s="260"/>
      <c r="J81" s="261"/>
      <c r="K81" s="257" t="s">
        <v>283</v>
      </c>
      <c r="L81" s="260"/>
      <c r="M81" s="260"/>
      <c r="N81" s="260"/>
      <c r="O81" s="260"/>
      <c r="P81" s="260"/>
      <c r="Q81" s="262">
        <f t="shared" si="5"/>
        <v>0</v>
      </c>
      <c r="R81" s="260"/>
      <c r="S81" s="261"/>
      <c r="T81" s="257" t="s">
        <v>283</v>
      </c>
      <c r="U81" s="260"/>
      <c r="V81" s="260"/>
      <c r="W81" s="260"/>
      <c r="X81" s="260"/>
      <c r="Y81" s="260"/>
      <c r="Z81" s="262">
        <f t="shared" si="6"/>
        <v>0</v>
      </c>
      <c r="AA81" s="260"/>
      <c r="AB81" s="261"/>
      <c r="AC81" s="257" t="s">
        <v>283</v>
      </c>
      <c r="AD81" s="260"/>
      <c r="AE81" s="260"/>
      <c r="AF81" s="260"/>
      <c r="AG81" s="260"/>
      <c r="AH81" s="260"/>
      <c r="AI81" s="262">
        <f t="shared" si="7"/>
        <v>0</v>
      </c>
      <c r="AJ81" s="260"/>
    </row>
    <row r="82" spans="1:36" x14ac:dyDescent="0.25">
      <c r="A82" s="487" t="s">
        <v>48</v>
      </c>
      <c r="B82" s="257" t="s">
        <v>306</v>
      </c>
      <c r="C82" s="260"/>
      <c r="D82" s="260"/>
      <c r="E82" s="260"/>
      <c r="F82" s="260"/>
      <c r="G82" s="260"/>
      <c r="H82" s="262">
        <f t="shared" si="4"/>
        <v>0</v>
      </c>
      <c r="I82" s="260"/>
      <c r="J82" s="485"/>
      <c r="K82" s="257" t="s">
        <v>306</v>
      </c>
      <c r="L82" s="260"/>
      <c r="M82" s="260"/>
      <c r="N82" s="260"/>
      <c r="O82" s="260"/>
      <c r="P82" s="260"/>
      <c r="Q82" s="262">
        <f t="shared" si="5"/>
        <v>0</v>
      </c>
      <c r="R82" s="260"/>
      <c r="S82" s="485"/>
      <c r="T82" s="257" t="s">
        <v>306</v>
      </c>
      <c r="U82" s="260"/>
      <c r="V82" s="260"/>
      <c r="W82" s="260"/>
      <c r="X82" s="260"/>
      <c r="Y82" s="260"/>
      <c r="Z82" s="262">
        <f t="shared" si="6"/>
        <v>0</v>
      </c>
      <c r="AA82" s="260"/>
      <c r="AB82" s="485"/>
      <c r="AC82" s="257" t="s">
        <v>306</v>
      </c>
      <c r="AD82" s="260"/>
      <c r="AE82" s="260"/>
      <c r="AF82" s="260"/>
      <c r="AG82" s="260"/>
      <c r="AH82" s="260"/>
      <c r="AI82" s="262">
        <f t="shared" si="7"/>
        <v>0</v>
      </c>
      <c r="AJ82" s="260"/>
    </row>
    <row r="83" spans="1:36" x14ac:dyDescent="0.25">
      <c r="A83" s="488"/>
      <c r="B83" s="257" t="s">
        <v>201</v>
      </c>
      <c r="C83" s="260"/>
      <c r="D83" s="260"/>
      <c r="E83" s="260"/>
      <c r="F83" s="260"/>
      <c r="G83" s="260"/>
      <c r="H83" s="262">
        <f t="shared" si="4"/>
        <v>0</v>
      </c>
      <c r="I83" s="260"/>
      <c r="J83" s="485"/>
      <c r="K83" s="257" t="s">
        <v>201</v>
      </c>
      <c r="L83" s="260"/>
      <c r="M83" s="260"/>
      <c r="N83" s="260"/>
      <c r="O83" s="260"/>
      <c r="P83" s="260"/>
      <c r="Q83" s="262">
        <f t="shared" si="5"/>
        <v>0</v>
      </c>
      <c r="R83" s="260"/>
      <c r="S83" s="485"/>
      <c r="T83" s="257" t="s">
        <v>201</v>
      </c>
      <c r="U83" s="260"/>
      <c r="V83" s="260"/>
      <c r="W83" s="260"/>
      <c r="X83" s="260"/>
      <c r="Y83" s="260"/>
      <c r="Z83" s="262">
        <f t="shared" si="6"/>
        <v>0</v>
      </c>
      <c r="AA83" s="260"/>
      <c r="AB83" s="485"/>
      <c r="AC83" s="257" t="s">
        <v>201</v>
      </c>
      <c r="AD83" s="260"/>
      <c r="AE83" s="260"/>
      <c r="AF83" s="260"/>
      <c r="AG83" s="260"/>
      <c r="AH83" s="260"/>
      <c r="AI83" s="262">
        <f t="shared" si="7"/>
        <v>0</v>
      </c>
      <c r="AJ83" s="260"/>
    </row>
    <row r="84" spans="1:36" x14ac:dyDescent="0.25">
      <c r="A84" s="488"/>
      <c r="B84" s="257" t="s">
        <v>202</v>
      </c>
      <c r="C84" s="260"/>
      <c r="D84" s="260"/>
      <c r="E84" s="260"/>
      <c r="F84" s="260"/>
      <c r="G84" s="260"/>
      <c r="H84" s="262">
        <f t="shared" si="4"/>
        <v>0</v>
      </c>
      <c r="I84" s="260"/>
      <c r="J84" s="485"/>
      <c r="K84" s="257" t="s">
        <v>202</v>
      </c>
      <c r="L84" s="260"/>
      <c r="M84" s="260"/>
      <c r="N84" s="260"/>
      <c r="O84" s="260"/>
      <c r="P84" s="260"/>
      <c r="Q84" s="262">
        <f t="shared" si="5"/>
        <v>0</v>
      </c>
      <c r="R84" s="260"/>
      <c r="S84" s="485"/>
      <c r="T84" s="257" t="s">
        <v>202</v>
      </c>
      <c r="U84" s="260"/>
      <c r="V84" s="260"/>
      <c r="W84" s="260"/>
      <c r="X84" s="260"/>
      <c r="Y84" s="260"/>
      <c r="Z84" s="262">
        <f t="shared" si="6"/>
        <v>0</v>
      </c>
      <c r="AA84" s="260"/>
      <c r="AB84" s="485"/>
      <c r="AC84" s="257" t="s">
        <v>202</v>
      </c>
      <c r="AD84" s="260"/>
      <c r="AE84" s="260"/>
      <c r="AF84" s="260"/>
      <c r="AG84" s="260"/>
      <c r="AH84" s="260"/>
      <c r="AI84" s="262">
        <f t="shared" si="7"/>
        <v>0</v>
      </c>
      <c r="AJ84" s="260"/>
    </row>
    <row r="85" spans="1:36" x14ac:dyDescent="0.25">
      <c r="A85" s="488"/>
      <c r="B85" s="257" t="s">
        <v>203</v>
      </c>
      <c r="C85" s="260"/>
      <c r="D85" s="260"/>
      <c r="E85" s="260"/>
      <c r="F85" s="260"/>
      <c r="G85" s="260"/>
      <c r="H85" s="262">
        <f t="shared" si="4"/>
        <v>0</v>
      </c>
      <c r="I85" s="260"/>
      <c r="J85" s="485"/>
      <c r="K85" s="257" t="s">
        <v>203</v>
      </c>
      <c r="L85" s="260"/>
      <c r="M85" s="260"/>
      <c r="N85" s="260"/>
      <c r="O85" s="260"/>
      <c r="P85" s="260"/>
      <c r="Q85" s="262">
        <f t="shared" si="5"/>
        <v>0</v>
      </c>
      <c r="R85" s="260"/>
      <c r="S85" s="485"/>
      <c r="T85" s="257" t="s">
        <v>203</v>
      </c>
      <c r="U85" s="260"/>
      <c r="V85" s="260"/>
      <c r="W85" s="260"/>
      <c r="X85" s="260"/>
      <c r="Y85" s="260"/>
      <c r="Z85" s="262">
        <f t="shared" si="6"/>
        <v>0</v>
      </c>
      <c r="AA85" s="260"/>
      <c r="AB85" s="485"/>
      <c r="AC85" s="257" t="s">
        <v>203</v>
      </c>
      <c r="AD85" s="260"/>
      <c r="AE85" s="260"/>
      <c r="AF85" s="260"/>
      <c r="AG85" s="260"/>
      <c r="AH85" s="260"/>
      <c r="AI85" s="262">
        <f t="shared" si="7"/>
        <v>0</v>
      </c>
      <c r="AJ85" s="260"/>
    </row>
    <row r="86" spans="1:36" x14ac:dyDescent="0.25">
      <c r="A86" s="488"/>
      <c r="B86" s="257" t="s">
        <v>204</v>
      </c>
      <c r="C86" s="260"/>
      <c r="D86" s="260"/>
      <c r="E86" s="260"/>
      <c r="F86" s="260"/>
      <c r="G86" s="260"/>
      <c r="H86" s="262">
        <f t="shared" si="4"/>
        <v>0</v>
      </c>
      <c r="I86" s="260"/>
      <c r="J86" s="485"/>
      <c r="K86" s="257" t="s">
        <v>204</v>
      </c>
      <c r="L86" s="260"/>
      <c r="M86" s="260"/>
      <c r="N86" s="260"/>
      <c r="O86" s="260"/>
      <c r="P86" s="260"/>
      <c r="Q86" s="262">
        <f t="shared" si="5"/>
        <v>0</v>
      </c>
      <c r="R86" s="260"/>
      <c r="S86" s="485"/>
      <c r="T86" s="257" t="s">
        <v>204</v>
      </c>
      <c r="U86" s="260"/>
      <c r="V86" s="260"/>
      <c r="W86" s="260"/>
      <c r="X86" s="260"/>
      <c r="Y86" s="260"/>
      <c r="Z86" s="262">
        <f t="shared" si="6"/>
        <v>0</v>
      </c>
      <c r="AA86" s="260"/>
      <c r="AB86" s="485"/>
      <c r="AC86" s="257" t="s">
        <v>204</v>
      </c>
      <c r="AD86" s="260"/>
      <c r="AE86" s="260"/>
      <c r="AF86" s="260"/>
      <c r="AG86" s="260"/>
      <c r="AH86" s="260"/>
      <c r="AI86" s="262">
        <f t="shared" si="7"/>
        <v>0</v>
      </c>
      <c r="AJ86" s="260"/>
    </row>
    <row r="87" spans="1:36" x14ac:dyDescent="0.25">
      <c r="A87" s="488"/>
      <c r="B87" s="257" t="s">
        <v>205</v>
      </c>
      <c r="C87" s="260"/>
      <c r="D87" s="260"/>
      <c r="E87" s="260"/>
      <c r="F87" s="260"/>
      <c r="G87" s="260"/>
      <c r="H87" s="262">
        <f t="shared" si="4"/>
        <v>0</v>
      </c>
      <c r="I87" s="260"/>
      <c r="J87" s="485"/>
      <c r="K87" s="257" t="s">
        <v>205</v>
      </c>
      <c r="L87" s="260"/>
      <c r="M87" s="260"/>
      <c r="N87" s="260"/>
      <c r="O87" s="260"/>
      <c r="P87" s="260"/>
      <c r="Q87" s="262">
        <f t="shared" si="5"/>
        <v>0</v>
      </c>
      <c r="R87" s="260"/>
      <c r="S87" s="485"/>
      <c r="T87" s="257" t="s">
        <v>205</v>
      </c>
      <c r="U87" s="260"/>
      <c r="V87" s="260"/>
      <c r="W87" s="260"/>
      <c r="X87" s="260"/>
      <c r="Y87" s="260"/>
      <c r="Z87" s="262">
        <f t="shared" si="6"/>
        <v>0</v>
      </c>
      <c r="AA87" s="260"/>
      <c r="AB87" s="485"/>
      <c r="AC87" s="257" t="s">
        <v>205</v>
      </c>
      <c r="AD87" s="260"/>
      <c r="AE87" s="260"/>
      <c r="AF87" s="260"/>
      <c r="AG87" s="260"/>
      <c r="AH87" s="260"/>
      <c r="AI87" s="262">
        <f t="shared" si="7"/>
        <v>0</v>
      </c>
      <c r="AJ87" s="260"/>
    </row>
    <row r="88" spans="1:36" x14ac:dyDescent="0.25">
      <c r="A88" s="488"/>
      <c r="B88" s="257" t="s">
        <v>206</v>
      </c>
      <c r="C88" s="260"/>
      <c r="D88" s="260"/>
      <c r="E88" s="260"/>
      <c r="F88" s="260"/>
      <c r="G88" s="260"/>
      <c r="H88" s="262">
        <f t="shared" si="4"/>
        <v>0</v>
      </c>
      <c r="I88" s="260"/>
      <c r="J88" s="485"/>
      <c r="K88" s="257" t="s">
        <v>206</v>
      </c>
      <c r="L88" s="260"/>
      <c r="M88" s="260"/>
      <c r="N88" s="260"/>
      <c r="O88" s="260"/>
      <c r="P88" s="260"/>
      <c r="Q88" s="262">
        <f t="shared" si="5"/>
        <v>0</v>
      </c>
      <c r="R88" s="260"/>
      <c r="S88" s="485"/>
      <c r="T88" s="257" t="s">
        <v>206</v>
      </c>
      <c r="U88" s="260"/>
      <c r="V88" s="260"/>
      <c r="W88" s="260"/>
      <c r="X88" s="260"/>
      <c r="Y88" s="260"/>
      <c r="Z88" s="262">
        <f t="shared" si="6"/>
        <v>0</v>
      </c>
      <c r="AA88" s="260"/>
      <c r="AB88" s="485"/>
      <c r="AC88" s="257" t="s">
        <v>206</v>
      </c>
      <c r="AD88" s="260"/>
      <c r="AE88" s="260"/>
      <c r="AF88" s="260"/>
      <c r="AG88" s="260"/>
      <c r="AH88" s="260"/>
      <c r="AI88" s="262">
        <f t="shared" si="7"/>
        <v>0</v>
      </c>
      <c r="AJ88" s="260"/>
    </row>
    <row r="89" spans="1:36" x14ac:dyDescent="0.25">
      <c r="A89" s="488"/>
      <c r="B89" s="257" t="s">
        <v>207</v>
      </c>
      <c r="C89" s="260"/>
      <c r="D89" s="260"/>
      <c r="E89" s="260"/>
      <c r="F89" s="260"/>
      <c r="G89" s="260"/>
      <c r="H89" s="262">
        <f t="shared" si="4"/>
        <v>0</v>
      </c>
      <c r="I89" s="260"/>
      <c r="J89" s="485"/>
      <c r="K89" s="257" t="s">
        <v>207</v>
      </c>
      <c r="L89" s="260"/>
      <c r="M89" s="260"/>
      <c r="N89" s="260"/>
      <c r="O89" s="260"/>
      <c r="P89" s="260"/>
      <c r="Q89" s="262">
        <f t="shared" si="5"/>
        <v>0</v>
      </c>
      <c r="R89" s="260"/>
      <c r="S89" s="485"/>
      <c r="T89" s="257" t="s">
        <v>207</v>
      </c>
      <c r="U89" s="260"/>
      <c r="V89" s="260"/>
      <c r="W89" s="260"/>
      <c r="X89" s="260"/>
      <c r="Y89" s="260"/>
      <c r="Z89" s="262">
        <f t="shared" si="6"/>
        <v>0</v>
      </c>
      <c r="AA89" s="260"/>
      <c r="AB89" s="485"/>
      <c r="AC89" s="257" t="s">
        <v>207</v>
      </c>
      <c r="AD89" s="260"/>
      <c r="AE89" s="260"/>
      <c r="AF89" s="260"/>
      <c r="AG89" s="260"/>
      <c r="AH89" s="260"/>
      <c r="AI89" s="262">
        <f t="shared" si="7"/>
        <v>0</v>
      </c>
      <c r="AJ89" s="260"/>
    </row>
    <row r="90" spans="1:36" x14ac:dyDescent="0.25">
      <c r="A90" s="488"/>
      <c r="B90" s="257" t="s">
        <v>208</v>
      </c>
      <c r="C90" s="260"/>
      <c r="D90" s="260"/>
      <c r="E90" s="260"/>
      <c r="F90" s="260"/>
      <c r="G90" s="260"/>
      <c r="H90" s="262">
        <f t="shared" ref="H90:H112" si="8">IF((COUNTIF(C90:G90,"si"))=5,100%,IF((COUNTIF(C90:G90,"si"))=4,80%,IF((COUNTIF(C90:G90,"si"))=3,60%,IF((COUNTIF(C90:G90,"si"))=2,40%,IF((COUNTIF(C90:G90,"si"))=1,20%,0)))))</f>
        <v>0</v>
      </c>
      <c r="I90" s="260"/>
      <c r="J90" s="485"/>
      <c r="K90" s="257" t="s">
        <v>208</v>
      </c>
      <c r="L90" s="260"/>
      <c r="M90" s="260"/>
      <c r="N90" s="260"/>
      <c r="O90" s="260"/>
      <c r="P90" s="260"/>
      <c r="Q90" s="262">
        <f t="shared" ref="Q90:Q114" si="9">IF((COUNTIF(L90:P90,"si"))=5,100%,IF((COUNTIF(L90:P90,"si"))=4,80%,IF((COUNTIF(L90:P90,"si"))=3,60%,IF((COUNTIF(L90:P90,"si"))=2,40%,IF((COUNTIF(L90:P90,"si"))=1,20%,0)))))</f>
        <v>0</v>
      </c>
      <c r="R90" s="260"/>
      <c r="S90" s="485"/>
      <c r="T90" s="257" t="s">
        <v>208</v>
      </c>
      <c r="U90" s="260"/>
      <c r="V90" s="260"/>
      <c r="W90" s="260"/>
      <c r="X90" s="260"/>
      <c r="Y90" s="260"/>
      <c r="Z90" s="262">
        <f t="shared" ref="Z90:Z114" si="10">IF((COUNTIF(U90:Y90,"si"))=5,100%,IF((COUNTIF(U90:Y90,"si"))=4,80%,IF((COUNTIF(U90:Y90,"si"))=3,60%,IF((COUNTIF(U90:Y90,"si"))=2,40%,IF((COUNTIF(U90:Y90,"si"))=1,20%,0)))))</f>
        <v>0</v>
      </c>
      <c r="AA90" s="260"/>
      <c r="AB90" s="485"/>
      <c r="AC90" s="257" t="s">
        <v>208</v>
      </c>
      <c r="AD90" s="260"/>
      <c r="AE90" s="260"/>
      <c r="AF90" s="260"/>
      <c r="AG90" s="260"/>
      <c r="AH90" s="260"/>
      <c r="AI90" s="262">
        <f t="shared" ref="AI90:AI114" si="11">IF((COUNTIF(AD90:AH90,"si"))=5,100%,IF((COUNTIF(AD90:AH90,"si"))=4,80%,IF((COUNTIF(AD90:AH90,"si"))=3,60%,IF((COUNTIF(AD90:AH90,"si"))=2,40%,IF((COUNTIF(AD90:AH90,"si"))=1,20%,0)))))</f>
        <v>0</v>
      </c>
      <c r="AJ90" s="260"/>
    </row>
    <row r="91" spans="1:36" x14ac:dyDescent="0.25">
      <c r="A91" s="488"/>
      <c r="B91" s="257" t="s">
        <v>209</v>
      </c>
      <c r="C91" s="260"/>
      <c r="D91" s="260"/>
      <c r="E91" s="260"/>
      <c r="F91" s="260"/>
      <c r="G91" s="260"/>
      <c r="H91" s="262">
        <f t="shared" si="8"/>
        <v>0</v>
      </c>
      <c r="I91" s="260"/>
      <c r="J91" s="485"/>
      <c r="K91" s="257" t="s">
        <v>209</v>
      </c>
      <c r="L91" s="260"/>
      <c r="M91" s="260"/>
      <c r="N91" s="260"/>
      <c r="O91" s="260"/>
      <c r="P91" s="260"/>
      <c r="Q91" s="262">
        <f t="shared" si="9"/>
        <v>0</v>
      </c>
      <c r="R91" s="260"/>
      <c r="S91" s="485"/>
      <c r="T91" s="257" t="s">
        <v>209</v>
      </c>
      <c r="U91" s="260"/>
      <c r="V91" s="260"/>
      <c r="W91" s="260"/>
      <c r="X91" s="260"/>
      <c r="Y91" s="260"/>
      <c r="Z91" s="262">
        <f t="shared" si="10"/>
        <v>0</v>
      </c>
      <c r="AA91" s="260"/>
      <c r="AB91" s="485"/>
      <c r="AC91" s="257" t="s">
        <v>209</v>
      </c>
      <c r="AD91" s="260"/>
      <c r="AE91" s="260"/>
      <c r="AF91" s="260"/>
      <c r="AG91" s="260"/>
      <c r="AH91" s="260"/>
      <c r="AI91" s="262">
        <f t="shared" si="11"/>
        <v>0</v>
      </c>
      <c r="AJ91" s="260"/>
    </row>
    <row r="92" spans="1:36" ht="31.5" x14ac:dyDescent="0.25">
      <c r="A92" s="489"/>
      <c r="B92" s="257" t="s">
        <v>283</v>
      </c>
      <c r="C92" s="260"/>
      <c r="D92" s="260"/>
      <c r="E92" s="260"/>
      <c r="F92" s="260"/>
      <c r="G92" s="260"/>
      <c r="H92" s="262">
        <f t="shared" si="8"/>
        <v>0</v>
      </c>
      <c r="I92" s="260"/>
      <c r="J92" s="261"/>
      <c r="K92" s="257" t="s">
        <v>283</v>
      </c>
      <c r="L92" s="260"/>
      <c r="M92" s="260"/>
      <c r="N92" s="260"/>
      <c r="O92" s="260"/>
      <c r="P92" s="260"/>
      <c r="Q92" s="262">
        <f t="shared" si="9"/>
        <v>0</v>
      </c>
      <c r="R92" s="260"/>
      <c r="S92" s="261"/>
      <c r="T92" s="257" t="s">
        <v>283</v>
      </c>
      <c r="U92" s="260"/>
      <c r="V92" s="260"/>
      <c r="W92" s="260"/>
      <c r="X92" s="260"/>
      <c r="Y92" s="260"/>
      <c r="Z92" s="262">
        <f t="shared" si="10"/>
        <v>0</v>
      </c>
      <c r="AA92" s="260"/>
      <c r="AB92" s="261"/>
      <c r="AC92" s="257" t="s">
        <v>283</v>
      </c>
      <c r="AD92" s="260"/>
      <c r="AE92" s="260"/>
      <c r="AF92" s="260"/>
      <c r="AG92" s="260"/>
      <c r="AH92" s="260"/>
      <c r="AI92" s="262">
        <f t="shared" si="11"/>
        <v>0</v>
      </c>
      <c r="AJ92" s="260"/>
    </row>
    <row r="93" spans="1:36" x14ac:dyDescent="0.25">
      <c r="A93" s="487" t="s">
        <v>49</v>
      </c>
      <c r="B93" s="257" t="s">
        <v>306</v>
      </c>
      <c r="C93" s="260"/>
      <c r="D93" s="260"/>
      <c r="E93" s="260"/>
      <c r="F93" s="260"/>
      <c r="G93" s="260"/>
      <c r="H93" s="262">
        <f t="shared" si="8"/>
        <v>0</v>
      </c>
      <c r="I93" s="260"/>
      <c r="J93" s="485"/>
      <c r="K93" s="257" t="s">
        <v>306</v>
      </c>
      <c r="L93" s="260"/>
      <c r="M93" s="260"/>
      <c r="N93" s="260"/>
      <c r="O93" s="260"/>
      <c r="P93" s="260"/>
      <c r="Q93" s="262">
        <f t="shared" si="9"/>
        <v>0</v>
      </c>
      <c r="R93" s="260"/>
      <c r="S93" s="485"/>
      <c r="T93" s="257" t="s">
        <v>306</v>
      </c>
      <c r="U93" s="260"/>
      <c r="V93" s="260"/>
      <c r="W93" s="260"/>
      <c r="X93" s="260"/>
      <c r="Y93" s="260"/>
      <c r="Z93" s="262">
        <f t="shared" si="10"/>
        <v>0</v>
      </c>
      <c r="AA93" s="260"/>
      <c r="AB93" s="485"/>
      <c r="AC93" s="257" t="s">
        <v>306</v>
      </c>
      <c r="AD93" s="260"/>
      <c r="AE93" s="260"/>
      <c r="AF93" s="260"/>
      <c r="AG93" s="260"/>
      <c r="AH93" s="260"/>
      <c r="AI93" s="262">
        <f t="shared" si="11"/>
        <v>0</v>
      </c>
      <c r="AJ93" s="260"/>
    </row>
    <row r="94" spans="1:36" x14ac:dyDescent="0.25">
      <c r="A94" s="488"/>
      <c r="B94" s="257" t="s">
        <v>201</v>
      </c>
      <c r="C94" s="260"/>
      <c r="D94" s="260"/>
      <c r="E94" s="260"/>
      <c r="F94" s="260"/>
      <c r="G94" s="260"/>
      <c r="H94" s="262">
        <f t="shared" si="8"/>
        <v>0</v>
      </c>
      <c r="I94" s="260"/>
      <c r="J94" s="485"/>
      <c r="K94" s="257" t="s">
        <v>201</v>
      </c>
      <c r="L94" s="260"/>
      <c r="M94" s="260"/>
      <c r="N94" s="260"/>
      <c r="O94" s="260"/>
      <c r="P94" s="260"/>
      <c r="Q94" s="262">
        <f t="shared" si="9"/>
        <v>0</v>
      </c>
      <c r="R94" s="260"/>
      <c r="S94" s="485"/>
      <c r="T94" s="257" t="s">
        <v>201</v>
      </c>
      <c r="U94" s="260"/>
      <c r="V94" s="260"/>
      <c r="W94" s="260"/>
      <c r="X94" s="260"/>
      <c r="Y94" s="260"/>
      <c r="Z94" s="262">
        <f t="shared" si="10"/>
        <v>0</v>
      </c>
      <c r="AA94" s="260"/>
      <c r="AB94" s="485"/>
      <c r="AC94" s="257" t="s">
        <v>201</v>
      </c>
      <c r="AD94" s="260"/>
      <c r="AE94" s="260"/>
      <c r="AF94" s="260"/>
      <c r="AG94" s="260"/>
      <c r="AH94" s="260"/>
      <c r="AI94" s="262">
        <f t="shared" si="11"/>
        <v>0</v>
      </c>
      <c r="AJ94" s="260"/>
    </row>
    <row r="95" spans="1:36" x14ac:dyDescent="0.25">
      <c r="A95" s="488"/>
      <c r="B95" s="257" t="s">
        <v>202</v>
      </c>
      <c r="C95" s="260"/>
      <c r="D95" s="260"/>
      <c r="E95" s="260"/>
      <c r="F95" s="260"/>
      <c r="G95" s="260"/>
      <c r="H95" s="262">
        <f t="shared" si="8"/>
        <v>0</v>
      </c>
      <c r="I95" s="260"/>
      <c r="J95" s="485"/>
      <c r="K95" s="257" t="s">
        <v>202</v>
      </c>
      <c r="L95" s="260"/>
      <c r="M95" s="260"/>
      <c r="N95" s="260"/>
      <c r="O95" s="260"/>
      <c r="P95" s="260"/>
      <c r="Q95" s="262">
        <f t="shared" si="9"/>
        <v>0</v>
      </c>
      <c r="R95" s="260"/>
      <c r="S95" s="485"/>
      <c r="T95" s="257" t="s">
        <v>202</v>
      </c>
      <c r="U95" s="260"/>
      <c r="V95" s="260"/>
      <c r="W95" s="260"/>
      <c r="X95" s="260"/>
      <c r="Y95" s="260"/>
      <c r="Z95" s="262">
        <f t="shared" si="10"/>
        <v>0</v>
      </c>
      <c r="AA95" s="260"/>
      <c r="AB95" s="485"/>
      <c r="AC95" s="257" t="s">
        <v>202</v>
      </c>
      <c r="AD95" s="260"/>
      <c r="AE95" s="260"/>
      <c r="AF95" s="260"/>
      <c r="AG95" s="260"/>
      <c r="AH95" s="260"/>
      <c r="AI95" s="262">
        <f t="shared" si="11"/>
        <v>0</v>
      </c>
      <c r="AJ95" s="260"/>
    </row>
    <row r="96" spans="1:36" x14ac:dyDescent="0.25">
      <c r="A96" s="488"/>
      <c r="B96" s="257" t="s">
        <v>203</v>
      </c>
      <c r="C96" s="260"/>
      <c r="D96" s="260"/>
      <c r="E96" s="260"/>
      <c r="F96" s="260"/>
      <c r="G96" s="260"/>
      <c r="H96" s="262">
        <f t="shared" si="8"/>
        <v>0</v>
      </c>
      <c r="I96" s="260"/>
      <c r="J96" s="485"/>
      <c r="K96" s="257" t="s">
        <v>203</v>
      </c>
      <c r="L96" s="260"/>
      <c r="M96" s="260"/>
      <c r="N96" s="260"/>
      <c r="O96" s="260"/>
      <c r="P96" s="260"/>
      <c r="Q96" s="262">
        <f t="shared" si="9"/>
        <v>0</v>
      </c>
      <c r="R96" s="260"/>
      <c r="S96" s="485"/>
      <c r="T96" s="257" t="s">
        <v>203</v>
      </c>
      <c r="U96" s="260"/>
      <c r="V96" s="260"/>
      <c r="W96" s="260"/>
      <c r="X96" s="260"/>
      <c r="Y96" s="260"/>
      <c r="Z96" s="262">
        <f t="shared" si="10"/>
        <v>0</v>
      </c>
      <c r="AA96" s="260"/>
      <c r="AB96" s="485"/>
      <c r="AC96" s="257" t="s">
        <v>203</v>
      </c>
      <c r="AD96" s="260"/>
      <c r="AE96" s="260"/>
      <c r="AF96" s="260"/>
      <c r="AG96" s="260"/>
      <c r="AH96" s="260"/>
      <c r="AI96" s="262">
        <f t="shared" si="11"/>
        <v>0</v>
      </c>
      <c r="AJ96" s="260"/>
    </row>
    <row r="97" spans="1:36" x14ac:dyDescent="0.25">
      <c r="A97" s="488"/>
      <c r="B97" s="257" t="s">
        <v>204</v>
      </c>
      <c r="C97" s="260"/>
      <c r="D97" s="260"/>
      <c r="E97" s="260"/>
      <c r="F97" s="260"/>
      <c r="G97" s="260"/>
      <c r="H97" s="262">
        <f t="shared" si="8"/>
        <v>0</v>
      </c>
      <c r="I97" s="260"/>
      <c r="J97" s="485"/>
      <c r="K97" s="257" t="s">
        <v>204</v>
      </c>
      <c r="L97" s="260"/>
      <c r="M97" s="260"/>
      <c r="N97" s="260"/>
      <c r="O97" s="260"/>
      <c r="P97" s="260"/>
      <c r="Q97" s="262">
        <f t="shared" si="9"/>
        <v>0</v>
      </c>
      <c r="R97" s="260"/>
      <c r="S97" s="485"/>
      <c r="T97" s="257" t="s">
        <v>204</v>
      </c>
      <c r="U97" s="260"/>
      <c r="V97" s="260"/>
      <c r="W97" s="260"/>
      <c r="X97" s="260"/>
      <c r="Y97" s="260"/>
      <c r="Z97" s="262">
        <f t="shared" si="10"/>
        <v>0</v>
      </c>
      <c r="AA97" s="260"/>
      <c r="AB97" s="485"/>
      <c r="AC97" s="257" t="s">
        <v>204</v>
      </c>
      <c r="AD97" s="260"/>
      <c r="AE97" s="260"/>
      <c r="AF97" s="260"/>
      <c r="AG97" s="260"/>
      <c r="AH97" s="260"/>
      <c r="AI97" s="262">
        <f t="shared" si="11"/>
        <v>0</v>
      </c>
      <c r="AJ97" s="260"/>
    </row>
    <row r="98" spans="1:36" x14ac:dyDescent="0.25">
      <c r="A98" s="488"/>
      <c r="B98" s="257" t="s">
        <v>205</v>
      </c>
      <c r="C98" s="260"/>
      <c r="D98" s="260"/>
      <c r="E98" s="260"/>
      <c r="F98" s="260"/>
      <c r="G98" s="260"/>
      <c r="H98" s="262">
        <f t="shared" si="8"/>
        <v>0</v>
      </c>
      <c r="I98" s="260"/>
      <c r="J98" s="485"/>
      <c r="K98" s="257" t="s">
        <v>205</v>
      </c>
      <c r="L98" s="260"/>
      <c r="M98" s="260"/>
      <c r="N98" s="260"/>
      <c r="O98" s="260"/>
      <c r="P98" s="260"/>
      <c r="Q98" s="262">
        <f t="shared" si="9"/>
        <v>0</v>
      </c>
      <c r="R98" s="260"/>
      <c r="S98" s="485"/>
      <c r="T98" s="257" t="s">
        <v>205</v>
      </c>
      <c r="U98" s="260"/>
      <c r="V98" s="260"/>
      <c r="W98" s="260"/>
      <c r="X98" s="260"/>
      <c r="Y98" s="260"/>
      <c r="Z98" s="262">
        <f t="shared" si="10"/>
        <v>0</v>
      </c>
      <c r="AA98" s="260"/>
      <c r="AB98" s="485"/>
      <c r="AC98" s="257" t="s">
        <v>205</v>
      </c>
      <c r="AD98" s="260"/>
      <c r="AE98" s="260"/>
      <c r="AF98" s="260"/>
      <c r="AG98" s="260"/>
      <c r="AH98" s="260"/>
      <c r="AI98" s="262">
        <f t="shared" si="11"/>
        <v>0</v>
      </c>
      <c r="AJ98" s="260"/>
    </row>
    <row r="99" spans="1:36" x14ac:dyDescent="0.25">
      <c r="A99" s="488"/>
      <c r="B99" s="257" t="s">
        <v>206</v>
      </c>
      <c r="C99" s="260"/>
      <c r="D99" s="260"/>
      <c r="E99" s="260"/>
      <c r="F99" s="260"/>
      <c r="G99" s="260"/>
      <c r="H99" s="262">
        <f t="shared" si="8"/>
        <v>0</v>
      </c>
      <c r="I99" s="260"/>
      <c r="J99" s="485"/>
      <c r="K99" s="257" t="s">
        <v>206</v>
      </c>
      <c r="L99" s="260"/>
      <c r="M99" s="260"/>
      <c r="N99" s="260"/>
      <c r="O99" s="260"/>
      <c r="P99" s="260"/>
      <c r="Q99" s="262">
        <f t="shared" si="9"/>
        <v>0</v>
      </c>
      <c r="R99" s="260"/>
      <c r="S99" s="485"/>
      <c r="T99" s="257" t="s">
        <v>206</v>
      </c>
      <c r="U99" s="260"/>
      <c r="V99" s="260"/>
      <c r="W99" s="260"/>
      <c r="X99" s="260"/>
      <c r="Y99" s="260"/>
      <c r="Z99" s="262">
        <f t="shared" si="10"/>
        <v>0</v>
      </c>
      <c r="AA99" s="260"/>
      <c r="AB99" s="485"/>
      <c r="AC99" s="257" t="s">
        <v>206</v>
      </c>
      <c r="AD99" s="260"/>
      <c r="AE99" s="260"/>
      <c r="AF99" s="260"/>
      <c r="AG99" s="260"/>
      <c r="AH99" s="260"/>
      <c r="AI99" s="262">
        <f t="shared" si="11"/>
        <v>0</v>
      </c>
      <c r="AJ99" s="260"/>
    </row>
    <row r="100" spans="1:36" x14ac:dyDescent="0.25">
      <c r="A100" s="488"/>
      <c r="B100" s="257" t="s">
        <v>207</v>
      </c>
      <c r="C100" s="260"/>
      <c r="D100" s="260"/>
      <c r="E100" s="260"/>
      <c r="F100" s="260"/>
      <c r="G100" s="260"/>
      <c r="H100" s="262">
        <f t="shared" si="8"/>
        <v>0</v>
      </c>
      <c r="I100" s="260"/>
      <c r="J100" s="485"/>
      <c r="K100" s="257" t="s">
        <v>207</v>
      </c>
      <c r="L100" s="260"/>
      <c r="M100" s="260"/>
      <c r="N100" s="260"/>
      <c r="O100" s="260"/>
      <c r="P100" s="260"/>
      <c r="Q100" s="262">
        <f t="shared" si="9"/>
        <v>0</v>
      </c>
      <c r="R100" s="260"/>
      <c r="S100" s="485"/>
      <c r="T100" s="257" t="s">
        <v>207</v>
      </c>
      <c r="U100" s="260"/>
      <c r="V100" s="260"/>
      <c r="W100" s="260"/>
      <c r="X100" s="260"/>
      <c r="Y100" s="260"/>
      <c r="Z100" s="262">
        <f t="shared" si="10"/>
        <v>0</v>
      </c>
      <c r="AA100" s="260"/>
      <c r="AB100" s="485"/>
      <c r="AC100" s="257" t="s">
        <v>207</v>
      </c>
      <c r="AD100" s="260"/>
      <c r="AE100" s="260"/>
      <c r="AF100" s="260"/>
      <c r="AG100" s="260"/>
      <c r="AH100" s="260"/>
      <c r="AI100" s="262">
        <f t="shared" si="11"/>
        <v>0</v>
      </c>
      <c r="AJ100" s="260"/>
    </row>
    <row r="101" spans="1:36" x14ac:dyDescent="0.25">
      <c r="A101" s="488"/>
      <c r="B101" s="257" t="s">
        <v>208</v>
      </c>
      <c r="C101" s="260"/>
      <c r="D101" s="260"/>
      <c r="E101" s="260"/>
      <c r="F101" s="260"/>
      <c r="G101" s="260"/>
      <c r="H101" s="262">
        <f t="shared" si="8"/>
        <v>0</v>
      </c>
      <c r="I101" s="260"/>
      <c r="J101" s="485"/>
      <c r="K101" s="257" t="s">
        <v>208</v>
      </c>
      <c r="L101" s="260"/>
      <c r="M101" s="260"/>
      <c r="N101" s="260"/>
      <c r="O101" s="260"/>
      <c r="P101" s="260"/>
      <c r="Q101" s="262">
        <f t="shared" si="9"/>
        <v>0</v>
      </c>
      <c r="R101" s="260"/>
      <c r="S101" s="485"/>
      <c r="T101" s="257" t="s">
        <v>208</v>
      </c>
      <c r="U101" s="260"/>
      <c r="V101" s="260"/>
      <c r="W101" s="260"/>
      <c r="X101" s="260"/>
      <c r="Y101" s="260"/>
      <c r="Z101" s="262">
        <f t="shared" si="10"/>
        <v>0</v>
      </c>
      <c r="AA101" s="260"/>
      <c r="AB101" s="485"/>
      <c r="AC101" s="257" t="s">
        <v>208</v>
      </c>
      <c r="AD101" s="260"/>
      <c r="AE101" s="260"/>
      <c r="AF101" s="260"/>
      <c r="AG101" s="260"/>
      <c r="AH101" s="260"/>
      <c r="AI101" s="262">
        <f t="shared" si="11"/>
        <v>0</v>
      </c>
      <c r="AJ101" s="260"/>
    </row>
    <row r="102" spans="1:36" x14ac:dyDescent="0.25">
      <c r="A102" s="488"/>
      <c r="B102" s="257" t="s">
        <v>209</v>
      </c>
      <c r="C102" s="260"/>
      <c r="D102" s="260"/>
      <c r="E102" s="260"/>
      <c r="F102" s="260"/>
      <c r="G102" s="260"/>
      <c r="H102" s="262">
        <f t="shared" si="8"/>
        <v>0</v>
      </c>
      <c r="I102" s="260"/>
      <c r="J102" s="485"/>
      <c r="K102" s="257" t="s">
        <v>209</v>
      </c>
      <c r="L102" s="260"/>
      <c r="M102" s="260"/>
      <c r="N102" s="260"/>
      <c r="O102" s="260"/>
      <c r="P102" s="260"/>
      <c r="Q102" s="262">
        <f t="shared" si="9"/>
        <v>0</v>
      </c>
      <c r="R102" s="260"/>
      <c r="S102" s="485"/>
      <c r="T102" s="257" t="s">
        <v>209</v>
      </c>
      <c r="U102" s="260"/>
      <c r="V102" s="260"/>
      <c r="W102" s="260"/>
      <c r="X102" s="260"/>
      <c r="Y102" s="260"/>
      <c r="Z102" s="262">
        <f t="shared" si="10"/>
        <v>0</v>
      </c>
      <c r="AA102" s="260"/>
      <c r="AB102" s="485"/>
      <c r="AC102" s="257" t="s">
        <v>209</v>
      </c>
      <c r="AD102" s="260"/>
      <c r="AE102" s="260"/>
      <c r="AF102" s="260"/>
      <c r="AG102" s="260"/>
      <c r="AH102" s="260"/>
      <c r="AI102" s="262">
        <f t="shared" si="11"/>
        <v>0</v>
      </c>
      <c r="AJ102" s="260"/>
    </row>
    <row r="103" spans="1:36" ht="31.5" x14ac:dyDescent="0.25">
      <c r="A103" s="489"/>
      <c r="B103" s="257" t="s">
        <v>283</v>
      </c>
      <c r="C103" s="260"/>
      <c r="D103" s="260"/>
      <c r="E103" s="260"/>
      <c r="F103" s="260"/>
      <c r="G103" s="260"/>
      <c r="H103" s="262">
        <f t="shared" si="8"/>
        <v>0</v>
      </c>
      <c r="I103" s="260"/>
      <c r="J103" s="261"/>
      <c r="K103" s="257" t="s">
        <v>283</v>
      </c>
      <c r="L103" s="260"/>
      <c r="M103" s="260"/>
      <c r="N103" s="260"/>
      <c r="O103" s="260"/>
      <c r="P103" s="260"/>
      <c r="Q103" s="262">
        <f t="shared" si="9"/>
        <v>0</v>
      </c>
      <c r="R103" s="260"/>
      <c r="S103" s="261"/>
      <c r="T103" s="257" t="s">
        <v>283</v>
      </c>
      <c r="U103" s="260"/>
      <c r="V103" s="260"/>
      <c r="W103" s="260"/>
      <c r="X103" s="260"/>
      <c r="Y103" s="260"/>
      <c r="Z103" s="262">
        <f t="shared" si="10"/>
        <v>0</v>
      </c>
      <c r="AA103" s="260"/>
      <c r="AB103" s="261"/>
      <c r="AC103" s="257" t="s">
        <v>283</v>
      </c>
      <c r="AD103" s="260"/>
      <c r="AE103" s="260"/>
      <c r="AF103" s="260"/>
      <c r="AG103" s="260"/>
      <c r="AH103" s="260"/>
      <c r="AI103" s="262">
        <f t="shared" si="11"/>
        <v>0</v>
      </c>
      <c r="AJ103" s="260"/>
    </row>
    <row r="104" spans="1:36" x14ac:dyDescent="0.25">
      <c r="A104" s="486" t="s">
        <v>50</v>
      </c>
      <c r="B104" s="257" t="s">
        <v>306</v>
      </c>
      <c r="C104" s="260"/>
      <c r="D104" s="260"/>
      <c r="E104" s="260"/>
      <c r="F104" s="260"/>
      <c r="G104" s="260"/>
      <c r="H104" s="262">
        <f t="shared" si="8"/>
        <v>0</v>
      </c>
      <c r="I104" s="260"/>
      <c r="J104" s="485"/>
      <c r="K104" s="257" t="s">
        <v>306</v>
      </c>
      <c r="L104" s="260"/>
      <c r="M104" s="260"/>
      <c r="N104" s="260"/>
      <c r="O104" s="260"/>
      <c r="P104" s="260"/>
      <c r="Q104" s="262">
        <f t="shared" si="9"/>
        <v>0</v>
      </c>
      <c r="R104" s="260"/>
      <c r="S104" s="485"/>
      <c r="T104" s="257" t="s">
        <v>306</v>
      </c>
      <c r="U104" s="260"/>
      <c r="V104" s="260"/>
      <c r="W104" s="260"/>
      <c r="X104" s="260"/>
      <c r="Y104" s="260"/>
      <c r="Z104" s="262">
        <f t="shared" si="10"/>
        <v>0</v>
      </c>
      <c r="AA104" s="260"/>
      <c r="AB104" s="485"/>
      <c r="AC104" s="257" t="s">
        <v>306</v>
      </c>
      <c r="AD104" s="260"/>
      <c r="AE104" s="260"/>
      <c r="AF104" s="260"/>
      <c r="AG104" s="260"/>
      <c r="AH104" s="260"/>
      <c r="AI104" s="262">
        <f t="shared" si="11"/>
        <v>0</v>
      </c>
      <c r="AJ104" s="260"/>
    </row>
    <row r="105" spans="1:36" x14ac:dyDescent="0.25">
      <c r="A105" s="486"/>
      <c r="B105" s="257" t="s">
        <v>201</v>
      </c>
      <c r="C105" s="260"/>
      <c r="D105" s="260"/>
      <c r="E105" s="260"/>
      <c r="F105" s="260"/>
      <c r="G105" s="260"/>
      <c r="H105" s="262">
        <f t="shared" si="8"/>
        <v>0</v>
      </c>
      <c r="I105" s="260"/>
      <c r="J105" s="485"/>
      <c r="K105" s="257" t="s">
        <v>201</v>
      </c>
      <c r="L105" s="260"/>
      <c r="M105" s="260"/>
      <c r="N105" s="260"/>
      <c r="O105" s="260"/>
      <c r="P105" s="260"/>
      <c r="Q105" s="262">
        <f t="shared" si="9"/>
        <v>0</v>
      </c>
      <c r="R105" s="260"/>
      <c r="S105" s="485"/>
      <c r="T105" s="257" t="s">
        <v>201</v>
      </c>
      <c r="U105" s="260"/>
      <c r="V105" s="260"/>
      <c r="W105" s="260"/>
      <c r="X105" s="260"/>
      <c r="Y105" s="260"/>
      <c r="Z105" s="262">
        <f t="shared" si="10"/>
        <v>0</v>
      </c>
      <c r="AA105" s="260"/>
      <c r="AB105" s="485"/>
      <c r="AC105" s="257" t="s">
        <v>201</v>
      </c>
      <c r="AD105" s="260"/>
      <c r="AE105" s="260"/>
      <c r="AF105" s="260"/>
      <c r="AG105" s="260"/>
      <c r="AH105" s="260"/>
      <c r="AI105" s="262">
        <f t="shared" si="11"/>
        <v>0</v>
      </c>
      <c r="AJ105" s="260"/>
    </row>
    <row r="106" spans="1:36" x14ac:dyDescent="0.25">
      <c r="A106" s="486"/>
      <c r="B106" s="257" t="s">
        <v>202</v>
      </c>
      <c r="C106" s="260"/>
      <c r="D106" s="260"/>
      <c r="E106" s="260"/>
      <c r="F106" s="260"/>
      <c r="G106" s="260"/>
      <c r="H106" s="262">
        <f t="shared" si="8"/>
        <v>0</v>
      </c>
      <c r="I106" s="260"/>
      <c r="J106" s="485"/>
      <c r="K106" s="257" t="s">
        <v>202</v>
      </c>
      <c r="L106" s="260"/>
      <c r="M106" s="260"/>
      <c r="N106" s="260"/>
      <c r="O106" s="260"/>
      <c r="P106" s="260"/>
      <c r="Q106" s="262">
        <f t="shared" si="9"/>
        <v>0</v>
      </c>
      <c r="R106" s="260"/>
      <c r="S106" s="485"/>
      <c r="T106" s="257" t="s">
        <v>202</v>
      </c>
      <c r="U106" s="260"/>
      <c r="V106" s="260"/>
      <c r="W106" s="260"/>
      <c r="X106" s="260"/>
      <c r="Y106" s="260"/>
      <c r="Z106" s="262">
        <f t="shared" si="10"/>
        <v>0</v>
      </c>
      <c r="AA106" s="260"/>
      <c r="AB106" s="485"/>
      <c r="AC106" s="257" t="s">
        <v>202</v>
      </c>
      <c r="AD106" s="260"/>
      <c r="AE106" s="260"/>
      <c r="AF106" s="260"/>
      <c r="AG106" s="260"/>
      <c r="AH106" s="260"/>
      <c r="AI106" s="262">
        <f t="shared" si="11"/>
        <v>0</v>
      </c>
      <c r="AJ106" s="260"/>
    </row>
    <row r="107" spans="1:36" x14ac:dyDescent="0.25">
      <c r="A107" s="486"/>
      <c r="B107" s="257" t="s">
        <v>203</v>
      </c>
      <c r="C107" s="260"/>
      <c r="D107" s="260"/>
      <c r="E107" s="260"/>
      <c r="F107" s="260"/>
      <c r="G107" s="260"/>
      <c r="H107" s="262">
        <f t="shared" si="8"/>
        <v>0</v>
      </c>
      <c r="I107" s="260"/>
      <c r="J107" s="485"/>
      <c r="K107" s="257" t="s">
        <v>203</v>
      </c>
      <c r="L107" s="260"/>
      <c r="M107" s="260"/>
      <c r="N107" s="260"/>
      <c r="O107" s="260"/>
      <c r="P107" s="260"/>
      <c r="Q107" s="262">
        <f t="shared" si="9"/>
        <v>0</v>
      </c>
      <c r="R107" s="260"/>
      <c r="S107" s="485"/>
      <c r="T107" s="257" t="s">
        <v>203</v>
      </c>
      <c r="U107" s="260"/>
      <c r="V107" s="260"/>
      <c r="W107" s="260"/>
      <c r="X107" s="260"/>
      <c r="Y107" s="260"/>
      <c r="Z107" s="262">
        <f t="shared" si="10"/>
        <v>0</v>
      </c>
      <c r="AA107" s="260"/>
      <c r="AB107" s="485"/>
      <c r="AC107" s="257" t="s">
        <v>203</v>
      </c>
      <c r="AD107" s="260"/>
      <c r="AE107" s="260"/>
      <c r="AF107" s="260"/>
      <c r="AG107" s="260"/>
      <c r="AH107" s="260"/>
      <c r="AI107" s="262">
        <f t="shared" si="11"/>
        <v>0</v>
      </c>
      <c r="AJ107" s="260"/>
    </row>
    <row r="108" spans="1:36" x14ac:dyDescent="0.25">
      <c r="A108" s="486"/>
      <c r="B108" s="257" t="s">
        <v>204</v>
      </c>
      <c r="C108" s="260"/>
      <c r="D108" s="260"/>
      <c r="E108" s="260"/>
      <c r="F108" s="260"/>
      <c r="G108" s="260"/>
      <c r="H108" s="262">
        <f t="shared" si="8"/>
        <v>0</v>
      </c>
      <c r="I108" s="260"/>
      <c r="J108" s="485"/>
      <c r="K108" s="257" t="s">
        <v>204</v>
      </c>
      <c r="L108" s="260"/>
      <c r="M108" s="260"/>
      <c r="N108" s="260"/>
      <c r="O108" s="260"/>
      <c r="P108" s="260"/>
      <c r="Q108" s="262">
        <f t="shared" si="9"/>
        <v>0</v>
      </c>
      <c r="R108" s="260"/>
      <c r="S108" s="485"/>
      <c r="T108" s="257" t="s">
        <v>204</v>
      </c>
      <c r="U108" s="260"/>
      <c r="V108" s="260"/>
      <c r="W108" s="260"/>
      <c r="X108" s="260"/>
      <c r="Y108" s="260"/>
      <c r="Z108" s="262">
        <f t="shared" si="10"/>
        <v>0</v>
      </c>
      <c r="AA108" s="260"/>
      <c r="AB108" s="485"/>
      <c r="AC108" s="257" t="s">
        <v>204</v>
      </c>
      <c r="AD108" s="260"/>
      <c r="AE108" s="260"/>
      <c r="AF108" s="260"/>
      <c r="AG108" s="260"/>
      <c r="AH108" s="260"/>
      <c r="AI108" s="262">
        <f t="shared" si="11"/>
        <v>0</v>
      </c>
      <c r="AJ108" s="260"/>
    </row>
    <row r="109" spans="1:36" x14ac:dyDescent="0.25">
      <c r="A109" s="486"/>
      <c r="B109" s="257" t="s">
        <v>205</v>
      </c>
      <c r="C109" s="260"/>
      <c r="D109" s="260"/>
      <c r="E109" s="260"/>
      <c r="F109" s="260"/>
      <c r="G109" s="260"/>
      <c r="H109" s="262">
        <f t="shared" si="8"/>
        <v>0</v>
      </c>
      <c r="I109" s="260"/>
      <c r="J109" s="485"/>
      <c r="K109" s="257" t="s">
        <v>205</v>
      </c>
      <c r="L109" s="260"/>
      <c r="M109" s="260"/>
      <c r="N109" s="260"/>
      <c r="O109" s="260"/>
      <c r="P109" s="260"/>
      <c r="Q109" s="262">
        <f t="shared" si="9"/>
        <v>0</v>
      </c>
      <c r="R109" s="260"/>
      <c r="S109" s="485"/>
      <c r="T109" s="257" t="s">
        <v>205</v>
      </c>
      <c r="U109" s="260"/>
      <c r="V109" s="260"/>
      <c r="W109" s="260"/>
      <c r="X109" s="260"/>
      <c r="Y109" s="260"/>
      <c r="Z109" s="262">
        <f t="shared" si="10"/>
        <v>0</v>
      </c>
      <c r="AA109" s="260"/>
      <c r="AB109" s="485"/>
      <c r="AC109" s="257" t="s">
        <v>205</v>
      </c>
      <c r="AD109" s="260"/>
      <c r="AE109" s="260"/>
      <c r="AF109" s="260"/>
      <c r="AG109" s="260"/>
      <c r="AH109" s="260"/>
      <c r="AI109" s="262">
        <f t="shared" si="11"/>
        <v>0</v>
      </c>
      <c r="AJ109" s="260"/>
    </row>
    <row r="110" spans="1:36" x14ac:dyDescent="0.25">
      <c r="A110" s="486"/>
      <c r="B110" s="257" t="s">
        <v>206</v>
      </c>
      <c r="C110" s="260"/>
      <c r="D110" s="260"/>
      <c r="E110" s="260"/>
      <c r="F110" s="260"/>
      <c r="G110" s="260"/>
      <c r="H110" s="262">
        <f t="shared" si="8"/>
        <v>0</v>
      </c>
      <c r="I110" s="260"/>
      <c r="J110" s="485"/>
      <c r="K110" s="257" t="s">
        <v>206</v>
      </c>
      <c r="L110" s="260"/>
      <c r="M110" s="260"/>
      <c r="N110" s="260"/>
      <c r="O110" s="260"/>
      <c r="P110" s="260"/>
      <c r="Q110" s="262">
        <f t="shared" si="9"/>
        <v>0</v>
      </c>
      <c r="R110" s="260"/>
      <c r="S110" s="485"/>
      <c r="T110" s="257" t="s">
        <v>206</v>
      </c>
      <c r="U110" s="260"/>
      <c r="V110" s="260"/>
      <c r="W110" s="260"/>
      <c r="X110" s="260"/>
      <c r="Y110" s="260"/>
      <c r="Z110" s="262">
        <f t="shared" si="10"/>
        <v>0</v>
      </c>
      <c r="AA110" s="260"/>
      <c r="AB110" s="485"/>
      <c r="AC110" s="257" t="s">
        <v>206</v>
      </c>
      <c r="AD110" s="260"/>
      <c r="AE110" s="260"/>
      <c r="AF110" s="260"/>
      <c r="AG110" s="260"/>
      <c r="AH110" s="260"/>
      <c r="AI110" s="262">
        <f t="shared" si="11"/>
        <v>0</v>
      </c>
      <c r="AJ110" s="260"/>
    </row>
    <row r="111" spans="1:36" x14ac:dyDescent="0.25">
      <c r="A111" s="486"/>
      <c r="B111" s="257" t="s">
        <v>207</v>
      </c>
      <c r="C111" s="260"/>
      <c r="D111" s="260"/>
      <c r="E111" s="260"/>
      <c r="F111" s="260"/>
      <c r="G111" s="260"/>
      <c r="H111" s="262">
        <f t="shared" si="8"/>
        <v>0</v>
      </c>
      <c r="I111" s="260"/>
      <c r="J111" s="485"/>
      <c r="K111" s="257" t="s">
        <v>207</v>
      </c>
      <c r="L111" s="260"/>
      <c r="M111" s="260"/>
      <c r="N111" s="260"/>
      <c r="O111" s="260"/>
      <c r="P111" s="260"/>
      <c r="Q111" s="262">
        <f t="shared" si="9"/>
        <v>0</v>
      </c>
      <c r="R111" s="260"/>
      <c r="S111" s="485"/>
      <c r="T111" s="257" t="s">
        <v>207</v>
      </c>
      <c r="U111" s="260"/>
      <c r="V111" s="260"/>
      <c r="W111" s="260"/>
      <c r="X111" s="260"/>
      <c r="Y111" s="260"/>
      <c r="Z111" s="262">
        <f t="shared" si="10"/>
        <v>0</v>
      </c>
      <c r="AA111" s="260"/>
      <c r="AB111" s="485"/>
      <c r="AC111" s="257" t="s">
        <v>207</v>
      </c>
      <c r="AD111" s="260"/>
      <c r="AE111" s="260"/>
      <c r="AF111" s="260"/>
      <c r="AG111" s="260"/>
      <c r="AH111" s="260"/>
      <c r="AI111" s="262">
        <f t="shared" si="11"/>
        <v>0</v>
      </c>
      <c r="AJ111" s="260"/>
    </row>
    <row r="112" spans="1:36" x14ac:dyDescent="0.25">
      <c r="A112" s="486"/>
      <c r="B112" s="257" t="s">
        <v>208</v>
      </c>
      <c r="C112" s="260"/>
      <c r="D112" s="260"/>
      <c r="E112" s="260"/>
      <c r="F112" s="260"/>
      <c r="G112" s="260"/>
      <c r="H112" s="262">
        <f t="shared" si="8"/>
        <v>0</v>
      </c>
      <c r="I112" s="260"/>
      <c r="J112" s="485"/>
      <c r="K112" s="257" t="s">
        <v>208</v>
      </c>
      <c r="L112" s="260"/>
      <c r="M112" s="260"/>
      <c r="N112" s="260"/>
      <c r="O112" s="260"/>
      <c r="P112" s="260"/>
      <c r="Q112" s="262">
        <f t="shared" si="9"/>
        <v>0</v>
      </c>
      <c r="R112" s="260"/>
      <c r="S112" s="485"/>
      <c r="T112" s="257" t="s">
        <v>208</v>
      </c>
      <c r="U112" s="260"/>
      <c r="V112" s="260"/>
      <c r="W112" s="260"/>
      <c r="X112" s="260"/>
      <c r="Y112" s="260"/>
      <c r="Z112" s="262">
        <f t="shared" si="10"/>
        <v>0</v>
      </c>
      <c r="AA112" s="260"/>
      <c r="AB112" s="485"/>
      <c r="AC112" s="257" t="s">
        <v>208</v>
      </c>
      <c r="AD112" s="260"/>
      <c r="AE112" s="260"/>
      <c r="AF112" s="260"/>
      <c r="AG112" s="260"/>
      <c r="AH112" s="260"/>
      <c r="AI112" s="262">
        <f t="shared" si="11"/>
        <v>0</v>
      </c>
      <c r="AJ112" s="260"/>
    </row>
    <row r="113" spans="1:36" x14ac:dyDescent="0.25">
      <c r="A113" s="486"/>
      <c r="B113" s="257" t="s">
        <v>209</v>
      </c>
      <c r="C113" s="260"/>
      <c r="D113" s="260"/>
      <c r="E113" s="260"/>
      <c r="F113" s="260"/>
      <c r="G113" s="260"/>
      <c r="H113" s="262">
        <f t="shared" ref="H113" si="12">IF((COUNTIF(C113:G113,"si"))=5,100%,IF((COUNTIF(C113:G113,"si"))=4,80%,IF((COUNTIF(C113:G113,"si"))=3,60%,IF((COUNTIF(C113:G113,"si"))=2,40%,IF((COUNTIF(C113:G113,"si"))=1,20%,0)))))</f>
        <v>0</v>
      </c>
      <c r="I113" s="260"/>
      <c r="J113" s="485"/>
      <c r="K113" s="257" t="s">
        <v>209</v>
      </c>
      <c r="L113" s="260"/>
      <c r="M113" s="260"/>
      <c r="N113" s="260"/>
      <c r="O113" s="260"/>
      <c r="P113" s="260"/>
      <c r="Q113" s="262">
        <f t="shared" si="9"/>
        <v>0</v>
      </c>
      <c r="R113" s="260"/>
      <c r="S113" s="485"/>
      <c r="T113" s="257" t="s">
        <v>209</v>
      </c>
      <c r="U113" s="260"/>
      <c r="V113" s="260"/>
      <c r="W113" s="260"/>
      <c r="X113" s="260"/>
      <c r="Y113" s="260"/>
      <c r="Z113" s="262">
        <f t="shared" si="10"/>
        <v>0</v>
      </c>
      <c r="AA113" s="260"/>
      <c r="AB113" s="485"/>
      <c r="AC113" s="257" t="s">
        <v>209</v>
      </c>
      <c r="AD113" s="260"/>
      <c r="AE113" s="260"/>
      <c r="AF113" s="260"/>
      <c r="AG113" s="260"/>
      <c r="AH113" s="260"/>
      <c r="AI113" s="262">
        <f t="shared" si="11"/>
        <v>0</v>
      </c>
      <c r="AJ113" s="260"/>
    </row>
    <row r="114" spans="1:36" ht="31.5" x14ac:dyDescent="0.25">
      <c r="A114" s="486"/>
      <c r="B114" s="257" t="s">
        <v>283</v>
      </c>
      <c r="C114" s="260"/>
      <c r="D114" s="260"/>
      <c r="E114" s="260"/>
      <c r="F114" s="260"/>
      <c r="G114" s="260"/>
      <c r="H114" s="262">
        <f t="shared" ref="H114" si="13">IF((COUNTIF(C114:G114,"si"))=5,100%,IF((COUNTIF(C114:G114,"si"))=4,80%,IF((COUNTIF(C114:G114,"si"))=3,60%,IF((COUNTIF(C114:G114,"si"))=2,40%,IF((COUNTIF(C114:G114,"si"))=1,20%,0)))))</f>
        <v>0</v>
      </c>
      <c r="I114" s="260"/>
      <c r="K114" s="257" t="s">
        <v>283</v>
      </c>
      <c r="L114" s="260"/>
      <c r="M114" s="260"/>
      <c r="N114" s="260"/>
      <c r="O114" s="260"/>
      <c r="P114" s="260"/>
      <c r="Q114" s="262">
        <f t="shared" si="9"/>
        <v>0</v>
      </c>
      <c r="R114" s="260"/>
      <c r="T114" s="257" t="s">
        <v>283</v>
      </c>
      <c r="U114" s="260"/>
      <c r="V114" s="260"/>
      <c r="W114" s="260"/>
      <c r="X114" s="260"/>
      <c r="Y114" s="260"/>
      <c r="Z114" s="262">
        <f t="shared" si="10"/>
        <v>0</v>
      </c>
      <c r="AA114" s="260"/>
      <c r="AC114" s="257" t="s">
        <v>283</v>
      </c>
      <c r="AD114" s="260"/>
      <c r="AE114" s="260"/>
      <c r="AF114" s="260"/>
      <c r="AG114" s="260"/>
      <c r="AH114" s="260"/>
      <c r="AI114" s="262">
        <f t="shared" si="11"/>
        <v>0</v>
      </c>
      <c r="AJ114" s="260"/>
    </row>
  </sheetData>
  <sheetProtection algorithmName="SHA-512" hashValue="aFslHJGgiPCh23Mm5MVD2NvUcsDMNUUTOQ6qbfsNq+7eYmy7LXGbQ3jwuv0ANCnTOdqC822uptmEtmdCt/HW/w==" saltValue="EOeEYG3ANb05KDTOxRxIUA==" spinCount="100000" sheet="1" objects="1" scenarios="1" formatCells="0"/>
  <protectedRanges>
    <protectedRange algorithmName="SHA-512" hashValue="p8RDAgnkvqyWJF5wOhk0Xm7Gnh1KE/4RIbF9PADnxsh5GQ8Q8vb+98Yk8nWSY2cZV83VFYUXSipvJv6r4/yQ+w==" saltValue="7w2k4C5sk2pZV4mVZO41PQ==" spinCount="100000" sqref="A1:BA300" name="Rango1"/>
  </protectedRanges>
  <mergeCells count="53">
    <mergeCell ref="C1:I1"/>
    <mergeCell ref="C2:I2"/>
    <mergeCell ref="C3:I3"/>
    <mergeCell ref="A1:A4"/>
    <mergeCell ref="AD1:AJ1"/>
    <mergeCell ref="AD2:AJ2"/>
    <mergeCell ref="AD3:AJ3"/>
    <mergeCell ref="L1:R1"/>
    <mergeCell ref="L2:R2"/>
    <mergeCell ref="L3:R3"/>
    <mergeCell ref="U1:AA1"/>
    <mergeCell ref="U2:AA2"/>
    <mergeCell ref="U3:AA3"/>
    <mergeCell ref="A104:A114"/>
    <mergeCell ref="A5:A15"/>
    <mergeCell ref="A93:A103"/>
    <mergeCell ref="A82:A92"/>
    <mergeCell ref="A71:A81"/>
    <mergeCell ref="A60:A70"/>
    <mergeCell ref="A49:A59"/>
    <mergeCell ref="A38:A48"/>
    <mergeCell ref="A27:A37"/>
    <mergeCell ref="A16:A26"/>
    <mergeCell ref="J93:J102"/>
    <mergeCell ref="S93:S102"/>
    <mergeCell ref="AB93:AB102"/>
    <mergeCell ref="J104:J113"/>
    <mergeCell ref="S104:S113"/>
    <mergeCell ref="AB104:AB113"/>
    <mergeCell ref="J71:J80"/>
    <mergeCell ref="S71:S80"/>
    <mergeCell ref="AB71:AB80"/>
    <mergeCell ref="J82:J91"/>
    <mergeCell ref="S82:S91"/>
    <mergeCell ref="AB82:AB91"/>
    <mergeCell ref="J49:J58"/>
    <mergeCell ref="S49:S58"/>
    <mergeCell ref="AB49:AB58"/>
    <mergeCell ref="J60:J69"/>
    <mergeCell ref="S60:S69"/>
    <mergeCell ref="AB60:AB69"/>
    <mergeCell ref="S38:S47"/>
    <mergeCell ref="AB38:AB47"/>
    <mergeCell ref="J38:J47"/>
    <mergeCell ref="S27:S36"/>
    <mergeCell ref="AB27:AB36"/>
    <mergeCell ref="J27:J36"/>
    <mergeCell ref="S16:S25"/>
    <mergeCell ref="AB16:AB25"/>
    <mergeCell ref="J16:J25"/>
    <mergeCell ref="S5:S14"/>
    <mergeCell ref="AB5:AB14"/>
    <mergeCell ref="J5:J14"/>
  </mergeCells>
  <phoneticPr fontId="32" type="noConversion"/>
  <conditionalFormatting sqref="Q5:Q12 Z5:Z12 AI5:AI12 H5:H113">
    <cfRule type="cellIs" dxfId="78" priority="109" operator="equal">
      <formula>0%</formula>
    </cfRule>
    <cfRule type="cellIs" dxfId="77" priority="110" operator="between">
      <formula>60%</formula>
      <formula>80%</formula>
    </cfRule>
    <cfRule type="cellIs" dxfId="76" priority="111" operator="equal">
      <formula>100%</formula>
    </cfRule>
    <cfRule type="cellIs" dxfId="75" priority="112" operator="between">
      <formula>20%</formula>
      <formula>40%</formula>
    </cfRule>
  </conditionalFormatting>
  <conditionalFormatting sqref="C49:J113">
    <cfRule type="cellIs" dxfId="74" priority="106" operator="between">
      <formula>60%</formula>
      <formula>80%</formula>
    </cfRule>
    <cfRule type="cellIs" dxfId="73" priority="107" operator="equal">
      <formula>100%</formula>
    </cfRule>
    <cfRule type="cellIs" dxfId="72" priority="108" operator="between">
      <formula>20%</formula>
      <formula>40%</formula>
    </cfRule>
  </conditionalFormatting>
  <conditionalFormatting sqref="H49:H113">
    <cfRule type="cellIs" dxfId="71" priority="105" operator="equal">
      <formula>0%</formula>
    </cfRule>
  </conditionalFormatting>
  <conditionalFormatting sqref="S4:S48">
    <cfRule type="cellIs" dxfId="70" priority="102" operator="between">
      <formula>60%</formula>
      <formula>80%</formula>
    </cfRule>
    <cfRule type="cellIs" dxfId="69" priority="103" operator="equal">
      <formula>100%</formula>
    </cfRule>
    <cfRule type="cellIs" dxfId="68" priority="104" operator="between">
      <formula>20%</formula>
      <formula>40%</formula>
    </cfRule>
  </conditionalFormatting>
  <conditionalFormatting sqref="S49:S113">
    <cfRule type="cellIs" dxfId="67" priority="99" operator="between">
      <formula>60%</formula>
      <formula>80%</formula>
    </cfRule>
    <cfRule type="cellIs" dxfId="66" priority="100" operator="equal">
      <formula>100%</formula>
    </cfRule>
    <cfRule type="cellIs" dxfId="65" priority="101" operator="between">
      <formula>20%</formula>
      <formula>40%</formula>
    </cfRule>
  </conditionalFormatting>
  <conditionalFormatting sqref="AB4:AB48">
    <cfRule type="cellIs" dxfId="64" priority="96" operator="between">
      <formula>60%</formula>
      <formula>80%</formula>
    </cfRule>
    <cfRule type="cellIs" dxfId="63" priority="97" operator="equal">
      <formula>100%</formula>
    </cfRule>
    <cfRule type="cellIs" dxfId="62" priority="98" operator="between">
      <formula>20%</formula>
      <formula>40%</formula>
    </cfRule>
  </conditionalFormatting>
  <conditionalFormatting sqref="AB49:AB113">
    <cfRule type="cellIs" dxfId="61" priority="93" operator="between">
      <formula>60%</formula>
      <formula>80%</formula>
    </cfRule>
    <cfRule type="cellIs" dxfId="60" priority="94" operator="equal">
      <formula>100%</formula>
    </cfRule>
    <cfRule type="cellIs" dxfId="59" priority="95" operator="between">
      <formula>20%</formula>
      <formula>40%</formula>
    </cfRule>
  </conditionalFormatting>
  <conditionalFormatting sqref="H114">
    <cfRule type="cellIs" dxfId="58" priority="89" operator="equal">
      <formula>0%</formula>
    </cfRule>
    <cfRule type="cellIs" dxfId="57" priority="90" operator="between">
      <formula>60%</formula>
      <formula>80%</formula>
    </cfRule>
    <cfRule type="cellIs" dxfId="56" priority="91" operator="equal">
      <formula>100%</formula>
    </cfRule>
    <cfRule type="cellIs" dxfId="55" priority="92" operator="between">
      <formula>20%</formula>
      <formula>40%</formula>
    </cfRule>
  </conditionalFormatting>
  <conditionalFormatting sqref="C114:I114">
    <cfRule type="cellIs" dxfId="54" priority="86" operator="between">
      <formula>60%</formula>
      <formula>80%</formula>
    </cfRule>
    <cfRule type="cellIs" dxfId="53" priority="87" operator="equal">
      <formula>100%</formula>
    </cfRule>
    <cfRule type="cellIs" dxfId="52" priority="88" operator="between">
      <formula>20%</formula>
      <formula>40%</formula>
    </cfRule>
  </conditionalFormatting>
  <conditionalFormatting sqref="H114">
    <cfRule type="cellIs" dxfId="51" priority="85" operator="equal">
      <formula>0%</formula>
    </cfRule>
  </conditionalFormatting>
  <conditionalFormatting sqref="Q13:Q113">
    <cfRule type="cellIs" dxfId="50" priority="45" operator="equal">
      <formula>0%</formula>
    </cfRule>
    <cfRule type="cellIs" dxfId="49" priority="46" operator="between">
      <formula>60%</formula>
      <formula>80%</formula>
    </cfRule>
    <cfRule type="cellIs" dxfId="48" priority="47" operator="equal">
      <formula>100%</formula>
    </cfRule>
    <cfRule type="cellIs" dxfId="47" priority="48" operator="between">
      <formula>20%</formula>
      <formula>40%</formula>
    </cfRule>
  </conditionalFormatting>
  <conditionalFormatting sqref="L49:R113">
    <cfRule type="cellIs" dxfId="46" priority="42" operator="between">
      <formula>60%</formula>
      <formula>80%</formula>
    </cfRule>
    <cfRule type="cellIs" dxfId="45" priority="43" operator="equal">
      <formula>100%</formula>
    </cfRule>
    <cfRule type="cellIs" dxfId="44" priority="44" operator="between">
      <formula>20%</formula>
      <formula>40%</formula>
    </cfRule>
  </conditionalFormatting>
  <conditionalFormatting sqref="Q49:Q113">
    <cfRule type="cellIs" dxfId="43" priority="41" operator="equal">
      <formula>0%</formula>
    </cfRule>
  </conditionalFormatting>
  <conditionalFormatting sqref="Q114">
    <cfRule type="cellIs" dxfId="42" priority="37" operator="equal">
      <formula>0%</formula>
    </cfRule>
    <cfRule type="cellIs" dxfId="41" priority="38" operator="between">
      <formula>60%</formula>
      <formula>80%</formula>
    </cfRule>
    <cfRule type="cellIs" dxfId="40" priority="39" operator="equal">
      <formula>100%</formula>
    </cfRule>
    <cfRule type="cellIs" dxfId="39" priority="40" operator="between">
      <formula>20%</formula>
      <formula>40%</formula>
    </cfRule>
  </conditionalFormatting>
  <conditionalFormatting sqref="L114:R114">
    <cfRule type="cellIs" dxfId="38" priority="34" operator="between">
      <formula>60%</formula>
      <formula>80%</formula>
    </cfRule>
    <cfRule type="cellIs" dxfId="37" priority="35" operator="equal">
      <formula>100%</formula>
    </cfRule>
    <cfRule type="cellIs" dxfId="36" priority="36" operator="between">
      <formula>20%</formula>
      <formula>40%</formula>
    </cfRule>
  </conditionalFormatting>
  <conditionalFormatting sqref="Q114">
    <cfRule type="cellIs" dxfId="35" priority="33" operator="equal">
      <formula>0%</formula>
    </cfRule>
  </conditionalFormatting>
  <conditionalFormatting sqref="Z13:Z113">
    <cfRule type="cellIs" dxfId="34" priority="29" operator="equal">
      <formula>0%</formula>
    </cfRule>
    <cfRule type="cellIs" dxfId="33" priority="30" operator="between">
      <formula>60%</formula>
      <formula>80%</formula>
    </cfRule>
    <cfRule type="cellIs" dxfId="32" priority="31" operator="equal">
      <formula>100%</formula>
    </cfRule>
    <cfRule type="cellIs" dxfId="31" priority="32" operator="between">
      <formula>20%</formula>
      <formula>40%</formula>
    </cfRule>
  </conditionalFormatting>
  <conditionalFormatting sqref="U49:AA113">
    <cfRule type="cellIs" dxfId="30" priority="26" operator="between">
      <formula>60%</formula>
      <formula>80%</formula>
    </cfRule>
    <cfRule type="cellIs" dxfId="29" priority="27" operator="equal">
      <formula>100%</formula>
    </cfRule>
    <cfRule type="cellIs" dxfId="28" priority="28" operator="between">
      <formula>20%</formula>
      <formula>40%</formula>
    </cfRule>
  </conditionalFormatting>
  <conditionalFormatting sqref="Z49:Z113">
    <cfRule type="cellIs" dxfId="27" priority="25" operator="equal">
      <formula>0%</formula>
    </cfRule>
  </conditionalFormatting>
  <conditionalFormatting sqref="Z114">
    <cfRule type="cellIs" dxfId="26" priority="21" operator="equal">
      <formula>0%</formula>
    </cfRule>
    <cfRule type="cellIs" dxfId="25" priority="22" operator="between">
      <formula>60%</formula>
      <formula>80%</formula>
    </cfRule>
    <cfRule type="cellIs" dxfId="24" priority="23" operator="equal">
      <formula>100%</formula>
    </cfRule>
    <cfRule type="cellIs" dxfId="23" priority="24" operator="between">
      <formula>20%</formula>
      <formula>40%</formula>
    </cfRule>
  </conditionalFormatting>
  <conditionalFormatting sqref="U114:AA114">
    <cfRule type="cellIs" dxfId="22" priority="18" operator="between">
      <formula>60%</formula>
      <formula>80%</formula>
    </cfRule>
    <cfRule type="cellIs" dxfId="21" priority="19" operator="equal">
      <formula>100%</formula>
    </cfRule>
    <cfRule type="cellIs" dxfId="20" priority="20" operator="between">
      <formula>20%</formula>
      <formula>40%</formula>
    </cfRule>
  </conditionalFormatting>
  <conditionalFormatting sqref="Z114">
    <cfRule type="cellIs" dxfId="19" priority="17" operator="equal">
      <formula>0%</formula>
    </cfRule>
  </conditionalFormatting>
  <conditionalFormatting sqref="AI13:AI113">
    <cfRule type="cellIs" dxfId="18" priority="13" operator="equal">
      <formula>0%</formula>
    </cfRule>
    <cfRule type="cellIs" dxfId="17" priority="14" operator="between">
      <formula>60%</formula>
      <formula>80%</formula>
    </cfRule>
    <cfRule type="cellIs" dxfId="16" priority="15" operator="equal">
      <formula>100%</formula>
    </cfRule>
    <cfRule type="cellIs" dxfId="15" priority="16" operator="between">
      <formula>20%</formula>
      <formula>40%</formula>
    </cfRule>
  </conditionalFormatting>
  <conditionalFormatting sqref="AD49:AJ113">
    <cfRule type="cellIs" dxfId="14" priority="10" operator="between">
      <formula>60%</formula>
      <formula>80%</formula>
    </cfRule>
    <cfRule type="cellIs" dxfId="13" priority="11" operator="equal">
      <formula>100%</formula>
    </cfRule>
    <cfRule type="cellIs" dxfId="12" priority="12" operator="between">
      <formula>20%</formula>
      <formula>40%</formula>
    </cfRule>
  </conditionalFormatting>
  <conditionalFormatting sqref="AI49:AI113">
    <cfRule type="cellIs" dxfId="11" priority="9" operator="equal">
      <formula>0%</formula>
    </cfRule>
  </conditionalFormatting>
  <conditionalFormatting sqref="AI114">
    <cfRule type="cellIs" dxfId="10" priority="5" operator="equal">
      <formula>0%</formula>
    </cfRule>
    <cfRule type="cellIs" dxfId="9" priority="6" operator="between">
      <formula>60%</formula>
      <formula>80%</formula>
    </cfRule>
    <cfRule type="cellIs" dxfId="8" priority="7" operator="equal">
      <formula>100%</formula>
    </cfRule>
    <cfRule type="cellIs" dxfId="7" priority="8" operator="between">
      <formula>20%</formula>
      <formula>40%</formula>
    </cfRule>
  </conditionalFormatting>
  <conditionalFormatting sqref="AD114:AJ114">
    <cfRule type="cellIs" dxfId="6" priority="2" operator="between">
      <formula>60%</formula>
      <formula>80%</formula>
    </cfRule>
    <cfRule type="cellIs" dxfId="5" priority="3" operator="equal">
      <formula>100%</formula>
    </cfRule>
    <cfRule type="cellIs" dxfId="4" priority="4" operator="between">
      <formula>20%</formula>
      <formula>40%</formula>
    </cfRule>
  </conditionalFormatting>
  <conditionalFormatting sqref="AI114">
    <cfRule type="cellIs" dxfId="3" priority="1" operator="equal">
      <formula>0%</formula>
    </cfRule>
  </conditionalFormatting>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DATOS!$B$81:$B$83</xm:f>
          </x14:formula1>
          <xm:sqref>C5:G114 L5:P114 U5:Y114 AD5:AH114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AC153"/>
  <sheetViews>
    <sheetView zoomScale="70" zoomScaleNormal="70" workbookViewId="0">
      <pane xSplit="1" ySplit="3" topLeftCell="B4" activePane="bottomRight" state="frozen"/>
      <selection pane="topRight" activeCell="B1" sqref="B1"/>
      <selection pane="bottomLeft" activeCell="A4" sqref="A4"/>
      <selection pane="bottomRight" activeCell="H5" sqref="H5:K5"/>
    </sheetView>
  </sheetViews>
  <sheetFormatPr baseColWidth="10" defaultRowHeight="15.75" x14ac:dyDescent="0.25"/>
  <cols>
    <col min="1" max="1" width="23.140625" style="273" customWidth="1"/>
    <col min="2" max="21" width="27.5703125" style="273" customWidth="1"/>
    <col min="22" max="26" width="11.42578125" style="273"/>
    <col min="27" max="30" width="0" style="273" hidden="1" customWidth="1"/>
    <col min="31" max="16384" width="11.42578125" style="273"/>
  </cols>
  <sheetData>
    <row r="1" spans="1:29" x14ac:dyDescent="0.25">
      <c r="A1" s="502" t="s">
        <v>444</v>
      </c>
      <c r="B1" s="502"/>
      <c r="C1" s="502"/>
      <c r="D1" s="502"/>
      <c r="E1" s="502"/>
      <c r="F1" s="502"/>
      <c r="G1" s="502"/>
      <c r="H1" s="502"/>
      <c r="I1" s="502"/>
      <c r="J1" s="502"/>
      <c r="K1" s="502"/>
      <c r="L1" s="502"/>
      <c r="M1" s="502"/>
      <c r="N1" s="502"/>
      <c r="O1" s="502"/>
      <c r="P1" s="502"/>
      <c r="Q1" s="502"/>
      <c r="R1" s="502"/>
      <c r="S1" s="502"/>
      <c r="T1" s="502"/>
      <c r="U1" s="502"/>
    </row>
    <row r="2" spans="1:29" ht="16.5" thickBot="1" x14ac:dyDescent="0.3">
      <c r="A2" s="502"/>
      <c r="B2" s="502"/>
      <c r="C2" s="502"/>
      <c r="D2" s="502"/>
      <c r="E2" s="502"/>
      <c r="F2" s="502"/>
      <c r="G2" s="502"/>
      <c r="H2" s="502"/>
      <c r="I2" s="502"/>
      <c r="J2" s="502"/>
      <c r="K2" s="502"/>
      <c r="L2" s="502"/>
      <c r="M2" s="502"/>
      <c r="N2" s="502"/>
      <c r="O2" s="502"/>
      <c r="P2" s="502"/>
      <c r="Q2" s="502"/>
      <c r="R2" s="502"/>
      <c r="S2" s="502"/>
      <c r="T2" s="502"/>
      <c r="U2" s="502"/>
    </row>
    <row r="3" spans="1:29" ht="40.5" customHeight="1" thickBot="1" x14ac:dyDescent="0.3">
      <c r="A3" s="304" t="s">
        <v>447</v>
      </c>
      <c r="B3" s="499" t="s">
        <v>420</v>
      </c>
      <c r="C3" s="500"/>
      <c r="D3" s="500"/>
      <c r="E3" s="500"/>
      <c r="F3" s="501"/>
      <c r="G3" s="499" t="s">
        <v>307</v>
      </c>
      <c r="H3" s="500"/>
      <c r="I3" s="500"/>
      <c r="J3" s="500"/>
      <c r="K3" s="506"/>
      <c r="L3" s="499" t="s">
        <v>308</v>
      </c>
      <c r="M3" s="500"/>
      <c r="N3" s="500"/>
      <c r="O3" s="500"/>
      <c r="P3" s="501"/>
      <c r="Q3" s="507" t="s">
        <v>309</v>
      </c>
      <c r="R3" s="500"/>
      <c r="S3" s="500"/>
      <c r="T3" s="500"/>
      <c r="U3" s="501"/>
      <c r="AA3" s="286" t="s">
        <v>433</v>
      </c>
      <c r="AB3" s="286" t="s">
        <v>131</v>
      </c>
      <c r="AC3" s="286" t="s">
        <v>425</v>
      </c>
    </row>
    <row r="4" spans="1:29" ht="39" customHeight="1" x14ac:dyDescent="0.25">
      <c r="A4" s="503" t="s">
        <v>335</v>
      </c>
      <c r="B4" s="259" t="s">
        <v>256</v>
      </c>
      <c r="C4" s="498"/>
      <c r="D4" s="496"/>
      <c r="E4" s="496"/>
      <c r="F4" s="497"/>
      <c r="G4" s="259" t="s">
        <v>256</v>
      </c>
      <c r="H4" s="498"/>
      <c r="I4" s="496"/>
      <c r="J4" s="496"/>
      <c r="K4" s="496"/>
      <c r="L4" s="259" t="s">
        <v>256</v>
      </c>
      <c r="M4" s="498"/>
      <c r="N4" s="496"/>
      <c r="O4" s="496"/>
      <c r="P4" s="497"/>
      <c r="Q4" s="258" t="s">
        <v>256</v>
      </c>
      <c r="R4" s="498"/>
      <c r="S4" s="496"/>
      <c r="T4" s="496"/>
      <c r="U4" s="497"/>
      <c r="AA4" s="286" t="s">
        <v>437</v>
      </c>
      <c r="AB4" s="286" t="s">
        <v>132</v>
      </c>
      <c r="AC4" s="286" t="s">
        <v>438</v>
      </c>
    </row>
    <row r="5" spans="1:29" ht="105" customHeight="1" x14ac:dyDescent="0.25">
      <c r="A5" s="504"/>
      <c r="B5" s="259" t="s">
        <v>340</v>
      </c>
      <c r="C5" s="498"/>
      <c r="D5" s="496"/>
      <c r="E5" s="496"/>
      <c r="F5" s="497"/>
      <c r="G5" s="259" t="s">
        <v>340</v>
      </c>
      <c r="H5" s="498"/>
      <c r="I5" s="496"/>
      <c r="J5" s="496"/>
      <c r="K5" s="496"/>
      <c r="L5" s="259" t="s">
        <v>340</v>
      </c>
      <c r="M5" s="498"/>
      <c r="N5" s="496"/>
      <c r="O5" s="496"/>
      <c r="P5" s="497"/>
      <c r="Q5" s="258" t="s">
        <v>340</v>
      </c>
      <c r="R5" s="498"/>
      <c r="S5" s="496"/>
      <c r="T5" s="496"/>
      <c r="U5" s="497"/>
      <c r="AA5" s="287"/>
      <c r="AB5" s="286" t="s">
        <v>426</v>
      </c>
      <c r="AC5" s="287"/>
    </row>
    <row r="6" spans="1:29" ht="21" customHeight="1" x14ac:dyDescent="0.25">
      <c r="A6" s="504"/>
      <c r="B6" s="495"/>
      <c r="C6" s="496"/>
      <c r="D6" s="496"/>
      <c r="E6" s="496"/>
      <c r="F6" s="497"/>
      <c r="G6" s="495"/>
      <c r="H6" s="496"/>
      <c r="I6" s="496"/>
      <c r="J6" s="496"/>
      <c r="K6" s="497"/>
      <c r="L6" s="495"/>
      <c r="M6" s="496"/>
      <c r="N6" s="496"/>
      <c r="O6" s="496"/>
      <c r="P6" s="497"/>
      <c r="Q6" s="495"/>
      <c r="R6" s="496"/>
      <c r="S6" s="496"/>
      <c r="T6" s="496"/>
      <c r="U6" s="497"/>
    </row>
    <row r="7" spans="1:29" x14ac:dyDescent="0.25">
      <c r="A7" s="504"/>
      <c r="B7" s="259" t="s">
        <v>313</v>
      </c>
      <c r="C7" s="260" t="s">
        <v>421</v>
      </c>
      <c r="D7" s="260" t="s">
        <v>314</v>
      </c>
      <c r="E7" s="498" t="s">
        <v>422</v>
      </c>
      <c r="F7" s="497"/>
      <c r="G7" s="259" t="s">
        <v>313</v>
      </c>
      <c r="H7" s="260" t="s">
        <v>421</v>
      </c>
      <c r="I7" s="260" t="s">
        <v>314</v>
      </c>
      <c r="J7" s="498" t="s">
        <v>422</v>
      </c>
      <c r="K7" s="496"/>
      <c r="L7" s="259" t="s">
        <v>313</v>
      </c>
      <c r="M7" s="260" t="s">
        <v>421</v>
      </c>
      <c r="N7" s="260" t="s">
        <v>314</v>
      </c>
      <c r="O7" s="498" t="s">
        <v>422</v>
      </c>
      <c r="P7" s="497"/>
      <c r="Q7" s="258" t="s">
        <v>313</v>
      </c>
      <c r="R7" s="260" t="s">
        <v>421</v>
      </c>
      <c r="S7" s="260" t="s">
        <v>314</v>
      </c>
      <c r="T7" s="498" t="s">
        <v>422</v>
      </c>
      <c r="U7" s="497"/>
    </row>
    <row r="8" spans="1:29" ht="63" customHeight="1" x14ac:dyDescent="0.25">
      <c r="A8" s="504"/>
      <c r="B8" s="274">
        <v>1</v>
      </c>
      <c r="C8" s="268"/>
      <c r="D8" s="268"/>
      <c r="E8" s="275" t="s">
        <v>423</v>
      </c>
      <c r="F8" s="276"/>
      <c r="G8" s="274">
        <v>1</v>
      </c>
      <c r="H8" s="268"/>
      <c r="I8" s="268"/>
      <c r="J8" s="275" t="s">
        <v>423</v>
      </c>
      <c r="K8" s="277"/>
      <c r="L8" s="274">
        <v>1</v>
      </c>
      <c r="M8" s="268"/>
      <c r="N8" s="268"/>
      <c r="O8" s="275" t="s">
        <v>423</v>
      </c>
      <c r="P8" s="276"/>
      <c r="Q8" s="278">
        <v>1</v>
      </c>
      <c r="R8" s="268"/>
      <c r="S8" s="268"/>
      <c r="T8" s="275" t="s">
        <v>423</v>
      </c>
      <c r="U8" s="276"/>
    </row>
    <row r="9" spans="1:29" ht="39" customHeight="1" x14ac:dyDescent="0.25">
      <c r="A9" s="504"/>
      <c r="B9" s="274">
        <v>2</v>
      </c>
      <c r="C9" s="268"/>
      <c r="D9" s="268"/>
      <c r="E9" s="275" t="s">
        <v>424</v>
      </c>
      <c r="F9" s="276"/>
      <c r="G9" s="274">
        <v>2</v>
      </c>
      <c r="H9" s="268"/>
      <c r="I9" s="268"/>
      <c r="J9" s="275" t="s">
        <v>424</v>
      </c>
      <c r="K9" s="277"/>
      <c r="L9" s="274">
        <v>2</v>
      </c>
      <c r="M9" s="268"/>
      <c r="N9" s="268"/>
      <c r="O9" s="275" t="s">
        <v>424</v>
      </c>
      <c r="P9" s="276"/>
      <c r="Q9" s="278">
        <v>2</v>
      </c>
      <c r="R9" s="268"/>
      <c r="S9" s="268"/>
      <c r="T9" s="275" t="s">
        <v>424</v>
      </c>
      <c r="U9" s="276"/>
    </row>
    <row r="10" spans="1:29" ht="39" customHeight="1" x14ac:dyDescent="0.25">
      <c r="A10" s="504"/>
      <c r="B10" s="274">
        <v>3</v>
      </c>
      <c r="C10" s="268"/>
      <c r="D10" s="268"/>
      <c r="E10" s="275" t="s">
        <v>427</v>
      </c>
      <c r="F10" s="276"/>
      <c r="G10" s="274">
        <v>3</v>
      </c>
      <c r="H10" s="268"/>
      <c r="I10" s="268"/>
      <c r="J10" s="275" t="s">
        <v>427</v>
      </c>
      <c r="K10" s="277"/>
      <c r="L10" s="274">
        <v>3</v>
      </c>
      <c r="M10" s="268"/>
      <c r="N10" s="268"/>
      <c r="O10" s="275" t="s">
        <v>427</v>
      </c>
      <c r="P10" s="276"/>
      <c r="Q10" s="278">
        <v>3</v>
      </c>
      <c r="R10" s="268"/>
      <c r="S10" s="268"/>
      <c r="T10" s="275" t="s">
        <v>427</v>
      </c>
      <c r="U10" s="276"/>
    </row>
    <row r="11" spans="1:29" ht="39" customHeight="1" x14ac:dyDescent="0.25">
      <c r="A11" s="504"/>
      <c r="B11" s="274">
        <v>4</v>
      </c>
      <c r="C11" s="268"/>
      <c r="D11" s="268"/>
      <c r="E11" s="279" t="s">
        <v>428</v>
      </c>
      <c r="F11" s="276"/>
      <c r="G11" s="274">
        <v>4</v>
      </c>
      <c r="H11" s="268"/>
      <c r="I11" s="268"/>
      <c r="J11" s="279" t="s">
        <v>428</v>
      </c>
      <c r="K11" s="277"/>
      <c r="L11" s="274">
        <v>4</v>
      </c>
      <c r="M11" s="268"/>
      <c r="N11" s="268"/>
      <c r="O11" s="279" t="s">
        <v>428</v>
      </c>
      <c r="P11" s="276"/>
      <c r="Q11" s="278">
        <v>4</v>
      </c>
      <c r="R11" s="268"/>
      <c r="S11" s="268"/>
      <c r="T11" s="279" t="s">
        <v>428</v>
      </c>
      <c r="U11" s="276"/>
    </row>
    <row r="12" spans="1:29" ht="39" customHeight="1" x14ac:dyDescent="0.25">
      <c r="A12" s="504"/>
      <c r="B12" s="274">
        <v>5</v>
      </c>
      <c r="C12" s="268"/>
      <c r="D12" s="268"/>
      <c r="E12" s="275" t="s">
        <v>429</v>
      </c>
      <c r="F12" s="276"/>
      <c r="G12" s="274">
        <v>5</v>
      </c>
      <c r="H12" s="268"/>
      <c r="I12" s="268"/>
      <c r="J12" s="275" t="s">
        <v>429</v>
      </c>
      <c r="K12" s="277"/>
      <c r="L12" s="274">
        <v>5</v>
      </c>
      <c r="M12" s="268"/>
      <c r="N12" s="268"/>
      <c r="O12" s="275" t="s">
        <v>429</v>
      </c>
      <c r="P12" s="276"/>
      <c r="Q12" s="278">
        <v>5</v>
      </c>
      <c r="R12" s="268"/>
      <c r="S12" s="268"/>
      <c r="T12" s="275" t="s">
        <v>429</v>
      </c>
      <c r="U12" s="276"/>
    </row>
    <row r="13" spans="1:29" ht="39" customHeight="1" x14ac:dyDescent="0.25">
      <c r="A13" s="504"/>
      <c r="B13" s="274">
        <v>6</v>
      </c>
      <c r="C13" s="268"/>
      <c r="D13" s="268"/>
      <c r="E13" s="275" t="s">
        <v>430</v>
      </c>
      <c r="F13" s="276"/>
      <c r="G13" s="274">
        <v>6</v>
      </c>
      <c r="H13" s="268"/>
      <c r="I13" s="268"/>
      <c r="J13" s="275" t="s">
        <v>430</v>
      </c>
      <c r="K13" s="277"/>
      <c r="L13" s="274">
        <v>6</v>
      </c>
      <c r="M13" s="268"/>
      <c r="N13" s="268"/>
      <c r="O13" s="275" t="s">
        <v>430</v>
      </c>
      <c r="P13" s="276"/>
      <c r="Q13" s="278">
        <v>6</v>
      </c>
      <c r="R13" s="268"/>
      <c r="S13" s="268"/>
      <c r="T13" s="275" t="s">
        <v>430</v>
      </c>
      <c r="U13" s="276"/>
    </row>
    <row r="14" spans="1:29" ht="39" customHeight="1" x14ac:dyDescent="0.25">
      <c r="A14" s="504"/>
      <c r="B14" s="274">
        <v>7</v>
      </c>
      <c r="C14" s="268"/>
      <c r="D14" s="268"/>
      <c r="E14" s="275" t="s">
        <v>431</v>
      </c>
      <c r="F14" s="276"/>
      <c r="G14" s="274">
        <v>7</v>
      </c>
      <c r="H14" s="268"/>
      <c r="I14" s="268"/>
      <c r="J14" s="275" t="s">
        <v>431</v>
      </c>
      <c r="K14" s="277"/>
      <c r="L14" s="274">
        <v>7</v>
      </c>
      <c r="M14" s="268"/>
      <c r="N14" s="268"/>
      <c r="O14" s="275" t="s">
        <v>431</v>
      </c>
      <c r="P14" s="276"/>
      <c r="Q14" s="278">
        <v>7</v>
      </c>
      <c r="R14" s="268"/>
      <c r="S14" s="268"/>
      <c r="T14" s="275" t="s">
        <v>431</v>
      </c>
      <c r="U14" s="276"/>
    </row>
    <row r="15" spans="1:29" ht="39" customHeight="1" x14ac:dyDescent="0.25">
      <c r="A15" s="504"/>
      <c r="B15" s="274">
        <v>8</v>
      </c>
      <c r="C15" s="268"/>
      <c r="D15" s="268"/>
      <c r="E15" s="275" t="s">
        <v>432</v>
      </c>
      <c r="F15" s="276"/>
      <c r="G15" s="274">
        <v>8</v>
      </c>
      <c r="H15" s="268"/>
      <c r="I15" s="268"/>
      <c r="J15" s="275" t="s">
        <v>432</v>
      </c>
      <c r="K15" s="277"/>
      <c r="L15" s="274">
        <v>8</v>
      </c>
      <c r="M15" s="268"/>
      <c r="N15" s="268"/>
      <c r="O15" s="275" t="s">
        <v>432</v>
      </c>
      <c r="P15" s="276"/>
      <c r="Q15" s="278">
        <v>8</v>
      </c>
      <c r="R15" s="268"/>
      <c r="S15" s="268"/>
      <c r="T15" s="275" t="s">
        <v>432</v>
      </c>
      <c r="U15" s="276"/>
    </row>
    <row r="16" spans="1:29" ht="39" customHeight="1" x14ac:dyDescent="0.25">
      <c r="A16" s="504"/>
      <c r="B16" s="274">
        <v>9</v>
      </c>
      <c r="C16" s="268"/>
      <c r="D16" s="268"/>
      <c r="E16" s="275" t="s">
        <v>434</v>
      </c>
      <c r="F16" s="276"/>
      <c r="G16" s="274">
        <v>9</v>
      </c>
      <c r="H16" s="268"/>
      <c r="I16" s="268"/>
      <c r="J16" s="275" t="s">
        <v>434</v>
      </c>
      <c r="K16" s="277"/>
      <c r="L16" s="274">
        <v>9</v>
      </c>
      <c r="M16" s="268"/>
      <c r="N16" s="268"/>
      <c r="O16" s="275" t="s">
        <v>434</v>
      </c>
      <c r="P16" s="276"/>
      <c r="Q16" s="278">
        <v>9</v>
      </c>
      <c r="R16" s="268"/>
      <c r="S16" s="268"/>
      <c r="T16" s="275" t="s">
        <v>434</v>
      </c>
      <c r="U16" s="276"/>
    </row>
    <row r="17" spans="1:21" ht="39" customHeight="1" x14ac:dyDescent="0.25">
      <c r="A17" s="504"/>
      <c r="B17" s="274">
        <v>10</v>
      </c>
      <c r="C17" s="268"/>
      <c r="D17" s="268"/>
      <c r="E17" s="275" t="s">
        <v>435</v>
      </c>
      <c r="F17" s="276"/>
      <c r="G17" s="274">
        <v>10</v>
      </c>
      <c r="H17" s="268"/>
      <c r="I17" s="268"/>
      <c r="J17" s="275" t="s">
        <v>435</v>
      </c>
      <c r="K17" s="277"/>
      <c r="L17" s="274">
        <v>10</v>
      </c>
      <c r="M17" s="268"/>
      <c r="N17" s="268"/>
      <c r="O17" s="275" t="s">
        <v>435</v>
      </c>
      <c r="P17" s="276"/>
      <c r="Q17" s="278">
        <v>10</v>
      </c>
      <c r="R17" s="268"/>
      <c r="S17" s="268"/>
      <c r="T17" s="275" t="s">
        <v>435</v>
      </c>
      <c r="U17" s="276"/>
    </row>
    <row r="18" spans="1:21" ht="39" customHeight="1" thickBot="1" x14ac:dyDescent="0.3">
      <c r="A18" s="505"/>
      <c r="B18" s="280" t="s">
        <v>318</v>
      </c>
      <c r="C18" s="281"/>
      <c r="D18" s="281"/>
      <c r="E18" s="282" t="s">
        <v>436</v>
      </c>
      <c r="F18" s="283"/>
      <c r="G18" s="280" t="s">
        <v>318</v>
      </c>
      <c r="H18" s="281"/>
      <c r="I18" s="281"/>
      <c r="J18" s="282" t="s">
        <v>436</v>
      </c>
      <c r="K18" s="284"/>
      <c r="L18" s="280" t="s">
        <v>318</v>
      </c>
      <c r="M18" s="281"/>
      <c r="N18" s="281"/>
      <c r="O18" s="282" t="s">
        <v>436</v>
      </c>
      <c r="P18" s="283"/>
      <c r="Q18" s="285" t="s">
        <v>318</v>
      </c>
      <c r="R18" s="281"/>
      <c r="S18" s="281"/>
      <c r="T18" s="282" t="s">
        <v>436</v>
      </c>
      <c r="U18" s="283"/>
    </row>
    <row r="19" spans="1:21" ht="15.75" customHeight="1" x14ac:dyDescent="0.25">
      <c r="A19" s="503" t="s">
        <v>156</v>
      </c>
      <c r="B19" s="259" t="s">
        <v>256</v>
      </c>
      <c r="C19" s="498"/>
      <c r="D19" s="496"/>
      <c r="E19" s="496"/>
      <c r="F19" s="497"/>
      <c r="G19" s="259" t="s">
        <v>256</v>
      </c>
      <c r="H19" s="498"/>
      <c r="I19" s="496"/>
      <c r="J19" s="496"/>
      <c r="K19" s="496"/>
      <c r="L19" s="259" t="s">
        <v>256</v>
      </c>
      <c r="M19" s="498"/>
      <c r="N19" s="496"/>
      <c r="O19" s="496"/>
      <c r="P19" s="497"/>
      <c r="Q19" s="258" t="s">
        <v>256</v>
      </c>
      <c r="R19" s="498"/>
      <c r="S19" s="496"/>
      <c r="T19" s="496"/>
      <c r="U19" s="497"/>
    </row>
    <row r="20" spans="1:21" ht="78.75" x14ac:dyDescent="0.25">
      <c r="A20" s="504"/>
      <c r="B20" s="259" t="s">
        <v>340</v>
      </c>
      <c r="C20" s="498"/>
      <c r="D20" s="496"/>
      <c r="E20" s="496"/>
      <c r="F20" s="497"/>
      <c r="G20" s="259" t="s">
        <v>340</v>
      </c>
      <c r="H20" s="498"/>
      <c r="I20" s="496"/>
      <c r="J20" s="496"/>
      <c r="K20" s="496"/>
      <c r="L20" s="259" t="s">
        <v>340</v>
      </c>
      <c r="M20" s="498"/>
      <c r="N20" s="496"/>
      <c r="O20" s="496"/>
      <c r="P20" s="497"/>
      <c r="Q20" s="258" t="s">
        <v>340</v>
      </c>
      <c r="R20" s="498"/>
      <c r="S20" s="496"/>
      <c r="T20" s="496"/>
      <c r="U20" s="497"/>
    </row>
    <row r="21" spans="1:21" ht="15.75" customHeight="1" x14ac:dyDescent="0.25">
      <c r="A21" s="504"/>
      <c r="B21" s="495"/>
      <c r="C21" s="496"/>
      <c r="D21" s="496"/>
      <c r="E21" s="496"/>
      <c r="F21" s="497"/>
      <c r="G21" s="495"/>
      <c r="H21" s="496"/>
      <c r="I21" s="496"/>
      <c r="J21" s="496"/>
      <c r="K21" s="497"/>
      <c r="L21" s="495"/>
      <c r="M21" s="496"/>
      <c r="N21" s="496"/>
      <c r="O21" s="496"/>
      <c r="P21" s="497"/>
      <c r="Q21" s="495"/>
      <c r="R21" s="496"/>
      <c r="S21" s="496"/>
      <c r="T21" s="496"/>
      <c r="U21" s="497"/>
    </row>
    <row r="22" spans="1:21" ht="15.75" customHeight="1" x14ac:dyDescent="0.25">
      <c r="A22" s="504"/>
      <c r="B22" s="259" t="s">
        <v>313</v>
      </c>
      <c r="C22" s="260" t="s">
        <v>421</v>
      </c>
      <c r="D22" s="260" t="s">
        <v>314</v>
      </c>
      <c r="E22" s="498" t="s">
        <v>422</v>
      </c>
      <c r="F22" s="497"/>
      <c r="G22" s="259" t="s">
        <v>313</v>
      </c>
      <c r="H22" s="260" t="s">
        <v>421</v>
      </c>
      <c r="I22" s="260" t="s">
        <v>314</v>
      </c>
      <c r="J22" s="498" t="s">
        <v>422</v>
      </c>
      <c r="K22" s="496"/>
      <c r="L22" s="259" t="s">
        <v>313</v>
      </c>
      <c r="M22" s="260" t="s">
        <v>421</v>
      </c>
      <c r="N22" s="260" t="s">
        <v>314</v>
      </c>
      <c r="O22" s="498" t="s">
        <v>422</v>
      </c>
      <c r="P22" s="497"/>
      <c r="Q22" s="258" t="s">
        <v>313</v>
      </c>
      <c r="R22" s="260" t="s">
        <v>421</v>
      </c>
      <c r="S22" s="260" t="s">
        <v>314</v>
      </c>
      <c r="T22" s="498" t="s">
        <v>422</v>
      </c>
      <c r="U22" s="497"/>
    </row>
    <row r="23" spans="1:21" ht="31.5" customHeight="1" x14ac:dyDescent="0.25">
      <c r="A23" s="504"/>
      <c r="B23" s="274">
        <v>1</v>
      </c>
      <c r="C23" s="268"/>
      <c r="D23" s="268"/>
      <c r="E23" s="275" t="s">
        <v>423</v>
      </c>
      <c r="F23" s="276"/>
      <c r="G23" s="274">
        <v>1</v>
      </c>
      <c r="H23" s="268"/>
      <c r="I23" s="268"/>
      <c r="J23" s="275" t="s">
        <v>423</v>
      </c>
      <c r="K23" s="277"/>
      <c r="L23" s="274">
        <v>1</v>
      </c>
      <c r="M23" s="268"/>
      <c r="N23" s="268"/>
      <c r="O23" s="275" t="s">
        <v>423</v>
      </c>
      <c r="P23" s="276"/>
      <c r="Q23" s="278">
        <v>1</v>
      </c>
      <c r="R23" s="268"/>
      <c r="S23" s="268"/>
      <c r="T23" s="275" t="s">
        <v>423</v>
      </c>
      <c r="U23" s="276"/>
    </row>
    <row r="24" spans="1:21" ht="15.75" customHeight="1" x14ac:dyDescent="0.25">
      <c r="A24" s="504"/>
      <c r="B24" s="274">
        <v>2</v>
      </c>
      <c r="C24" s="268"/>
      <c r="D24" s="268"/>
      <c r="E24" s="275" t="s">
        <v>424</v>
      </c>
      <c r="F24" s="276"/>
      <c r="G24" s="274">
        <v>2</v>
      </c>
      <c r="H24" s="268"/>
      <c r="I24" s="268"/>
      <c r="J24" s="275" t="s">
        <v>424</v>
      </c>
      <c r="K24" s="277"/>
      <c r="L24" s="274">
        <v>2</v>
      </c>
      <c r="M24" s="268"/>
      <c r="N24" s="268"/>
      <c r="O24" s="275" t="s">
        <v>424</v>
      </c>
      <c r="P24" s="276"/>
      <c r="Q24" s="278">
        <v>2</v>
      </c>
      <c r="R24" s="268"/>
      <c r="S24" s="268"/>
      <c r="T24" s="275" t="s">
        <v>424</v>
      </c>
      <c r="U24" s="276"/>
    </row>
    <row r="25" spans="1:21" ht="15.75" customHeight="1" x14ac:dyDescent="0.25">
      <c r="A25" s="504"/>
      <c r="B25" s="274">
        <v>3</v>
      </c>
      <c r="C25" s="268"/>
      <c r="D25" s="268"/>
      <c r="E25" s="275" t="s">
        <v>427</v>
      </c>
      <c r="F25" s="276"/>
      <c r="G25" s="274">
        <v>3</v>
      </c>
      <c r="H25" s="268"/>
      <c r="I25" s="268"/>
      <c r="J25" s="275" t="s">
        <v>427</v>
      </c>
      <c r="K25" s="277"/>
      <c r="L25" s="274">
        <v>3</v>
      </c>
      <c r="M25" s="268"/>
      <c r="N25" s="268"/>
      <c r="O25" s="275" t="s">
        <v>427</v>
      </c>
      <c r="P25" s="276"/>
      <c r="Q25" s="278">
        <v>3</v>
      </c>
      <c r="R25" s="268"/>
      <c r="S25" s="268"/>
      <c r="T25" s="275" t="s">
        <v>427</v>
      </c>
      <c r="U25" s="276"/>
    </row>
    <row r="26" spans="1:21" ht="31.5" x14ac:dyDescent="0.25">
      <c r="A26" s="504"/>
      <c r="B26" s="274">
        <v>4</v>
      </c>
      <c r="C26" s="268"/>
      <c r="D26" s="268"/>
      <c r="E26" s="279" t="s">
        <v>428</v>
      </c>
      <c r="F26" s="276"/>
      <c r="G26" s="274">
        <v>4</v>
      </c>
      <c r="H26" s="268"/>
      <c r="I26" s="268"/>
      <c r="J26" s="279" t="s">
        <v>428</v>
      </c>
      <c r="K26" s="277"/>
      <c r="L26" s="274">
        <v>4</v>
      </c>
      <c r="M26" s="268"/>
      <c r="N26" s="268"/>
      <c r="O26" s="279" t="s">
        <v>428</v>
      </c>
      <c r="P26" s="276"/>
      <c r="Q26" s="278">
        <v>4</v>
      </c>
      <c r="R26" s="268"/>
      <c r="S26" s="268"/>
      <c r="T26" s="279" t="s">
        <v>428</v>
      </c>
      <c r="U26" s="276"/>
    </row>
    <row r="27" spans="1:21" ht="15.75" customHeight="1" x14ac:dyDescent="0.25">
      <c r="A27" s="504"/>
      <c r="B27" s="274">
        <v>5</v>
      </c>
      <c r="C27" s="268"/>
      <c r="D27" s="268"/>
      <c r="E27" s="275" t="s">
        <v>429</v>
      </c>
      <c r="F27" s="276"/>
      <c r="G27" s="274">
        <v>5</v>
      </c>
      <c r="H27" s="268"/>
      <c r="I27" s="268"/>
      <c r="J27" s="275" t="s">
        <v>429</v>
      </c>
      <c r="K27" s="277"/>
      <c r="L27" s="274">
        <v>5</v>
      </c>
      <c r="M27" s="268"/>
      <c r="N27" s="268"/>
      <c r="O27" s="275" t="s">
        <v>429</v>
      </c>
      <c r="P27" s="276"/>
      <c r="Q27" s="278">
        <v>5</v>
      </c>
      <c r="R27" s="268"/>
      <c r="S27" s="268"/>
      <c r="T27" s="275" t="s">
        <v>429</v>
      </c>
      <c r="U27" s="276"/>
    </row>
    <row r="28" spans="1:21" ht="31.5" x14ac:dyDescent="0.25">
      <c r="A28" s="504"/>
      <c r="B28" s="274">
        <v>6</v>
      </c>
      <c r="C28" s="268"/>
      <c r="D28" s="268"/>
      <c r="E28" s="275" t="s">
        <v>430</v>
      </c>
      <c r="F28" s="276"/>
      <c r="G28" s="274">
        <v>6</v>
      </c>
      <c r="H28" s="268"/>
      <c r="I28" s="268"/>
      <c r="J28" s="275" t="s">
        <v>430</v>
      </c>
      <c r="K28" s="277"/>
      <c r="L28" s="274">
        <v>6</v>
      </c>
      <c r="M28" s="268"/>
      <c r="N28" s="268"/>
      <c r="O28" s="275" t="s">
        <v>430</v>
      </c>
      <c r="P28" s="276"/>
      <c r="Q28" s="278">
        <v>6</v>
      </c>
      <c r="R28" s="268"/>
      <c r="S28" s="268"/>
      <c r="T28" s="275" t="s">
        <v>430</v>
      </c>
      <c r="U28" s="276"/>
    </row>
    <row r="29" spans="1:21" ht="15.75" customHeight="1" x14ac:dyDescent="0.25">
      <c r="A29" s="504"/>
      <c r="B29" s="274">
        <v>7</v>
      </c>
      <c r="C29" s="268"/>
      <c r="D29" s="268"/>
      <c r="E29" s="275" t="s">
        <v>431</v>
      </c>
      <c r="F29" s="276"/>
      <c r="G29" s="274">
        <v>7</v>
      </c>
      <c r="H29" s="268"/>
      <c r="I29" s="268"/>
      <c r="J29" s="275" t="s">
        <v>431</v>
      </c>
      <c r="K29" s="277"/>
      <c r="L29" s="274">
        <v>7</v>
      </c>
      <c r="M29" s="268"/>
      <c r="N29" s="268"/>
      <c r="O29" s="275" t="s">
        <v>431</v>
      </c>
      <c r="P29" s="276"/>
      <c r="Q29" s="278">
        <v>7</v>
      </c>
      <c r="R29" s="268"/>
      <c r="S29" s="268"/>
      <c r="T29" s="275" t="s">
        <v>431</v>
      </c>
      <c r="U29" s="276"/>
    </row>
    <row r="30" spans="1:21" ht="31.5" x14ac:dyDescent="0.25">
      <c r="A30" s="504"/>
      <c r="B30" s="274">
        <v>8</v>
      </c>
      <c r="C30" s="268"/>
      <c r="D30" s="268"/>
      <c r="E30" s="275" t="s">
        <v>432</v>
      </c>
      <c r="F30" s="276"/>
      <c r="G30" s="274">
        <v>8</v>
      </c>
      <c r="H30" s="268"/>
      <c r="I30" s="268"/>
      <c r="J30" s="275" t="s">
        <v>432</v>
      </c>
      <c r="K30" s="277"/>
      <c r="L30" s="274">
        <v>8</v>
      </c>
      <c r="M30" s="268"/>
      <c r="N30" s="268"/>
      <c r="O30" s="275" t="s">
        <v>432</v>
      </c>
      <c r="P30" s="276"/>
      <c r="Q30" s="278">
        <v>8</v>
      </c>
      <c r="R30" s="268"/>
      <c r="S30" s="268"/>
      <c r="T30" s="275" t="s">
        <v>432</v>
      </c>
      <c r="U30" s="276"/>
    </row>
    <row r="31" spans="1:21" ht="31.5" x14ac:dyDescent="0.25">
      <c r="A31" s="504"/>
      <c r="B31" s="274">
        <v>9</v>
      </c>
      <c r="C31" s="268"/>
      <c r="D31" s="268"/>
      <c r="E31" s="275" t="s">
        <v>434</v>
      </c>
      <c r="F31" s="276"/>
      <c r="G31" s="274">
        <v>9</v>
      </c>
      <c r="H31" s="268"/>
      <c r="I31" s="268"/>
      <c r="J31" s="275" t="s">
        <v>434</v>
      </c>
      <c r="K31" s="277"/>
      <c r="L31" s="274">
        <v>9</v>
      </c>
      <c r="M31" s="268"/>
      <c r="N31" s="268"/>
      <c r="O31" s="275" t="s">
        <v>434</v>
      </c>
      <c r="P31" s="276"/>
      <c r="Q31" s="278">
        <v>9</v>
      </c>
      <c r="R31" s="268"/>
      <c r="S31" s="268"/>
      <c r="T31" s="275" t="s">
        <v>434</v>
      </c>
      <c r="U31" s="276"/>
    </row>
    <row r="32" spans="1:21" ht="31.5" x14ac:dyDescent="0.25">
      <c r="A32" s="504"/>
      <c r="B32" s="274">
        <v>10</v>
      </c>
      <c r="C32" s="268"/>
      <c r="D32" s="268"/>
      <c r="E32" s="275" t="s">
        <v>435</v>
      </c>
      <c r="F32" s="276"/>
      <c r="G32" s="274">
        <v>10</v>
      </c>
      <c r="H32" s="268"/>
      <c r="I32" s="268"/>
      <c r="J32" s="275" t="s">
        <v>435</v>
      </c>
      <c r="K32" s="277"/>
      <c r="L32" s="274">
        <v>10</v>
      </c>
      <c r="M32" s="268"/>
      <c r="N32" s="268"/>
      <c r="O32" s="275" t="s">
        <v>435</v>
      </c>
      <c r="P32" s="276"/>
      <c r="Q32" s="278">
        <v>10</v>
      </c>
      <c r="R32" s="268"/>
      <c r="S32" s="268"/>
      <c r="T32" s="275" t="s">
        <v>435</v>
      </c>
      <c r="U32" s="276"/>
    </row>
    <row r="33" spans="1:21" ht="30.75" thickBot="1" x14ac:dyDescent="0.3">
      <c r="A33" s="505"/>
      <c r="B33" s="280" t="s">
        <v>318</v>
      </c>
      <c r="C33" s="281"/>
      <c r="D33" s="281"/>
      <c r="E33" s="282" t="s">
        <v>436</v>
      </c>
      <c r="F33" s="283"/>
      <c r="G33" s="280" t="s">
        <v>318</v>
      </c>
      <c r="H33" s="281"/>
      <c r="I33" s="281"/>
      <c r="J33" s="282" t="s">
        <v>436</v>
      </c>
      <c r="K33" s="284"/>
      <c r="L33" s="280" t="s">
        <v>318</v>
      </c>
      <c r="M33" s="281"/>
      <c r="N33" s="281"/>
      <c r="O33" s="282" t="s">
        <v>436</v>
      </c>
      <c r="P33" s="283"/>
      <c r="Q33" s="285" t="s">
        <v>318</v>
      </c>
      <c r="R33" s="281"/>
      <c r="S33" s="281"/>
      <c r="T33" s="282" t="s">
        <v>436</v>
      </c>
      <c r="U33" s="283"/>
    </row>
    <row r="34" spans="1:21" ht="15.75" customHeight="1" x14ac:dyDescent="0.25">
      <c r="A34" s="503" t="s">
        <v>157</v>
      </c>
      <c r="B34" s="259" t="s">
        <v>256</v>
      </c>
      <c r="C34" s="498"/>
      <c r="D34" s="496"/>
      <c r="E34" s="496"/>
      <c r="F34" s="497"/>
      <c r="G34" s="259" t="s">
        <v>256</v>
      </c>
      <c r="H34" s="498"/>
      <c r="I34" s="496"/>
      <c r="J34" s="496"/>
      <c r="K34" s="496"/>
      <c r="L34" s="259" t="s">
        <v>256</v>
      </c>
      <c r="M34" s="498"/>
      <c r="N34" s="496"/>
      <c r="O34" s="496"/>
      <c r="P34" s="497"/>
      <c r="Q34" s="258" t="s">
        <v>256</v>
      </c>
      <c r="R34" s="498"/>
      <c r="S34" s="496"/>
      <c r="T34" s="496"/>
      <c r="U34" s="497"/>
    </row>
    <row r="35" spans="1:21" ht="78.75" x14ac:dyDescent="0.25">
      <c r="A35" s="504"/>
      <c r="B35" s="259" t="s">
        <v>340</v>
      </c>
      <c r="C35" s="498"/>
      <c r="D35" s="496"/>
      <c r="E35" s="496"/>
      <c r="F35" s="497"/>
      <c r="G35" s="259" t="s">
        <v>340</v>
      </c>
      <c r="H35" s="498"/>
      <c r="I35" s="496"/>
      <c r="J35" s="496"/>
      <c r="K35" s="496"/>
      <c r="L35" s="259" t="s">
        <v>340</v>
      </c>
      <c r="M35" s="498"/>
      <c r="N35" s="496"/>
      <c r="O35" s="496"/>
      <c r="P35" s="497"/>
      <c r="Q35" s="258" t="s">
        <v>340</v>
      </c>
      <c r="R35" s="498"/>
      <c r="S35" s="496"/>
      <c r="T35" s="496"/>
      <c r="U35" s="497"/>
    </row>
    <row r="36" spans="1:21" ht="15.75" customHeight="1" x14ac:dyDescent="0.25">
      <c r="A36" s="504"/>
      <c r="B36" s="495"/>
      <c r="C36" s="496"/>
      <c r="D36" s="496"/>
      <c r="E36" s="496"/>
      <c r="F36" s="497"/>
      <c r="G36" s="495"/>
      <c r="H36" s="496"/>
      <c r="I36" s="496"/>
      <c r="J36" s="496"/>
      <c r="K36" s="497"/>
      <c r="L36" s="495"/>
      <c r="M36" s="496"/>
      <c r="N36" s="496"/>
      <c r="O36" s="496"/>
      <c r="P36" s="497"/>
      <c r="Q36" s="495"/>
      <c r="R36" s="496"/>
      <c r="S36" s="496"/>
      <c r="T36" s="496"/>
      <c r="U36" s="497"/>
    </row>
    <row r="37" spans="1:21" ht="15.75" customHeight="1" x14ac:dyDescent="0.25">
      <c r="A37" s="504"/>
      <c r="B37" s="259" t="s">
        <v>313</v>
      </c>
      <c r="C37" s="260" t="s">
        <v>421</v>
      </c>
      <c r="D37" s="260" t="s">
        <v>314</v>
      </c>
      <c r="E37" s="498" t="s">
        <v>422</v>
      </c>
      <c r="F37" s="497"/>
      <c r="G37" s="259" t="s">
        <v>313</v>
      </c>
      <c r="H37" s="260" t="s">
        <v>421</v>
      </c>
      <c r="I37" s="260" t="s">
        <v>314</v>
      </c>
      <c r="J37" s="498" t="s">
        <v>422</v>
      </c>
      <c r="K37" s="496"/>
      <c r="L37" s="259" t="s">
        <v>313</v>
      </c>
      <c r="M37" s="260" t="s">
        <v>421</v>
      </c>
      <c r="N37" s="260" t="s">
        <v>314</v>
      </c>
      <c r="O37" s="498" t="s">
        <v>422</v>
      </c>
      <c r="P37" s="497"/>
      <c r="Q37" s="258" t="s">
        <v>313</v>
      </c>
      <c r="R37" s="260" t="s">
        <v>421</v>
      </c>
      <c r="S37" s="260" t="s">
        <v>314</v>
      </c>
      <c r="T37" s="498" t="s">
        <v>422</v>
      </c>
      <c r="U37" s="497"/>
    </row>
    <row r="38" spans="1:21" ht="31.5" x14ac:dyDescent="0.25">
      <c r="A38" s="504"/>
      <c r="B38" s="274">
        <v>1</v>
      </c>
      <c r="C38" s="268"/>
      <c r="D38" s="268"/>
      <c r="E38" s="275" t="s">
        <v>423</v>
      </c>
      <c r="F38" s="276"/>
      <c r="G38" s="274">
        <v>1</v>
      </c>
      <c r="H38" s="268"/>
      <c r="I38" s="268"/>
      <c r="J38" s="275" t="s">
        <v>423</v>
      </c>
      <c r="K38" s="277"/>
      <c r="L38" s="274">
        <v>1</v>
      </c>
      <c r="M38" s="268"/>
      <c r="N38" s="268"/>
      <c r="O38" s="275" t="s">
        <v>423</v>
      </c>
      <c r="P38" s="276"/>
      <c r="Q38" s="278">
        <v>1</v>
      </c>
      <c r="R38" s="268"/>
      <c r="S38" s="268"/>
      <c r="T38" s="275" t="s">
        <v>423</v>
      </c>
      <c r="U38" s="276"/>
    </row>
    <row r="39" spans="1:21" ht="15.75" customHeight="1" x14ac:dyDescent="0.25">
      <c r="A39" s="504"/>
      <c r="B39" s="274">
        <v>2</v>
      </c>
      <c r="C39" s="268"/>
      <c r="D39" s="268"/>
      <c r="E39" s="275" t="s">
        <v>424</v>
      </c>
      <c r="F39" s="276"/>
      <c r="G39" s="274">
        <v>2</v>
      </c>
      <c r="H39" s="268"/>
      <c r="I39" s="268"/>
      <c r="J39" s="275" t="s">
        <v>424</v>
      </c>
      <c r="K39" s="277"/>
      <c r="L39" s="274">
        <v>2</v>
      </c>
      <c r="M39" s="268"/>
      <c r="N39" s="268"/>
      <c r="O39" s="275" t="s">
        <v>424</v>
      </c>
      <c r="P39" s="276"/>
      <c r="Q39" s="278">
        <v>2</v>
      </c>
      <c r="R39" s="268"/>
      <c r="S39" s="268"/>
      <c r="T39" s="275" t="s">
        <v>424</v>
      </c>
      <c r="U39" s="276"/>
    </row>
    <row r="40" spans="1:21" ht="15.75" customHeight="1" x14ac:dyDescent="0.25">
      <c r="A40" s="504"/>
      <c r="B40" s="274">
        <v>3</v>
      </c>
      <c r="C40" s="268"/>
      <c r="D40" s="268"/>
      <c r="E40" s="275" t="s">
        <v>427</v>
      </c>
      <c r="F40" s="276"/>
      <c r="G40" s="274">
        <v>3</v>
      </c>
      <c r="H40" s="268"/>
      <c r="I40" s="268"/>
      <c r="J40" s="275" t="s">
        <v>427</v>
      </c>
      <c r="K40" s="277"/>
      <c r="L40" s="274">
        <v>3</v>
      </c>
      <c r="M40" s="268"/>
      <c r="N40" s="268"/>
      <c r="O40" s="275" t="s">
        <v>427</v>
      </c>
      <c r="P40" s="276"/>
      <c r="Q40" s="278">
        <v>3</v>
      </c>
      <c r="R40" s="268"/>
      <c r="S40" s="268"/>
      <c r="T40" s="275" t="s">
        <v>427</v>
      </c>
      <c r="U40" s="276"/>
    </row>
    <row r="41" spans="1:21" ht="31.5" x14ac:dyDescent="0.25">
      <c r="A41" s="504"/>
      <c r="B41" s="274">
        <v>4</v>
      </c>
      <c r="C41" s="268"/>
      <c r="D41" s="268"/>
      <c r="E41" s="279" t="s">
        <v>428</v>
      </c>
      <c r="F41" s="276"/>
      <c r="G41" s="274">
        <v>4</v>
      </c>
      <c r="H41" s="268"/>
      <c r="I41" s="268"/>
      <c r="J41" s="279" t="s">
        <v>428</v>
      </c>
      <c r="K41" s="277"/>
      <c r="L41" s="274">
        <v>4</v>
      </c>
      <c r="M41" s="268"/>
      <c r="N41" s="268"/>
      <c r="O41" s="279" t="s">
        <v>428</v>
      </c>
      <c r="P41" s="276"/>
      <c r="Q41" s="278">
        <v>4</v>
      </c>
      <c r="R41" s="268"/>
      <c r="S41" s="268"/>
      <c r="T41" s="279" t="s">
        <v>428</v>
      </c>
      <c r="U41" s="276"/>
    </row>
    <row r="42" spans="1:21" ht="15.75" customHeight="1" x14ac:dyDescent="0.25">
      <c r="A42" s="504"/>
      <c r="B42" s="274">
        <v>5</v>
      </c>
      <c r="C42" s="268"/>
      <c r="D42" s="268"/>
      <c r="E42" s="275" t="s">
        <v>429</v>
      </c>
      <c r="F42" s="276"/>
      <c r="G42" s="274">
        <v>5</v>
      </c>
      <c r="H42" s="268"/>
      <c r="I42" s="268"/>
      <c r="J42" s="275" t="s">
        <v>429</v>
      </c>
      <c r="K42" s="277"/>
      <c r="L42" s="274">
        <v>5</v>
      </c>
      <c r="M42" s="268"/>
      <c r="N42" s="268"/>
      <c r="O42" s="275" t="s">
        <v>429</v>
      </c>
      <c r="P42" s="276"/>
      <c r="Q42" s="278">
        <v>5</v>
      </c>
      <c r="R42" s="268"/>
      <c r="S42" s="268"/>
      <c r="T42" s="275" t="s">
        <v>429</v>
      </c>
      <c r="U42" s="276"/>
    </row>
    <row r="43" spans="1:21" ht="31.5" x14ac:dyDescent="0.25">
      <c r="A43" s="504"/>
      <c r="B43" s="274">
        <v>6</v>
      </c>
      <c r="C43" s="268"/>
      <c r="D43" s="268"/>
      <c r="E43" s="275" t="s">
        <v>430</v>
      </c>
      <c r="F43" s="276"/>
      <c r="G43" s="274">
        <v>6</v>
      </c>
      <c r="H43" s="268"/>
      <c r="I43" s="268"/>
      <c r="J43" s="275" t="s">
        <v>430</v>
      </c>
      <c r="K43" s="277"/>
      <c r="L43" s="274">
        <v>6</v>
      </c>
      <c r="M43" s="268"/>
      <c r="N43" s="268"/>
      <c r="O43" s="275" t="s">
        <v>430</v>
      </c>
      <c r="P43" s="276"/>
      <c r="Q43" s="278">
        <v>6</v>
      </c>
      <c r="R43" s="268"/>
      <c r="S43" s="268"/>
      <c r="T43" s="275" t="s">
        <v>430</v>
      </c>
      <c r="U43" s="276"/>
    </row>
    <row r="44" spans="1:21" ht="15.75" customHeight="1" x14ac:dyDescent="0.25">
      <c r="A44" s="504"/>
      <c r="B44" s="274">
        <v>7</v>
      </c>
      <c r="C44" s="268"/>
      <c r="D44" s="268"/>
      <c r="E44" s="275" t="s">
        <v>431</v>
      </c>
      <c r="F44" s="276"/>
      <c r="G44" s="274">
        <v>7</v>
      </c>
      <c r="H44" s="268"/>
      <c r="I44" s="268"/>
      <c r="J44" s="275" t="s">
        <v>431</v>
      </c>
      <c r="K44" s="277"/>
      <c r="L44" s="274">
        <v>7</v>
      </c>
      <c r="M44" s="268"/>
      <c r="N44" s="268"/>
      <c r="O44" s="275" t="s">
        <v>431</v>
      </c>
      <c r="P44" s="276"/>
      <c r="Q44" s="278">
        <v>7</v>
      </c>
      <c r="R44" s="268"/>
      <c r="S44" s="268"/>
      <c r="T44" s="275" t="s">
        <v>431</v>
      </c>
      <c r="U44" s="276"/>
    </row>
    <row r="45" spans="1:21" ht="31.5" x14ac:dyDescent="0.25">
      <c r="A45" s="504"/>
      <c r="B45" s="274">
        <v>8</v>
      </c>
      <c r="C45" s="268"/>
      <c r="D45" s="268"/>
      <c r="E45" s="275" t="s">
        <v>432</v>
      </c>
      <c r="F45" s="276"/>
      <c r="G45" s="274">
        <v>8</v>
      </c>
      <c r="H45" s="268"/>
      <c r="I45" s="268"/>
      <c r="J45" s="275" t="s">
        <v>432</v>
      </c>
      <c r="K45" s="277"/>
      <c r="L45" s="274">
        <v>8</v>
      </c>
      <c r="M45" s="268"/>
      <c r="N45" s="268"/>
      <c r="O45" s="275" t="s">
        <v>432</v>
      </c>
      <c r="P45" s="276"/>
      <c r="Q45" s="278">
        <v>8</v>
      </c>
      <c r="R45" s="268"/>
      <c r="S45" s="268"/>
      <c r="T45" s="275" t="s">
        <v>432</v>
      </c>
      <c r="U45" s="276"/>
    </row>
    <row r="46" spans="1:21" ht="31.5" x14ac:dyDescent="0.25">
      <c r="A46" s="504"/>
      <c r="B46" s="274">
        <v>9</v>
      </c>
      <c r="C46" s="268"/>
      <c r="D46" s="268"/>
      <c r="E46" s="275" t="s">
        <v>434</v>
      </c>
      <c r="F46" s="276"/>
      <c r="G46" s="274">
        <v>9</v>
      </c>
      <c r="H46" s="268"/>
      <c r="I46" s="268"/>
      <c r="J46" s="275" t="s">
        <v>434</v>
      </c>
      <c r="K46" s="277"/>
      <c r="L46" s="274">
        <v>9</v>
      </c>
      <c r="M46" s="268"/>
      <c r="N46" s="268"/>
      <c r="O46" s="275" t="s">
        <v>434</v>
      </c>
      <c r="P46" s="276"/>
      <c r="Q46" s="278">
        <v>9</v>
      </c>
      <c r="R46" s="268"/>
      <c r="S46" s="268"/>
      <c r="T46" s="275" t="s">
        <v>434</v>
      </c>
      <c r="U46" s="276"/>
    </row>
    <row r="47" spans="1:21" ht="31.5" x14ac:dyDescent="0.25">
      <c r="A47" s="504"/>
      <c r="B47" s="274">
        <v>10</v>
      </c>
      <c r="C47" s="268"/>
      <c r="D47" s="268"/>
      <c r="E47" s="275" t="s">
        <v>435</v>
      </c>
      <c r="F47" s="276"/>
      <c r="G47" s="274">
        <v>10</v>
      </c>
      <c r="H47" s="268"/>
      <c r="I47" s="268"/>
      <c r="J47" s="275" t="s">
        <v>435</v>
      </c>
      <c r="K47" s="277"/>
      <c r="L47" s="274">
        <v>10</v>
      </c>
      <c r="M47" s="268"/>
      <c r="N47" s="268"/>
      <c r="O47" s="275" t="s">
        <v>435</v>
      </c>
      <c r="P47" s="276"/>
      <c r="Q47" s="278">
        <v>10</v>
      </c>
      <c r="R47" s="268"/>
      <c r="S47" s="268"/>
      <c r="T47" s="275" t="s">
        <v>435</v>
      </c>
      <c r="U47" s="276"/>
    </row>
    <row r="48" spans="1:21" ht="30.75" thickBot="1" x14ac:dyDescent="0.3">
      <c r="A48" s="505"/>
      <c r="B48" s="280" t="s">
        <v>318</v>
      </c>
      <c r="C48" s="281"/>
      <c r="D48" s="281"/>
      <c r="E48" s="282" t="s">
        <v>436</v>
      </c>
      <c r="F48" s="283"/>
      <c r="G48" s="280" t="s">
        <v>318</v>
      </c>
      <c r="H48" s="281"/>
      <c r="I48" s="281"/>
      <c r="J48" s="282" t="s">
        <v>436</v>
      </c>
      <c r="K48" s="284"/>
      <c r="L48" s="280" t="s">
        <v>318</v>
      </c>
      <c r="M48" s="281"/>
      <c r="N48" s="281"/>
      <c r="O48" s="282" t="s">
        <v>436</v>
      </c>
      <c r="P48" s="283"/>
      <c r="Q48" s="285" t="s">
        <v>318</v>
      </c>
      <c r="R48" s="281"/>
      <c r="S48" s="281"/>
      <c r="T48" s="282" t="s">
        <v>436</v>
      </c>
      <c r="U48" s="283"/>
    </row>
    <row r="49" spans="1:21" ht="15.75" customHeight="1" x14ac:dyDescent="0.25">
      <c r="A49" s="503" t="s">
        <v>158</v>
      </c>
      <c r="B49" s="259" t="s">
        <v>256</v>
      </c>
      <c r="C49" s="498"/>
      <c r="D49" s="496"/>
      <c r="E49" s="496"/>
      <c r="F49" s="497"/>
      <c r="G49" s="259" t="s">
        <v>256</v>
      </c>
      <c r="H49" s="498"/>
      <c r="I49" s="496"/>
      <c r="J49" s="496"/>
      <c r="K49" s="496"/>
      <c r="L49" s="259" t="s">
        <v>256</v>
      </c>
      <c r="M49" s="498"/>
      <c r="N49" s="496"/>
      <c r="O49" s="496"/>
      <c r="P49" s="497"/>
      <c r="Q49" s="258" t="s">
        <v>256</v>
      </c>
      <c r="R49" s="498"/>
      <c r="S49" s="496"/>
      <c r="T49" s="496"/>
      <c r="U49" s="497"/>
    </row>
    <row r="50" spans="1:21" ht="78.75" x14ac:dyDescent="0.25">
      <c r="A50" s="504"/>
      <c r="B50" s="259" t="s">
        <v>340</v>
      </c>
      <c r="C50" s="498"/>
      <c r="D50" s="496"/>
      <c r="E50" s="496"/>
      <c r="F50" s="497"/>
      <c r="G50" s="259" t="s">
        <v>340</v>
      </c>
      <c r="H50" s="498"/>
      <c r="I50" s="496"/>
      <c r="J50" s="496"/>
      <c r="K50" s="496"/>
      <c r="L50" s="259" t="s">
        <v>340</v>
      </c>
      <c r="M50" s="498"/>
      <c r="N50" s="496"/>
      <c r="O50" s="496"/>
      <c r="P50" s="497"/>
      <c r="Q50" s="258" t="s">
        <v>340</v>
      </c>
      <c r="R50" s="498"/>
      <c r="S50" s="496"/>
      <c r="T50" s="496"/>
      <c r="U50" s="497"/>
    </row>
    <row r="51" spans="1:21" ht="15.75" customHeight="1" x14ac:dyDescent="0.25">
      <c r="A51" s="504"/>
      <c r="B51" s="495"/>
      <c r="C51" s="496"/>
      <c r="D51" s="496"/>
      <c r="E51" s="496"/>
      <c r="F51" s="497"/>
      <c r="G51" s="495"/>
      <c r="H51" s="496"/>
      <c r="I51" s="496"/>
      <c r="J51" s="496"/>
      <c r="K51" s="497"/>
      <c r="L51" s="495"/>
      <c r="M51" s="496"/>
      <c r="N51" s="496"/>
      <c r="O51" s="496"/>
      <c r="P51" s="497"/>
      <c r="Q51" s="495"/>
      <c r="R51" s="496"/>
      <c r="S51" s="496"/>
      <c r="T51" s="496"/>
      <c r="U51" s="497"/>
    </row>
    <row r="52" spans="1:21" ht="15.75" customHeight="1" x14ac:dyDescent="0.25">
      <c r="A52" s="504"/>
      <c r="B52" s="259" t="s">
        <v>313</v>
      </c>
      <c r="C52" s="260" t="s">
        <v>421</v>
      </c>
      <c r="D52" s="260" t="s">
        <v>314</v>
      </c>
      <c r="E52" s="498" t="s">
        <v>422</v>
      </c>
      <c r="F52" s="497"/>
      <c r="G52" s="259" t="s">
        <v>313</v>
      </c>
      <c r="H52" s="260" t="s">
        <v>421</v>
      </c>
      <c r="I52" s="260" t="s">
        <v>314</v>
      </c>
      <c r="J52" s="498" t="s">
        <v>422</v>
      </c>
      <c r="K52" s="496"/>
      <c r="L52" s="259" t="s">
        <v>313</v>
      </c>
      <c r="M52" s="260" t="s">
        <v>421</v>
      </c>
      <c r="N52" s="260" t="s">
        <v>314</v>
      </c>
      <c r="O52" s="498" t="s">
        <v>422</v>
      </c>
      <c r="P52" s="497"/>
      <c r="Q52" s="258" t="s">
        <v>313</v>
      </c>
      <c r="R52" s="260" t="s">
        <v>421</v>
      </c>
      <c r="S52" s="260" t="s">
        <v>314</v>
      </c>
      <c r="T52" s="498" t="s">
        <v>422</v>
      </c>
      <c r="U52" s="497"/>
    </row>
    <row r="53" spans="1:21" ht="31.5" x14ac:dyDescent="0.25">
      <c r="A53" s="504"/>
      <c r="B53" s="274">
        <v>1</v>
      </c>
      <c r="C53" s="268"/>
      <c r="D53" s="268"/>
      <c r="E53" s="275" t="s">
        <v>423</v>
      </c>
      <c r="F53" s="276"/>
      <c r="G53" s="274">
        <v>1</v>
      </c>
      <c r="H53" s="268"/>
      <c r="I53" s="268"/>
      <c r="J53" s="275" t="s">
        <v>423</v>
      </c>
      <c r="K53" s="277"/>
      <c r="L53" s="274">
        <v>1</v>
      </c>
      <c r="M53" s="268"/>
      <c r="N53" s="268"/>
      <c r="O53" s="275" t="s">
        <v>423</v>
      </c>
      <c r="P53" s="276"/>
      <c r="Q53" s="278">
        <v>1</v>
      </c>
      <c r="R53" s="268"/>
      <c r="S53" s="268"/>
      <c r="T53" s="275" t="s">
        <v>423</v>
      </c>
      <c r="U53" s="276"/>
    </row>
    <row r="54" spans="1:21" ht="15.75" customHeight="1" x14ac:dyDescent="0.25">
      <c r="A54" s="504"/>
      <c r="B54" s="274">
        <v>2</v>
      </c>
      <c r="C54" s="268"/>
      <c r="D54" s="268"/>
      <c r="E54" s="275" t="s">
        <v>424</v>
      </c>
      <c r="F54" s="276"/>
      <c r="G54" s="274">
        <v>2</v>
      </c>
      <c r="H54" s="268"/>
      <c r="I54" s="268"/>
      <c r="J54" s="275" t="s">
        <v>424</v>
      </c>
      <c r="K54" s="277"/>
      <c r="L54" s="274">
        <v>2</v>
      </c>
      <c r="M54" s="268"/>
      <c r="N54" s="268"/>
      <c r="O54" s="275" t="s">
        <v>424</v>
      </c>
      <c r="P54" s="276"/>
      <c r="Q54" s="278">
        <v>2</v>
      </c>
      <c r="R54" s="268"/>
      <c r="S54" s="268"/>
      <c r="T54" s="275" t="s">
        <v>424</v>
      </c>
      <c r="U54" s="276"/>
    </row>
    <row r="55" spans="1:21" ht="15.75" customHeight="1" x14ac:dyDescent="0.25">
      <c r="A55" s="504"/>
      <c r="B55" s="274">
        <v>3</v>
      </c>
      <c r="C55" s="268"/>
      <c r="D55" s="268"/>
      <c r="E55" s="275" t="s">
        <v>427</v>
      </c>
      <c r="F55" s="276"/>
      <c r="G55" s="274">
        <v>3</v>
      </c>
      <c r="H55" s="268"/>
      <c r="I55" s="268"/>
      <c r="J55" s="275" t="s">
        <v>427</v>
      </c>
      <c r="K55" s="277"/>
      <c r="L55" s="274">
        <v>3</v>
      </c>
      <c r="M55" s="268"/>
      <c r="N55" s="268"/>
      <c r="O55" s="275" t="s">
        <v>427</v>
      </c>
      <c r="P55" s="276"/>
      <c r="Q55" s="278">
        <v>3</v>
      </c>
      <c r="R55" s="268"/>
      <c r="S55" s="268"/>
      <c r="T55" s="275" t="s">
        <v>427</v>
      </c>
      <c r="U55" s="276"/>
    </row>
    <row r="56" spans="1:21" ht="31.5" x14ac:dyDescent="0.25">
      <c r="A56" s="504"/>
      <c r="B56" s="274">
        <v>4</v>
      </c>
      <c r="C56" s="268"/>
      <c r="D56" s="268"/>
      <c r="E56" s="279" t="s">
        <v>428</v>
      </c>
      <c r="F56" s="276"/>
      <c r="G56" s="274">
        <v>4</v>
      </c>
      <c r="H56" s="268"/>
      <c r="I56" s="268"/>
      <c r="J56" s="279" t="s">
        <v>428</v>
      </c>
      <c r="K56" s="277"/>
      <c r="L56" s="274">
        <v>4</v>
      </c>
      <c r="M56" s="268"/>
      <c r="N56" s="268"/>
      <c r="O56" s="279" t="s">
        <v>428</v>
      </c>
      <c r="P56" s="276"/>
      <c r="Q56" s="278">
        <v>4</v>
      </c>
      <c r="R56" s="268"/>
      <c r="S56" s="268"/>
      <c r="T56" s="279" t="s">
        <v>428</v>
      </c>
      <c r="U56" s="276"/>
    </row>
    <row r="57" spans="1:21" ht="15.75" customHeight="1" x14ac:dyDescent="0.25">
      <c r="A57" s="504"/>
      <c r="B57" s="274">
        <v>5</v>
      </c>
      <c r="C57" s="268"/>
      <c r="D57" s="268"/>
      <c r="E57" s="275" t="s">
        <v>429</v>
      </c>
      <c r="F57" s="276"/>
      <c r="G57" s="274">
        <v>5</v>
      </c>
      <c r="H57" s="268"/>
      <c r="I57" s="268"/>
      <c r="J57" s="275" t="s">
        <v>429</v>
      </c>
      <c r="K57" s="277"/>
      <c r="L57" s="274">
        <v>5</v>
      </c>
      <c r="M57" s="268"/>
      <c r="N57" s="268"/>
      <c r="O57" s="275" t="s">
        <v>429</v>
      </c>
      <c r="P57" s="276"/>
      <c r="Q57" s="278">
        <v>5</v>
      </c>
      <c r="R57" s="268"/>
      <c r="S57" s="268"/>
      <c r="T57" s="275" t="s">
        <v>429</v>
      </c>
      <c r="U57" s="276"/>
    </row>
    <row r="58" spans="1:21" ht="31.5" x14ac:dyDescent="0.25">
      <c r="A58" s="504"/>
      <c r="B58" s="274">
        <v>6</v>
      </c>
      <c r="C58" s="268"/>
      <c r="D58" s="268"/>
      <c r="E58" s="275" t="s">
        <v>430</v>
      </c>
      <c r="F58" s="276"/>
      <c r="G58" s="274">
        <v>6</v>
      </c>
      <c r="H58" s="268"/>
      <c r="I58" s="268"/>
      <c r="J58" s="275" t="s">
        <v>430</v>
      </c>
      <c r="K58" s="277"/>
      <c r="L58" s="274">
        <v>6</v>
      </c>
      <c r="M58" s="268"/>
      <c r="N58" s="268"/>
      <c r="O58" s="275" t="s">
        <v>430</v>
      </c>
      <c r="P58" s="276"/>
      <c r="Q58" s="278">
        <v>6</v>
      </c>
      <c r="R58" s="268"/>
      <c r="S58" s="268"/>
      <c r="T58" s="275" t="s">
        <v>430</v>
      </c>
      <c r="U58" s="276"/>
    </row>
    <row r="59" spans="1:21" ht="15.75" customHeight="1" x14ac:dyDescent="0.25">
      <c r="A59" s="504"/>
      <c r="B59" s="274">
        <v>7</v>
      </c>
      <c r="C59" s="268"/>
      <c r="D59" s="268"/>
      <c r="E59" s="275" t="s">
        <v>431</v>
      </c>
      <c r="F59" s="276"/>
      <c r="G59" s="274">
        <v>7</v>
      </c>
      <c r="H59" s="268"/>
      <c r="I59" s="268"/>
      <c r="J59" s="275" t="s">
        <v>431</v>
      </c>
      <c r="K59" s="277"/>
      <c r="L59" s="274">
        <v>7</v>
      </c>
      <c r="M59" s="268"/>
      <c r="N59" s="268"/>
      <c r="O59" s="275" t="s">
        <v>431</v>
      </c>
      <c r="P59" s="276"/>
      <c r="Q59" s="278">
        <v>7</v>
      </c>
      <c r="R59" s="268"/>
      <c r="S59" s="268"/>
      <c r="T59" s="275" t="s">
        <v>431</v>
      </c>
      <c r="U59" s="276"/>
    </row>
    <row r="60" spans="1:21" ht="31.5" x14ac:dyDescent="0.25">
      <c r="A60" s="504"/>
      <c r="B60" s="274">
        <v>8</v>
      </c>
      <c r="C60" s="268"/>
      <c r="D60" s="268"/>
      <c r="E60" s="275" t="s">
        <v>432</v>
      </c>
      <c r="F60" s="276"/>
      <c r="G60" s="274">
        <v>8</v>
      </c>
      <c r="H60" s="268"/>
      <c r="I60" s="268"/>
      <c r="J60" s="275" t="s">
        <v>432</v>
      </c>
      <c r="K60" s="277"/>
      <c r="L60" s="274">
        <v>8</v>
      </c>
      <c r="M60" s="268"/>
      <c r="N60" s="268"/>
      <c r="O60" s="275" t="s">
        <v>432</v>
      </c>
      <c r="P60" s="276"/>
      <c r="Q60" s="278">
        <v>8</v>
      </c>
      <c r="R60" s="268"/>
      <c r="S60" s="268"/>
      <c r="T60" s="275" t="s">
        <v>432</v>
      </c>
      <c r="U60" s="276"/>
    </row>
    <row r="61" spans="1:21" ht="31.5" x14ac:dyDescent="0.25">
      <c r="A61" s="504"/>
      <c r="B61" s="274">
        <v>9</v>
      </c>
      <c r="C61" s="268"/>
      <c r="D61" s="268"/>
      <c r="E61" s="275" t="s">
        <v>434</v>
      </c>
      <c r="F61" s="276"/>
      <c r="G61" s="274">
        <v>9</v>
      </c>
      <c r="H61" s="268"/>
      <c r="I61" s="268"/>
      <c r="J61" s="275" t="s">
        <v>434</v>
      </c>
      <c r="K61" s="277"/>
      <c r="L61" s="274">
        <v>9</v>
      </c>
      <c r="M61" s="268"/>
      <c r="N61" s="268"/>
      <c r="O61" s="275" t="s">
        <v>434</v>
      </c>
      <c r="P61" s="276"/>
      <c r="Q61" s="278">
        <v>9</v>
      </c>
      <c r="R61" s="268"/>
      <c r="S61" s="268"/>
      <c r="T61" s="275" t="s">
        <v>434</v>
      </c>
      <c r="U61" s="276"/>
    </row>
    <row r="62" spans="1:21" ht="31.5" x14ac:dyDescent="0.25">
      <c r="A62" s="504"/>
      <c r="B62" s="274">
        <v>10</v>
      </c>
      <c r="C62" s="268"/>
      <c r="D62" s="268"/>
      <c r="E62" s="275" t="s">
        <v>435</v>
      </c>
      <c r="F62" s="276"/>
      <c r="G62" s="274">
        <v>10</v>
      </c>
      <c r="H62" s="268"/>
      <c r="I62" s="268"/>
      <c r="J62" s="275" t="s">
        <v>435</v>
      </c>
      <c r="K62" s="277"/>
      <c r="L62" s="274">
        <v>10</v>
      </c>
      <c r="M62" s="268"/>
      <c r="N62" s="268"/>
      <c r="O62" s="275" t="s">
        <v>435</v>
      </c>
      <c r="P62" s="276"/>
      <c r="Q62" s="278">
        <v>10</v>
      </c>
      <c r="R62" s="268"/>
      <c r="S62" s="268"/>
      <c r="T62" s="275" t="s">
        <v>435</v>
      </c>
      <c r="U62" s="276"/>
    </row>
    <row r="63" spans="1:21" ht="30.75" thickBot="1" x14ac:dyDescent="0.3">
      <c r="A63" s="505"/>
      <c r="B63" s="280" t="s">
        <v>318</v>
      </c>
      <c r="C63" s="281"/>
      <c r="D63" s="281"/>
      <c r="E63" s="282" t="s">
        <v>436</v>
      </c>
      <c r="F63" s="283"/>
      <c r="G63" s="280" t="s">
        <v>318</v>
      </c>
      <c r="H63" s="281"/>
      <c r="I63" s="281"/>
      <c r="J63" s="282" t="s">
        <v>436</v>
      </c>
      <c r="K63" s="284"/>
      <c r="L63" s="280" t="s">
        <v>318</v>
      </c>
      <c r="M63" s="281"/>
      <c r="N63" s="281"/>
      <c r="O63" s="282" t="s">
        <v>436</v>
      </c>
      <c r="P63" s="283"/>
      <c r="Q63" s="285" t="s">
        <v>318</v>
      </c>
      <c r="R63" s="281"/>
      <c r="S63" s="281"/>
      <c r="T63" s="282" t="s">
        <v>436</v>
      </c>
      <c r="U63" s="283"/>
    </row>
    <row r="64" spans="1:21" ht="15.75" customHeight="1" x14ac:dyDescent="0.25">
      <c r="A64" s="503" t="s">
        <v>159</v>
      </c>
      <c r="B64" s="259" t="s">
        <v>256</v>
      </c>
      <c r="C64" s="498"/>
      <c r="D64" s="496"/>
      <c r="E64" s="496"/>
      <c r="F64" s="497"/>
      <c r="G64" s="259" t="s">
        <v>256</v>
      </c>
      <c r="H64" s="498"/>
      <c r="I64" s="496"/>
      <c r="J64" s="496"/>
      <c r="K64" s="496"/>
      <c r="L64" s="259" t="s">
        <v>256</v>
      </c>
      <c r="M64" s="498"/>
      <c r="N64" s="496"/>
      <c r="O64" s="496"/>
      <c r="P64" s="497"/>
      <c r="Q64" s="258" t="s">
        <v>256</v>
      </c>
      <c r="R64" s="498"/>
      <c r="S64" s="496"/>
      <c r="T64" s="496"/>
      <c r="U64" s="497"/>
    </row>
    <row r="65" spans="1:21" ht="78.75" x14ac:dyDescent="0.25">
      <c r="A65" s="504"/>
      <c r="B65" s="259" t="s">
        <v>340</v>
      </c>
      <c r="C65" s="498"/>
      <c r="D65" s="496"/>
      <c r="E65" s="496"/>
      <c r="F65" s="497"/>
      <c r="G65" s="259" t="s">
        <v>340</v>
      </c>
      <c r="H65" s="498"/>
      <c r="I65" s="496"/>
      <c r="J65" s="496"/>
      <c r="K65" s="496"/>
      <c r="L65" s="259" t="s">
        <v>340</v>
      </c>
      <c r="M65" s="498"/>
      <c r="N65" s="496"/>
      <c r="O65" s="496"/>
      <c r="P65" s="497"/>
      <c r="Q65" s="258" t="s">
        <v>340</v>
      </c>
      <c r="R65" s="498"/>
      <c r="S65" s="496"/>
      <c r="T65" s="496"/>
      <c r="U65" s="497"/>
    </row>
    <row r="66" spans="1:21" ht="15.75" customHeight="1" x14ac:dyDescent="0.25">
      <c r="A66" s="504"/>
      <c r="B66" s="495"/>
      <c r="C66" s="496"/>
      <c r="D66" s="496"/>
      <c r="E66" s="496"/>
      <c r="F66" s="497"/>
      <c r="G66" s="495"/>
      <c r="H66" s="496"/>
      <c r="I66" s="496"/>
      <c r="J66" s="496"/>
      <c r="K66" s="497"/>
      <c r="L66" s="495"/>
      <c r="M66" s="496"/>
      <c r="N66" s="496"/>
      <c r="O66" s="496"/>
      <c r="P66" s="497"/>
      <c r="Q66" s="495"/>
      <c r="R66" s="496"/>
      <c r="S66" s="496"/>
      <c r="T66" s="496"/>
      <c r="U66" s="497"/>
    </row>
    <row r="67" spans="1:21" ht="15.75" customHeight="1" x14ac:dyDescent="0.25">
      <c r="A67" s="504"/>
      <c r="B67" s="259" t="s">
        <v>313</v>
      </c>
      <c r="C67" s="260" t="s">
        <v>421</v>
      </c>
      <c r="D67" s="260" t="s">
        <v>314</v>
      </c>
      <c r="E67" s="498" t="s">
        <v>422</v>
      </c>
      <c r="F67" s="497"/>
      <c r="G67" s="259" t="s">
        <v>313</v>
      </c>
      <c r="H67" s="260" t="s">
        <v>421</v>
      </c>
      <c r="I67" s="260" t="s">
        <v>314</v>
      </c>
      <c r="J67" s="498" t="s">
        <v>422</v>
      </c>
      <c r="K67" s="496"/>
      <c r="L67" s="259" t="s">
        <v>313</v>
      </c>
      <c r="M67" s="260" t="s">
        <v>421</v>
      </c>
      <c r="N67" s="260" t="s">
        <v>314</v>
      </c>
      <c r="O67" s="498" t="s">
        <v>422</v>
      </c>
      <c r="P67" s="497"/>
      <c r="Q67" s="258" t="s">
        <v>313</v>
      </c>
      <c r="R67" s="260" t="s">
        <v>421</v>
      </c>
      <c r="S67" s="260" t="s">
        <v>314</v>
      </c>
      <c r="T67" s="498" t="s">
        <v>422</v>
      </c>
      <c r="U67" s="497"/>
    </row>
    <row r="68" spans="1:21" ht="31.5" x14ac:dyDescent="0.25">
      <c r="A68" s="504"/>
      <c r="B68" s="274">
        <v>1</v>
      </c>
      <c r="C68" s="268"/>
      <c r="D68" s="268"/>
      <c r="E68" s="275" t="s">
        <v>423</v>
      </c>
      <c r="F68" s="276"/>
      <c r="G68" s="274">
        <v>1</v>
      </c>
      <c r="H68" s="268"/>
      <c r="I68" s="268"/>
      <c r="J68" s="275" t="s">
        <v>423</v>
      </c>
      <c r="K68" s="277"/>
      <c r="L68" s="274">
        <v>1</v>
      </c>
      <c r="M68" s="268"/>
      <c r="N68" s="268"/>
      <c r="O68" s="275" t="s">
        <v>423</v>
      </c>
      <c r="P68" s="276"/>
      <c r="Q68" s="278">
        <v>1</v>
      </c>
      <c r="R68" s="268"/>
      <c r="S68" s="268"/>
      <c r="T68" s="275" t="s">
        <v>423</v>
      </c>
      <c r="U68" s="276"/>
    </row>
    <row r="69" spans="1:21" ht="15.75" customHeight="1" x14ac:dyDescent="0.25">
      <c r="A69" s="504"/>
      <c r="B69" s="274">
        <v>2</v>
      </c>
      <c r="C69" s="268"/>
      <c r="D69" s="268"/>
      <c r="E69" s="275" t="s">
        <v>424</v>
      </c>
      <c r="F69" s="276"/>
      <c r="G69" s="274">
        <v>2</v>
      </c>
      <c r="H69" s="268"/>
      <c r="I69" s="268"/>
      <c r="J69" s="275" t="s">
        <v>424</v>
      </c>
      <c r="K69" s="277"/>
      <c r="L69" s="274">
        <v>2</v>
      </c>
      <c r="M69" s="268"/>
      <c r="N69" s="268"/>
      <c r="O69" s="275" t="s">
        <v>424</v>
      </c>
      <c r="P69" s="276"/>
      <c r="Q69" s="278">
        <v>2</v>
      </c>
      <c r="R69" s="268"/>
      <c r="S69" s="268"/>
      <c r="T69" s="275" t="s">
        <v>424</v>
      </c>
      <c r="U69" s="276"/>
    </row>
    <row r="70" spans="1:21" ht="15.75" customHeight="1" x14ac:dyDescent="0.25">
      <c r="A70" s="504"/>
      <c r="B70" s="274">
        <v>3</v>
      </c>
      <c r="C70" s="268"/>
      <c r="D70" s="268"/>
      <c r="E70" s="275" t="s">
        <v>427</v>
      </c>
      <c r="F70" s="276"/>
      <c r="G70" s="274">
        <v>3</v>
      </c>
      <c r="H70" s="268"/>
      <c r="I70" s="268"/>
      <c r="J70" s="275" t="s">
        <v>427</v>
      </c>
      <c r="K70" s="277"/>
      <c r="L70" s="274">
        <v>3</v>
      </c>
      <c r="M70" s="268"/>
      <c r="N70" s="268"/>
      <c r="O70" s="275" t="s">
        <v>427</v>
      </c>
      <c r="P70" s="276"/>
      <c r="Q70" s="278">
        <v>3</v>
      </c>
      <c r="R70" s="268"/>
      <c r="S70" s="268"/>
      <c r="T70" s="275" t="s">
        <v>427</v>
      </c>
      <c r="U70" s="276"/>
    </row>
    <row r="71" spans="1:21" ht="31.5" x14ac:dyDescent="0.25">
      <c r="A71" s="504"/>
      <c r="B71" s="274">
        <v>4</v>
      </c>
      <c r="C71" s="268"/>
      <c r="D71" s="268"/>
      <c r="E71" s="279" t="s">
        <v>428</v>
      </c>
      <c r="F71" s="276"/>
      <c r="G71" s="274">
        <v>4</v>
      </c>
      <c r="H71" s="268"/>
      <c r="I71" s="268"/>
      <c r="J71" s="279" t="s">
        <v>428</v>
      </c>
      <c r="K71" s="277"/>
      <c r="L71" s="274">
        <v>4</v>
      </c>
      <c r="M71" s="268"/>
      <c r="N71" s="268"/>
      <c r="O71" s="279" t="s">
        <v>428</v>
      </c>
      <c r="P71" s="276"/>
      <c r="Q71" s="278">
        <v>4</v>
      </c>
      <c r="R71" s="268"/>
      <c r="S71" s="268"/>
      <c r="T71" s="279" t="s">
        <v>428</v>
      </c>
      <c r="U71" s="276"/>
    </row>
    <row r="72" spans="1:21" ht="15.75" customHeight="1" x14ac:dyDescent="0.25">
      <c r="A72" s="504"/>
      <c r="B72" s="274">
        <v>5</v>
      </c>
      <c r="C72" s="268"/>
      <c r="D72" s="268"/>
      <c r="E72" s="275" t="s">
        <v>429</v>
      </c>
      <c r="F72" s="276"/>
      <c r="G72" s="274">
        <v>5</v>
      </c>
      <c r="H72" s="268"/>
      <c r="I72" s="268"/>
      <c r="J72" s="275" t="s">
        <v>429</v>
      </c>
      <c r="K72" s="277"/>
      <c r="L72" s="274">
        <v>5</v>
      </c>
      <c r="M72" s="268"/>
      <c r="N72" s="268"/>
      <c r="O72" s="275" t="s">
        <v>429</v>
      </c>
      <c r="P72" s="276"/>
      <c r="Q72" s="278">
        <v>5</v>
      </c>
      <c r="R72" s="268"/>
      <c r="S72" s="268"/>
      <c r="T72" s="275" t="s">
        <v>429</v>
      </c>
      <c r="U72" s="276"/>
    </row>
    <row r="73" spans="1:21" ht="31.5" x14ac:dyDescent="0.25">
      <c r="A73" s="504"/>
      <c r="B73" s="274">
        <v>6</v>
      </c>
      <c r="C73" s="268"/>
      <c r="D73" s="268"/>
      <c r="E73" s="275" t="s">
        <v>430</v>
      </c>
      <c r="F73" s="276"/>
      <c r="G73" s="274">
        <v>6</v>
      </c>
      <c r="H73" s="268"/>
      <c r="I73" s="268"/>
      <c r="J73" s="275" t="s">
        <v>430</v>
      </c>
      <c r="K73" s="277"/>
      <c r="L73" s="274">
        <v>6</v>
      </c>
      <c r="M73" s="268"/>
      <c r="N73" s="268"/>
      <c r="O73" s="275" t="s">
        <v>430</v>
      </c>
      <c r="P73" s="276"/>
      <c r="Q73" s="278">
        <v>6</v>
      </c>
      <c r="R73" s="268"/>
      <c r="S73" s="268"/>
      <c r="T73" s="275" t="s">
        <v>430</v>
      </c>
      <c r="U73" s="276"/>
    </row>
    <row r="74" spans="1:21" ht="15.75" customHeight="1" x14ac:dyDescent="0.25">
      <c r="A74" s="504"/>
      <c r="B74" s="274">
        <v>7</v>
      </c>
      <c r="C74" s="268"/>
      <c r="D74" s="268"/>
      <c r="E74" s="275" t="s">
        <v>431</v>
      </c>
      <c r="F74" s="276"/>
      <c r="G74" s="274">
        <v>7</v>
      </c>
      <c r="H74" s="268"/>
      <c r="I74" s="268"/>
      <c r="J74" s="275" t="s">
        <v>431</v>
      </c>
      <c r="K74" s="277"/>
      <c r="L74" s="274">
        <v>7</v>
      </c>
      <c r="M74" s="268"/>
      <c r="N74" s="268"/>
      <c r="O74" s="275" t="s">
        <v>431</v>
      </c>
      <c r="P74" s="276"/>
      <c r="Q74" s="278">
        <v>7</v>
      </c>
      <c r="R74" s="268"/>
      <c r="S74" s="268"/>
      <c r="T74" s="275" t="s">
        <v>431</v>
      </c>
      <c r="U74" s="276"/>
    </row>
    <row r="75" spans="1:21" ht="31.5" x14ac:dyDescent="0.25">
      <c r="A75" s="504"/>
      <c r="B75" s="274">
        <v>8</v>
      </c>
      <c r="C75" s="268"/>
      <c r="D75" s="268"/>
      <c r="E75" s="275" t="s">
        <v>432</v>
      </c>
      <c r="F75" s="276"/>
      <c r="G75" s="274">
        <v>8</v>
      </c>
      <c r="H75" s="268"/>
      <c r="I75" s="268"/>
      <c r="J75" s="275" t="s">
        <v>432</v>
      </c>
      <c r="K75" s="277"/>
      <c r="L75" s="274">
        <v>8</v>
      </c>
      <c r="M75" s="268"/>
      <c r="N75" s="268"/>
      <c r="O75" s="275" t="s">
        <v>432</v>
      </c>
      <c r="P75" s="276"/>
      <c r="Q75" s="278">
        <v>8</v>
      </c>
      <c r="R75" s="268"/>
      <c r="S75" s="268"/>
      <c r="T75" s="275" t="s">
        <v>432</v>
      </c>
      <c r="U75" s="276"/>
    </row>
    <row r="76" spans="1:21" ht="31.5" x14ac:dyDescent="0.25">
      <c r="A76" s="504"/>
      <c r="B76" s="274">
        <v>9</v>
      </c>
      <c r="C76" s="268"/>
      <c r="D76" s="268"/>
      <c r="E76" s="275" t="s">
        <v>434</v>
      </c>
      <c r="F76" s="276"/>
      <c r="G76" s="274">
        <v>9</v>
      </c>
      <c r="H76" s="268"/>
      <c r="I76" s="268"/>
      <c r="J76" s="275" t="s">
        <v>434</v>
      </c>
      <c r="K76" s="277"/>
      <c r="L76" s="274">
        <v>9</v>
      </c>
      <c r="M76" s="268"/>
      <c r="N76" s="268"/>
      <c r="O76" s="275" t="s">
        <v>434</v>
      </c>
      <c r="P76" s="276"/>
      <c r="Q76" s="278">
        <v>9</v>
      </c>
      <c r="R76" s="268"/>
      <c r="S76" s="268"/>
      <c r="T76" s="275" t="s">
        <v>434</v>
      </c>
      <c r="U76" s="276"/>
    </row>
    <row r="77" spans="1:21" ht="31.5" x14ac:dyDescent="0.25">
      <c r="A77" s="504"/>
      <c r="B77" s="274">
        <v>10</v>
      </c>
      <c r="C77" s="268"/>
      <c r="D77" s="268"/>
      <c r="E77" s="275" t="s">
        <v>435</v>
      </c>
      <c r="F77" s="276"/>
      <c r="G77" s="274">
        <v>10</v>
      </c>
      <c r="H77" s="268"/>
      <c r="I77" s="268"/>
      <c r="J77" s="275" t="s">
        <v>435</v>
      </c>
      <c r="K77" s="277"/>
      <c r="L77" s="274">
        <v>10</v>
      </c>
      <c r="M77" s="268"/>
      <c r="N77" s="268"/>
      <c r="O77" s="275" t="s">
        <v>435</v>
      </c>
      <c r="P77" s="276"/>
      <c r="Q77" s="278">
        <v>10</v>
      </c>
      <c r="R77" s="268"/>
      <c r="S77" s="268"/>
      <c r="T77" s="275" t="s">
        <v>435</v>
      </c>
      <c r="U77" s="276"/>
    </row>
    <row r="78" spans="1:21" ht="30.75" thickBot="1" x14ac:dyDescent="0.3">
      <c r="A78" s="505"/>
      <c r="B78" s="280" t="s">
        <v>318</v>
      </c>
      <c r="C78" s="281"/>
      <c r="D78" s="281"/>
      <c r="E78" s="282" t="s">
        <v>436</v>
      </c>
      <c r="F78" s="283"/>
      <c r="G78" s="280" t="s">
        <v>318</v>
      </c>
      <c r="H78" s="281"/>
      <c r="I78" s="281"/>
      <c r="J78" s="282" t="s">
        <v>436</v>
      </c>
      <c r="K78" s="284"/>
      <c r="L78" s="280" t="s">
        <v>318</v>
      </c>
      <c r="M78" s="281"/>
      <c r="N78" s="281"/>
      <c r="O78" s="282" t="s">
        <v>436</v>
      </c>
      <c r="P78" s="283"/>
      <c r="Q78" s="285" t="s">
        <v>318</v>
      </c>
      <c r="R78" s="281"/>
      <c r="S78" s="281"/>
      <c r="T78" s="282" t="s">
        <v>436</v>
      </c>
      <c r="U78" s="283"/>
    </row>
    <row r="79" spans="1:21" ht="15.75" customHeight="1" x14ac:dyDescent="0.25">
      <c r="A79" s="503" t="s">
        <v>160</v>
      </c>
      <c r="B79" s="259" t="s">
        <v>256</v>
      </c>
      <c r="C79" s="498"/>
      <c r="D79" s="496"/>
      <c r="E79" s="496"/>
      <c r="F79" s="497"/>
      <c r="G79" s="259" t="s">
        <v>256</v>
      </c>
      <c r="H79" s="498"/>
      <c r="I79" s="496"/>
      <c r="J79" s="496"/>
      <c r="K79" s="496"/>
      <c r="L79" s="259" t="s">
        <v>256</v>
      </c>
      <c r="M79" s="498"/>
      <c r="N79" s="496"/>
      <c r="O79" s="496"/>
      <c r="P79" s="497"/>
      <c r="Q79" s="258" t="s">
        <v>256</v>
      </c>
      <c r="R79" s="498"/>
      <c r="S79" s="496"/>
      <c r="T79" s="496"/>
      <c r="U79" s="497"/>
    </row>
    <row r="80" spans="1:21" ht="78.75" x14ac:dyDescent="0.25">
      <c r="A80" s="504"/>
      <c r="B80" s="259" t="s">
        <v>340</v>
      </c>
      <c r="C80" s="498"/>
      <c r="D80" s="496"/>
      <c r="E80" s="496"/>
      <c r="F80" s="497"/>
      <c r="G80" s="259" t="s">
        <v>340</v>
      </c>
      <c r="H80" s="498"/>
      <c r="I80" s="496"/>
      <c r="J80" s="496"/>
      <c r="K80" s="496"/>
      <c r="L80" s="259" t="s">
        <v>340</v>
      </c>
      <c r="M80" s="498"/>
      <c r="N80" s="496"/>
      <c r="O80" s="496"/>
      <c r="P80" s="497"/>
      <c r="Q80" s="258" t="s">
        <v>340</v>
      </c>
      <c r="R80" s="498"/>
      <c r="S80" s="496"/>
      <c r="T80" s="496"/>
      <c r="U80" s="497"/>
    </row>
    <row r="81" spans="1:21" ht="15.75" customHeight="1" x14ac:dyDescent="0.25">
      <c r="A81" s="504"/>
      <c r="B81" s="495"/>
      <c r="C81" s="496"/>
      <c r="D81" s="496"/>
      <c r="E81" s="496"/>
      <c r="F81" s="497"/>
      <c r="G81" s="495"/>
      <c r="H81" s="496"/>
      <c r="I81" s="496"/>
      <c r="J81" s="496"/>
      <c r="K81" s="497"/>
      <c r="L81" s="495"/>
      <c r="M81" s="496"/>
      <c r="N81" s="496"/>
      <c r="O81" s="496"/>
      <c r="P81" s="497"/>
      <c r="Q81" s="495"/>
      <c r="R81" s="496"/>
      <c r="S81" s="496"/>
      <c r="T81" s="496"/>
      <c r="U81" s="497"/>
    </row>
    <row r="82" spans="1:21" ht="15.75" customHeight="1" x14ac:dyDescent="0.25">
      <c r="A82" s="504"/>
      <c r="B82" s="259" t="s">
        <v>313</v>
      </c>
      <c r="C82" s="260" t="s">
        <v>421</v>
      </c>
      <c r="D82" s="260" t="s">
        <v>314</v>
      </c>
      <c r="E82" s="498" t="s">
        <v>422</v>
      </c>
      <c r="F82" s="497"/>
      <c r="G82" s="259" t="s">
        <v>313</v>
      </c>
      <c r="H82" s="260" t="s">
        <v>421</v>
      </c>
      <c r="I82" s="260" t="s">
        <v>314</v>
      </c>
      <c r="J82" s="498" t="s">
        <v>422</v>
      </c>
      <c r="K82" s="496"/>
      <c r="L82" s="259" t="s">
        <v>313</v>
      </c>
      <c r="M82" s="260" t="s">
        <v>421</v>
      </c>
      <c r="N82" s="260" t="s">
        <v>314</v>
      </c>
      <c r="O82" s="498" t="s">
        <v>422</v>
      </c>
      <c r="P82" s="497"/>
      <c r="Q82" s="258" t="s">
        <v>313</v>
      </c>
      <c r="R82" s="260" t="s">
        <v>421</v>
      </c>
      <c r="S82" s="260" t="s">
        <v>314</v>
      </c>
      <c r="T82" s="498" t="s">
        <v>422</v>
      </c>
      <c r="U82" s="497"/>
    </row>
    <row r="83" spans="1:21" ht="31.5" x14ac:dyDescent="0.25">
      <c r="A83" s="504"/>
      <c r="B83" s="274">
        <v>1</v>
      </c>
      <c r="C83" s="268"/>
      <c r="D83" s="268"/>
      <c r="E83" s="275" t="s">
        <v>423</v>
      </c>
      <c r="F83" s="276"/>
      <c r="G83" s="274">
        <v>1</v>
      </c>
      <c r="H83" s="268"/>
      <c r="I83" s="268"/>
      <c r="J83" s="275" t="s">
        <v>423</v>
      </c>
      <c r="K83" s="277"/>
      <c r="L83" s="274">
        <v>1</v>
      </c>
      <c r="M83" s="268"/>
      <c r="N83" s="268"/>
      <c r="O83" s="275" t="s">
        <v>423</v>
      </c>
      <c r="P83" s="276"/>
      <c r="Q83" s="278">
        <v>1</v>
      </c>
      <c r="R83" s="268"/>
      <c r="S83" s="268"/>
      <c r="T83" s="275" t="s">
        <v>423</v>
      </c>
      <c r="U83" s="276"/>
    </row>
    <row r="84" spans="1:21" ht="15.75" customHeight="1" x14ac:dyDescent="0.25">
      <c r="A84" s="504"/>
      <c r="B84" s="274">
        <v>2</v>
      </c>
      <c r="C84" s="268"/>
      <c r="D84" s="268"/>
      <c r="E84" s="275" t="s">
        <v>424</v>
      </c>
      <c r="F84" s="276"/>
      <c r="G84" s="274">
        <v>2</v>
      </c>
      <c r="H84" s="268"/>
      <c r="I84" s="268"/>
      <c r="J84" s="275" t="s">
        <v>424</v>
      </c>
      <c r="K84" s="277"/>
      <c r="L84" s="274">
        <v>2</v>
      </c>
      <c r="M84" s="268"/>
      <c r="N84" s="268"/>
      <c r="O84" s="275" t="s">
        <v>424</v>
      </c>
      <c r="P84" s="276"/>
      <c r="Q84" s="278">
        <v>2</v>
      </c>
      <c r="R84" s="268"/>
      <c r="S84" s="268"/>
      <c r="T84" s="275" t="s">
        <v>424</v>
      </c>
      <c r="U84" s="276"/>
    </row>
    <row r="85" spans="1:21" ht="15.75" customHeight="1" x14ac:dyDescent="0.25">
      <c r="A85" s="504"/>
      <c r="B85" s="274">
        <v>3</v>
      </c>
      <c r="C85" s="268"/>
      <c r="D85" s="268"/>
      <c r="E85" s="275" t="s">
        <v>427</v>
      </c>
      <c r="F85" s="276"/>
      <c r="G85" s="274">
        <v>3</v>
      </c>
      <c r="H85" s="268"/>
      <c r="I85" s="268"/>
      <c r="J85" s="275" t="s">
        <v>427</v>
      </c>
      <c r="K85" s="277"/>
      <c r="L85" s="274">
        <v>3</v>
      </c>
      <c r="M85" s="268"/>
      <c r="N85" s="268"/>
      <c r="O85" s="275" t="s">
        <v>427</v>
      </c>
      <c r="P85" s="276"/>
      <c r="Q85" s="278">
        <v>3</v>
      </c>
      <c r="R85" s="268"/>
      <c r="S85" s="268"/>
      <c r="T85" s="275" t="s">
        <v>427</v>
      </c>
      <c r="U85" s="276"/>
    </row>
    <row r="86" spans="1:21" ht="31.5" x14ac:dyDescent="0.25">
      <c r="A86" s="504"/>
      <c r="B86" s="274">
        <v>4</v>
      </c>
      <c r="C86" s="268"/>
      <c r="D86" s="268"/>
      <c r="E86" s="279" t="s">
        <v>428</v>
      </c>
      <c r="F86" s="276"/>
      <c r="G86" s="274">
        <v>4</v>
      </c>
      <c r="H86" s="268"/>
      <c r="I86" s="268"/>
      <c r="J86" s="279" t="s">
        <v>428</v>
      </c>
      <c r="K86" s="277"/>
      <c r="L86" s="274">
        <v>4</v>
      </c>
      <c r="M86" s="268"/>
      <c r="N86" s="268"/>
      <c r="O86" s="279" t="s">
        <v>428</v>
      </c>
      <c r="P86" s="276"/>
      <c r="Q86" s="278">
        <v>4</v>
      </c>
      <c r="R86" s="268"/>
      <c r="S86" s="268"/>
      <c r="T86" s="279" t="s">
        <v>428</v>
      </c>
      <c r="U86" s="276"/>
    </row>
    <row r="87" spans="1:21" ht="15.75" customHeight="1" x14ac:dyDescent="0.25">
      <c r="A87" s="504"/>
      <c r="B87" s="274">
        <v>5</v>
      </c>
      <c r="C87" s="268"/>
      <c r="D87" s="268"/>
      <c r="E87" s="275" t="s">
        <v>429</v>
      </c>
      <c r="F87" s="276"/>
      <c r="G87" s="274">
        <v>5</v>
      </c>
      <c r="H87" s="268"/>
      <c r="I87" s="268"/>
      <c r="J87" s="275" t="s">
        <v>429</v>
      </c>
      <c r="K87" s="277"/>
      <c r="L87" s="274">
        <v>5</v>
      </c>
      <c r="M87" s="268"/>
      <c r="N87" s="268"/>
      <c r="O87" s="275" t="s">
        <v>429</v>
      </c>
      <c r="P87" s="276"/>
      <c r="Q87" s="278">
        <v>5</v>
      </c>
      <c r="R87" s="268"/>
      <c r="S87" s="268"/>
      <c r="T87" s="275" t="s">
        <v>429</v>
      </c>
      <c r="U87" s="276"/>
    </row>
    <row r="88" spans="1:21" ht="31.5" x14ac:dyDescent="0.25">
      <c r="A88" s="504"/>
      <c r="B88" s="274">
        <v>6</v>
      </c>
      <c r="C88" s="268"/>
      <c r="D88" s="268"/>
      <c r="E88" s="275" t="s">
        <v>430</v>
      </c>
      <c r="F88" s="276"/>
      <c r="G88" s="274">
        <v>6</v>
      </c>
      <c r="H88" s="268"/>
      <c r="I88" s="268"/>
      <c r="J88" s="275" t="s">
        <v>430</v>
      </c>
      <c r="K88" s="277"/>
      <c r="L88" s="274">
        <v>6</v>
      </c>
      <c r="M88" s="268"/>
      <c r="N88" s="268"/>
      <c r="O88" s="275" t="s">
        <v>430</v>
      </c>
      <c r="P88" s="276"/>
      <c r="Q88" s="278">
        <v>6</v>
      </c>
      <c r="R88" s="268"/>
      <c r="S88" s="268"/>
      <c r="T88" s="275" t="s">
        <v>430</v>
      </c>
      <c r="U88" s="276"/>
    </row>
    <row r="89" spans="1:21" ht="15.75" customHeight="1" x14ac:dyDescent="0.25">
      <c r="A89" s="504"/>
      <c r="B89" s="274">
        <v>7</v>
      </c>
      <c r="C89" s="268"/>
      <c r="D89" s="268"/>
      <c r="E89" s="275" t="s">
        <v>431</v>
      </c>
      <c r="F89" s="276"/>
      <c r="G89" s="274">
        <v>7</v>
      </c>
      <c r="H89" s="268"/>
      <c r="I89" s="268"/>
      <c r="J89" s="275" t="s">
        <v>431</v>
      </c>
      <c r="K89" s="277"/>
      <c r="L89" s="274">
        <v>7</v>
      </c>
      <c r="M89" s="268"/>
      <c r="N89" s="268"/>
      <c r="O89" s="275" t="s">
        <v>431</v>
      </c>
      <c r="P89" s="276"/>
      <c r="Q89" s="278">
        <v>7</v>
      </c>
      <c r="R89" s="268"/>
      <c r="S89" s="268"/>
      <c r="T89" s="275" t="s">
        <v>431</v>
      </c>
      <c r="U89" s="276"/>
    </row>
    <row r="90" spans="1:21" ht="31.5" x14ac:dyDescent="0.25">
      <c r="A90" s="504"/>
      <c r="B90" s="274">
        <v>8</v>
      </c>
      <c r="C90" s="268"/>
      <c r="D90" s="268"/>
      <c r="E90" s="275" t="s">
        <v>432</v>
      </c>
      <c r="F90" s="276"/>
      <c r="G90" s="274">
        <v>8</v>
      </c>
      <c r="H90" s="268"/>
      <c r="I90" s="268"/>
      <c r="J90" s="275" t="s">
        <v>432</v>
      </c>
      <c r="K90" s="277"/>
      <c r="L90" s="274">
        <v>8</v>
      </c>
      <c r="M90" s="268"/>
      <c r="N90" s="268"/>
      <c r="O90" s="275" t="s">
        <v>432</v>
      </c>
      <c r="P90" s="276"/>
      <c r="Q90" s="278">
        <v>8</v>
      </c>
      <c r="R90" s="268"/>
      <c r="S90" s="268"/>
      <c r="T90" s="275" t="s">
        <v>432</v>
      </c>
      <c r="U90" s="276"/>
    </row>
    <row r="91" spans="1:21" ht="31.5" x14ac:dyDescent="0.25">
      <c r="A91" s="504"/>
      <c r="B91" s="274">
        <v>9</v>
      </c>
      <c r="C91" s="268"/>
      <c r="D91" s="268"/>
      <c r="E91" s="275" t="s">
        <v>434</v>
      </c>
      <c r="F91" s="276"/>
      <c r="G91" s="274">
        <v>9</v>
      </c>
      <c r="H91" s="268"/>
      <c r="I91" s="268"/>
      <c r="J91" s="275" t="s">
        <v>434</v>
      </c>
      <c r="K91" s="277"/>
      <c r="L91" s="274">
        <v>9</v>
      </c>
      <c r="M91" s="268"/>
      <c r="N91" s="268"/>
      <c r="O91" s="275" t="s">
        <v>434</v>
      </c>
      <c r="P91" s="276"/>
      <c r="Q91" s="278">
        <v>9</v>
      </c>
      <c r="R91" s="268"/>
      <c r="S91" s="268"/>
      <c r="T91" s="275" t="s">
        <v>434</v>
      </c>
      <c r="U91" s="276"/>
    </row>
    <row r="92" spans="1:21" ht="31.5" x14ac:dyDescent="0.25">
      <c r="A92" s="504"/>
      <c r="B92" s="274">
        <v>10</v>
      </c>
      <c r="C92" s="268"/>
      <c r="D92" s="268"/>
      <c r="E92" s="275" t="s">
        <v>435</v>
      </c>
      <c r="F92" s="276"/>
      <c r="G92" s="274">
        <v>10</v>
      </c>
      <c r="H92" s="268"/>
      <c r="I92" s="268"/>
      <c r="J92" s="275" t="s">
        <v>435</v>
      </c>
      <c r="K92" s="277"/>
      <c r="L92" s="274">
        <v>10</v>
      </c>
      <c r="M92" s="268"/>
      <c r="N92" s="268"/>
      <c r="O92" s="275" t="s">
        <v>435</v>
      </c>
      <c r="P92" s="276"/>
      <c r="Q92" s="278">
        <v>10</v>
      </c>
      <c r="R92" s="268"/>
      <c r="S92" s="268"/>
      <c r="T92" s="275" t="s">
        <v>435</v>
      </c>
      <c r="U92" s="276"/>
    </row>
    <row r="93" spans="1:21" ht="30.75" thickBot="1" x14ac:dyDescent="0.3">
      <c r="A93" s="505"/>
      <c r="B93" s="280" t="s">
        <v>318</v>
      </c>
      <c r="C93" s="281"/>
      <c r="D93" s="281"/>
      <c r="E93" s="282" t="s">
        <v>436</v>
      </c>
      <c r="F93" s="283"/>
      <c r="G93" s="280" t="s">
        <v>318</v>
      </c>
      <c r="H93" s="281"/>
      <c r="I93" s="281"/>
      <c r="J93" s="282" t="s">
        <v>436</v>
      </c>
      <c r="K93" s="284"/>
      <c r="L93" s="280" t="s">
        <v>318</v>
      </c>
      <c r="M93" s="281"/>
      <c r="N93" s="281"/>
      <c r="O93" s="282" t="s">
        <v>436</v>
      </c>
      <c r="P93" s="283"/>
      <c r="Q93" s="285" t="s">
        <v>318</v>
      </c>
      <c r="R93" s="281"/>
      <c r="S93" s="281"/>
      <c r="T93" s="282" t="s">
        <v>436</v>
      </c>
      <c r="U93" s="283"/>
    </row>
    <row r="94" spans="1:21" ht="15.75" customHeight="1" x14ac:dyDescent="0.25">
      <c r="A94" s="503" t="s">
        <v>161</v>
      </c>
      <c r="B94" s="259" t="s">
        <v>256</v>
      </c>
      <c r="C94" s="498"/>
      <c r="D94" s="496"/>
      <c r="E94" s="496"/>
      <c r="F94" s="497"/>
      <c r="G94" s="259" t="s">
        <v>256</v>
      </c>
      <c r="H94" s="498"/>
      <c r="I94" s="496"/>
      <c r="J94" s="496"/>
      <c r="K94" s="496"/>
      <c r="L94" s="259" t="s">
        <v>256</v>
      </c>
      <c r="M94" s="498"/>
      <c r="N94" s="496"/>
      <c r="O94" s="496"/>
      <c r="P94" s="497"/>
      <c r="Q94" s="258" t="s">
        <v>256</v>
      </c>
      <c r="R94" s="498"/>
      <c r="S94" s="496"/>
      <c r="T94" s="496"/>
      <c r="U94" s="497"/>
    </row>
    <row r="95" spans="1:21" ht="78.75" x14ac:dyDescent="0.25">
      <c r="A95" s="504"/>
      <c r="B95" s="259" t="s">
        <v>340</v>
      </c>
      <c r="C95" s="498"/>
      <c r="D95" s="496"/>
      <c r="E95" s="496"/>
      <c r="F95" s="497"/>
      <c r="G95" s="259" t="s">
        <v>340</v>
      </c>
      <c r="H95" s="498"/>
      <c r="I95" s="496"/>
      <c r="J95" s="496"/>
      <c r="K95" s="496"/>
      <c r="L95" s="259" t="s">
        <v>340</v>
      </c>
      <c r="M95" s="498"/>
      <c r="N95" s="496"/>
      <c r="O95" s="496"/>
      <c r="P95" s="497"/>
      <c r="Q95" s="258" t="s">
        <v>340</v>
      </c>
      <c r="R95" s="498"/>
      <c r="S95" s="496"/>
      <c r="T95" s="496"/>
      <c r="U95" s="497"/>
    </row>
    <row r="96" spans="1:21" ht="15.75" customHeight="1" x14ac:dyDescent="0.25">
      <c r="A96" s="504"/>
      <c r="B96" s="495"/>
      <c r="C96" s="496"/>
      <c r="D96" s="496"/>
      <c r="E96" s="496"/>
      <c r="F96" s="497"/>
      <c r="G96" s="495"/>
      <c r="H96" s="496"/>
      <c r="I96" s="496"/>
      <c r="J96" s="496"/>
      <c r="K96" s="497"/>
      <c r="L96" s="495"/>
      <c r="M96" s="496"/>
      <c r="N96" s="496"/>
      <c r="O96" s="496"/>
      <c r="P96" s="497"/>
      <c r="Q96" s="495"/>
      <c r="R96" s="496"/>
      <c r="S96" s="496"/>
      <c r="T96" s="496"/>
      <c r="U96" s="497"/>
    </row>
    <row r="97" spans="1:21" ht="15.75" customHeight="1" x14ac:dyDescent="0.25">
      <c r="A97" s="504"/>
      <c r="B97" s="259" t="s">
        <v>313</v>
      </c>
      <c r="C97" s="260" t="s">
        <v>421</v>
      </c>
      <c r="D97" s="260" t="s">
        <v>314</v>
      </c>
      <c r="E97" s="498" t="s">
        <v>422</v>
      </c>
      <c r="F97" s="497"/>
      <c r="G97" s="259" t="s">
        <v>313</v>
      </c>
      <c r="H97" s="260" t="s">
        <v>421</v>
      </c>
      <c r="I97" s="260" t="s">
        <v>314</v>
      </c>
      <c r="J97" s="498" t="s">
        <v>422</v>
      </c>
      <c r="K97" s="496"/>
      <c r="L97" s="259" t="s">
        <v>313</v>
      </c>
      <c r="M97" s="260" t="s">
        <v>421</v>
      </c>
      <c r="N97" s="260" t="s">
        <v>314</v>
      </c>
      <c r="O97" s="498" t="s">
        <v>422</v>
      </c>
      <c r="P97" s="497"/>
      <c r="Q97" s="258" t="s">
        <v>313</v>
      </c>
      <c r="R97" s="260" t="s">
        <v>421</v>
      </c>
      <c r="S97" s="260" t="s">
        <v>314</v>
      </c>
      <c r="T97" s="498" t="s">
        <v>422</v>
      </c>
      <c r="U97" s="497"/>
    </row>
    <row r="98" spans="1:21" ht="31.5" x14ac:dyDescent="0.25">
      <c r="A98" s="504"/>
      <c r="B98" s="274">
        <v>1</v>
      </c>
      <c r="C98" s="268"/>
      <c r="D98" s="268"/>
      <c r="E98" s="275" t="s">
        <v>423</v>
      </c>
      <c r="F98" s="276"/>
      <c r="G98" s="274">
        <v>1</v>
      </c>
      <c r="H98" s="268"/>
      <c r="I98" s="268"/>
      <c r="J98" s="275" t="s">
        <v>423</v>
      </c>
      <c r="K98" s="277"/>
      <c r="L98" s="274">
        <v>1</v>
      </c>
      <c r="M98" s="268"/>
      <c r="N98" s="268"/>
      <c r="O98" s="275" t="s">
        <v>423</v>
      </c>
      <c r="P98" s="276"/>
      <c r="Q98" s="278">
        <v>1</v>
      </c>
      <c r="R98" s="268"/>
      <c r="S98" s="268"/>
      <c r="T98" s="275" t="s">
        <v>423</v>
      </c>
      <c r="U98" s="276"/>
    </row>
    <row r="99" spans="1:21" ht="15.75" customHeight="1" x14ac:dyDescent="0.25">
      <c r="A99" s="504"/>
      <c r="B99" s="274">
        <v>2</v>
      </c>
      <c r="C99" s="268"/>
      <c r="D99" s="268"/>
      <c r="E99" s="275" t="s">
        <v>424</v>
      </c>
      <c r="F99" s="276"/>
      <c r="G99" s="274">
        <v>2</v>
      </c>
      <c r="H99" s="268"/>
      <c r="I99" s="268"/>
      <c r="J99" s="275" t="s">
        <v>424</v>
      </c>
      <c r="K99" s="277"/>
      <c r="L99" s="274">
        <v>2</v>
      </c>
      <c r="M99" s="268"/>
      <c r="N99" s="268"/>
      <c r="O99" s="275" t="s">
        <v>424</v>
      </c>
      <c r="P99" s="276"/>
      <c r="Q99" s="278">
        <v>2</v>
      </c>
      <c r="R99" s="268"/>
      <c r="S99" s="268"/>
      <c r="T99" s="275" t="s">
        <v>424</v>
      </c>
      <c r="U99" s="276"/>
    </row>
    <row r="100" spans="1:21" ht="15.75" customHeight="1" x14ac:dyDescent="0.25">
      <c r="A100" s="504"/>
      <c r="B100" s="274">
        <v>3</v>
      </c>
      <c r="C100" s="268"/>
      <c r="D100" s="268"/>
      <c r="E100" s="275" t="s">
        <v>427</v>
      </c>
      <c r="F100" s="276"/>
      <c r="G100" s="274">
        <v>3</v>
      </c>
      <c r="H100" s="268"/>
      <c r="I100" s="268"/>
      <c r="J100" s="275" t="s">
        <v>427</v>
      </c>
      <c r="K100" s="277"/>
      <c r="L100" s="274">
        <v>3</v>
      </c>
      <c r="M100" s="268"/>
      <c r="N100" s="268"/>
      <c r="O100" s="275" t="s">
        <v>427</v>
      </c>
      <c r="P100" s="276"/>
      <c r="Q100" s="278">
        <v>3</v>
      </c>
      <c r="R100" s="268"/>
      <c r="S100" s="268"/>
      <c r="T100" s="275" t="s">
        <v>427</v>
      </c>
      <c r="U100" s="276"/>
    </row>
    <row r="101" spans="1:21" ht="31.5" x14ac:dyDescent="0.25">
      <c r="A101" s="504"/>
      <c r="B101" s="274">
        <v>4</v>
      </c>
      <c r="C101" s="268"/>
      <c r="D101" s="268"/>
      <c r="E101" s="279" t="s">
        <v>428</v>
      </c>
      <c r="F101" s="276"/>
      <c r="G101" s="274">
        <v>4</v>
      </c>
      <c r="H101" s="268"/>
      <c r="I101" s="268"/>
      <c r="J101" s="279" t="s">
        <v>428</v>
      </c>
      <c r="K101" s="277"/>
      <c r="L101" s="274">
        <v>4</v>
      </c>
      <c r="M101" s="268"/>
      <c r="N101" s="268"/>
      <c r="O101" s="279" t="s">
        <v>428</v>
      </c>
      <c r="P101" s="276"/>
      <c r="Q101" s="278">
        <v>4</v>
      </c>
      <c r="R101" s="268"/>
      <c r="S101" s="268"/>
      <c r="T101" s="279" t="s">
        <v>428</v>
      </c>
      <c r="U101" s="276"/>
    </row>
    <row r="102" spans="1:21" ht="15.75" customHeight="1" x14ac:dyDescent="0.25">
      <c r="A102" s="504"/>
      <c r="B102" s="274">
        <v>5</v>
      </c>
      <c r="C102" s="268"/>
      <c r="D102" s="268"/>
      <c r="E102" s="275" t="s">
        <v>429</v>
      </c>
      <c r="F102" s="276"/>
      <c r="G102" s="274">
        <v>5</v>
      </c>
      <c r="H102" s="268"/>
      <c r="I102" s="268"/>
      <c r="J102" s="275" t="s">
        <v>429</v>
      </c>
      <c r="K102" s="277"/>
      <c r="L102" s="274">
        <v>5</v>
      </c>
      <c r="M102" s="268"/>
      <c r="N102" s="268"/>
      <c r="O102" s="275" t="s">
        <v>429</v>
      </c>
      <c r="P102" s="276"/>
      <c r="Q102" s="278">
        <v>5</v>
      </c>
      <c r="R102" s="268"/>
      <c r="S102" s="268"/>
      <c r="T102" s="275" t="s">
        <v>429</v>
      </c>
      <c r="U102" s="276"/>
    </row>
    <row r="103" spans="1:21" ht="31.5" x14ac:dyDescent="0.25">
      <c r="A103" s="504"/>
      <c r="B103" s="274">
        <v>6</v>
      </c>
      <c r="C103" s="268"/>
      <c r="D103" s="268"/>
      <c r="E103" s="275" t="s">
        <v>430</v>
      </c>
      <c r="F103" s="276"/>
      <c r="G103" s="274">
        <v>6</v>
      </c>
      <c r="H103" s="268"/>
      <c r="I103" s="268"/>
      <c r="J103" s="275" t="s">
        <v>430</v>
      </c>
      <c r="K103" s="277"/>
      <c r="L103" s="274">
        <v>6</v>
      </c>
      <c r="M103" s="268"/>
      <c r="N103" s="268"/>
      <c r="O103" s="275" t="s">
        <v>430</v>
      </c>
      <c r="P103" s="276"/>
      <c r="Q103" s="278">
        <v>6</v>
      </c>
      <c r="R103" s="268"/>
      <c r="S103" s="268"/>
      <c r="T103" s="275" t="s">
        <v>430</v>
      </c>
      <c r="U103" s="276"/>
    </row>
    <row r="104" spans="1:21" ht="15.75" customHeight="1" x14ac:dyDescent="0.25">
      <c r="A104" s="504"/>
      <c r="B104" s="274">
        <v>7</v>
      </c>
      <c r="C104" s="268"/>
      <c r="D104" s="268"/>
      <c r="E104" s="275" t="s">
        <v>431</v>
      </c>
      <c r="F104" s="276"/>
      <c r="G104" s="274">
        <v>7</v>
      </c>
      <c r="H104" s="268"/>
      <c r="I104" s="268"/>
      <c r="J104" s="275" t="s">
        <v>431</v>
      </c>
      <c r="K104" s="277"/>
      <c r="L104" s="274">
        <v>7</v>
      </c>
      <c r="M104" s="268"/>
      <c r="N104" s="268"/>
      <c r="O104" s="275" t="s">
        <v>431</v>
      </c>
      <c r="P104" s="276"/>
      <c r="Q104" s="278">
        <v>7</v>
      </c>
      <c r="R104" s="268"/>
      <c r="S104" s="268"/>
      <c r="T104" s="275" t="s">
        <v>431</v>
      </c>
      <c r="U104" s="276"/>
    </row>
    <row r="105" spans="1:21" ht="31.5" x14ac:dyDescent="0.25">
      <c r="A105" s="504"/>
      <c r="B105" s="274">
        <v>8</v>
      </c>
      <c r="C105" s="268"/>
      <c r="D105" s="268"/>
      <c r="E105" s="275" t="s">
        <v>432</v>
      </c>
      <c r="F105" s="276"/>
      <c r="G105" s="274">
        <v>8</v>
      </c>
      <c r="H105" s="268"/>
      <c r="I105" s="268"/>
      <c r="J105" s="275" t="s">
        <v>432</v>
      </c>
      <c r="K105" s="277"/>
      <c r="L105" s="274">
        <v>8</v>
      </c>
      <c r="M105" s="268"/>
      <c r="N105" s="268"/>
      <c r="O105" s="275" t="s">
        <v>432</v>
      </c>
      <c r="P105" s="276"/>
      <c r="Q105" s="278">
        <v>8</v>
      </c>
      <c r="R105" s="268"/>
      <c r="S105" s="268"/>
      <c r="T105" s="275" t="s">
        <v>432</v>
      </c>
      <c r="U105" s="276"/>
    </row>
    <row r="106" spans="1:21" ht="31.5" x14ac:dyDescent="0.25">
      <c r="A106" s="504"/>
      <c r="B106" s="274">
        <v>9</v>
      </c>
      <c r="C106" s="268"/>
      <c r="D106" s="268"/>
      <c r="E106" s="275" t="s">
        <v>434</v>
      </c>
      <c r="F106" s="276"/>
      <c r="G106" s="274">
        <v>9</v>
      </c>
      <c r="H106" s="268"/>
      <c r="I106" s="268"/>
      <c r="J106" s="275" t="s">
        <v>434</v>
      </c>
      <c r="K106" s="277"/>
      <c r="L106" s="274">
        <v>9</v>
      </c>
      <c r="M106" s="268"/>
      <c r="N106" s="268"/>
      <c r="O106" s="275" t="s">
        <v>434</v>
      </c>
      <c r="P106" s="276"/>
      <c r="Q106" s="278">
        <v>9</v>
      </c>
      <c r="R106" s="268"/>
      <c r="S106" s="268"/>
      <c r="T106" s="275" t="s">
        <v>434</v>
      </c>
      <c r="U106" s="276"/>
    </row>
    <row r="107" spans="1:21" ht="31.5" x14ac:dyDescent="0.25">
      <c r="A107" s="504"/>
      <c r="B107" s="274">
        <v>10</v>
      </c>
      <c r="C107" s="268"/>
      <c r="D107" s="268"/>
      <c r="E107" s="275" t="s">
        <v>435</v>
      </c>
      <c r="F107" s="276"/>
      <c r="G107" s="274">
        <v>10</v>
      </c>
      <c r="H107" s="268"/>
      <c r="I107" s="268"/>
      <c r="J107" s="275" t="s">
        <v>435</v>
      </c>
      <c r="K107" s="277"/>
      <c r="L107" s="274">
        <v>10</v>
      </c>
      <c r="M107" s="268"/>
      <c r="N107" s="268"/>
      <c r="O107" s="275" t="s">
        <v>435</v>
      </c>
      <c r="P107" s="276"/>
      <c r="Q107" s="278">
        <v>10</v>
      </c>
      <c r="R107" s="268"/>
      <c r="S107" s="268"/>
      <c r="T107" s="275" t="s">
        <v>435</v>
      </c>
      <c r="U107" s="276"/>
    </row>
    <row r="108" spans="1:21" ht="30.75" thickBot="1" x14ac:dyDescent="0.3">
      <c r="A108" s="505"/>
      <c r="B108" s="280" t="s">
        <v>318</v>
      </c>
      <c r="C108" s="281"/>
      <c r="D108" s="281"/>
      <c r="E108" s="282" t="s">
        <v>436</v>
      </c>
      <c r="F108" s="283"/>
      <c r="G108" s="280" t="s">
        <v>318</v>
      </c>
      <c r="H108" s="281"/>
      <c r="I108" s="281"/>
      <c r="J108" s="282" t="s">
        <v>436</v>
      </c>
      <c r="K108" s="284"/>
      <c r="L108" s="280" t="s">
        <v>318</v>
      </c>
      <c r="M108" s="281"/>
      <c r="N108" s="281"/>
      <c r="O108" s="282" t="s">
        <v>436</v>
      </c>
      <c r="P108" s="283"/>
      <c r="Q108" s="285" t="s">
        <v>318</v>
      </c>
      <c r="R108" s="281"/>
      <c r="S108" s="281"/>
      <c r="T108" s="282" t="s">
        <v>436</v>
      </c>
      <c r="U108" s="283"/>
    </row>
    <row r="109" spans="1:21" ht="15.75" customHeight="1" x14ac:dyDescent="0.25">
      <c r="A109" s="503" t="s">
        <v>162</v>
      </c>
      <c r="B109" s="259" t="s">
        <v>256</v>
      </c>
      <c r="C109" s="498"/>
      <c r="D109" s="496"/>
      <c r="E109" s="496"/>
      <c r="F109" s="497"/>
      <c r="G109" s="259" t="s">
        <v>256</v>
      </c>
      <c r="H109" s="498"/>
      <c r="I109" s="496"/>
      <c r="J109" s="496"/>
      <c r="K109" s="496"/>
      <c r="L109" s="259" t="s">
        <v>256</v>
      </c>
      <c r="M109" s="498"/>
      <c r="N109" s="496"/>
      <c r="O109" s="496"/>
      <c r="P109" s="497"/>
      <c r="Q109" s="258" t="s">
        <v>256</v>
      </c>
      <c r="R109" s="498"/>
      <c r="S109" s="496"/>
      <c r="T109" s="496"/>
      <c r="U109" s="497"/>
    </row>
    <row r="110" spans="1:21" ht="78.75" x14ac:dyDescent="0.25">
      <c r="A110" s="504"/>
      <c r="B110" s="259" t="s">
        <v>340</v>
      </c>
      <c r="C110" s="498"/>
      <c r="D110" s="496"/>
      <c r="E110" s="496"/>
      <c r="F110" s="497"/>
      <c r="G110" s="259" t="s">
        <v>340</v>
      </c>
      <c r="H110" s="498"/>
      <c r="I110" s="496"/>
      <c r="J110" s="496"/>
      <c r="K110" s="496"/>
      <c r="L110" s="259" t="s">
        <v>340</v>
      </c>
      <c r="M110" s="498"/>
      <c r="N110" s="496"/>
      <c r="O110" s="496"/>
      <c r="P110" s="497"/>
      <c r="Q110" s="258" t="s">
        <v>340</v>
      </c>
      <c r="R110" s="498"/>
      <c r="S110" s="496"/>
      <c r="T110" s="496"/>
      <c r="U110" s="497"/>
    </row>
    <row r="111" spans="1:21" ht="15.75" customHeight="1" x14ac:dyDescent="0.25">
      <c r="A111" s="504"/>
      <c r="B111" s="495"/>
      <c r="C111" s="496"/>
      <c r="D111" s="496"/>
      <c r="E111" s="496"/>
      <c r="F111" s="497"/>
      <c r="G111" s="495"/>
      <c r="H111" s="496"/>
      <c r="I111" s="496"/>
      <c r="J111" s="496"/>
      <c r="K111" s="497"/>
      <c r="L111" s="495"/>
      <c r="M111" s="496"/>
      <c r="N111" s="496"/>
      <c r="O111" s="496"/>
      <c r="P111" s="497"/>
      <c r="Q111" s="495"/>
      <c r="R111" s="496"/>
      <c r="S111" s="496"/>
      <c r="T111" s="496"/>
      <c r="U111" s="497"/>
    </row>
    <row r="112" spans="1:21" ht="15.75" customHeight="1" x14ac:dyDescent="0.25">
      <c r="A112" s="504"/>
      <c r="B112" s="259" t="s">
        <v>313</v>
      </c>
      <c r="C112" s="260" t="s">
        <v>421</v>
      </c>
      <c r="D112" s="260" t="s">
        <v>314</v>
      </c>
      <c r="E112" s="498" t="s">
        <v>422</v>
      </c>
      <c r="F112" s="497"/>
      <c r="G112" s="259" t="s">
        <v>313</v>
      </c>
      <c r="H112" s="260" t="s">
        <v>421</v>
      </c>
      <c r="I112" s="260" t="s">
        <v>314</v>
      </c>
      <c r="J112" s="498" t="s">
        <v>422</v>
      </c>
      <c r="K112" s="496"/>
      <c r="L112" s="259" t="s">
        <v>313</v>
      </c>
      <c r="M112" s="260" t="s">
        <v>421</v>
      </c>
      <c r="N112" s="260" t="s">
        <v>314</v>
      </c>
      <c r="O112" s="498" t="s">
        <v>422</v>
      </c>
      <c r="P112" s="497"/>
      <c r="Q112" s="258" t="s">
        <v>313</v>
      </c>
      <c r="R112" s="260" t="s">
        <v>421</v>
      </c>
      <c r="S112" s="260" t="s">
        <v>314</v>
      </c>
      <c r="T112" s="498" t="s">
        <v>422</v>
      </c>
      <c r="U112" s="497"/>
    </row>
    <row r="113" spans="1:21" ht="31.5" x14ac:dyDescent="0.25">
      <c r="A113" s="504"/>
      <c r="B113" s="274">
        <v>1</v>
      </c>
      <c r="C113" s="268"/>
      <c r="D113" s="268"/>
      <c r="E113" s="275" t="s">
        <v>423</v>
      </c>
      <c r="F113" s="276"/>
      <c r="G113" s="274">
        <v>1</v>
      </c>
      <c r="H113" s="268"/>
      <c r="I113" s="268"/>
      <c r="J113" s="275" t="s">
        <v>423</v>
      </c>
      <c r="K113" s="277"/>
      <c r="L113" s="274">
        <v>1</v>
      </c>
      <c r="M113" s="268"/>
      <c r="N113" s="268"/>
      <c r="O113" s="275" t="s">
        <v>423</v>
      </c>
      <c r="P113" s="276"/>
      <c r="Q113" s="278">
        <v>1</v>
      </c>
      <c r="R113" s="268"/>
      <c r="S113" s="268"/>
      <c r="T113" s="275" t="s">
        <v>423</v>
      </c>
      <c r="U113" s="276"/>
    </row>
    <row r="114" spans="1:21" ht="15.75" customHeight="1" x14ac:dyDescent="0.25">
      <c r="A114" s="504"/>
      <c r="B114" s="274">
        <v>2</v>
      </c>
      <c r="C114" s="268"/>
      <c r="D114" s="268"/>
      <c r="E114" s="275" t="s">
        <v>424</v>
      </c>
      <c r="F114" s="276"/>
      <c r="G114" s="274">
        <v>2</v>
      </c>
      <c r="H114" s="268"/>
      <c r="I114" s="268"/>
      <c r="J114" s="275" t="s">
        <v>424</v>
      </c>
      <c r="K114" s="277"/>
      <c r="L114" s="274">
        <v>2</v>
      </c>
      <c r="M114" s="268"/>
      <c r="N114" s="268"/>
      <c r="O114" s="275" t="s">
        <v>424</v>
      </c>
      <c r="P114" s="276"/>
      <c r="Q114" s="278">
        <v>2</v>
      </c>
      <c r="R114" s="268"/>
      <c r="S114" s="268"/>
      <c r="T114" s="275" t="s">
        <v>424</v>
      </c>
      <c r="U114" s="276"/>
    </row>
    <row r="115" spans="1:21" ht="15.75" customHeight="1" x14ac:dyDescent="0.25">
      <c r="A115" s="504"/>
      <c r="B115" s="274">
        <v>3</v>
      </c>
      <c r="C115" s="268"/>
      <c r="D115" s="268"/>
      <c r="E115" s="275" t="s">
        <v>427</v>
      </c>
      <c r="F115" s="276"/>
      <c r="G115" s="274">
        <v>3</v>
      </c>
      <c r="H115" s="268"/>
      <c r="I115" s="268"/>
      <c r="J115" s="275" t="s">
        <v>427</v>
      </c>
      <c r="K115" s="277"/>
      <c r="L115" s="274">
        <v>3</v>
      </c>
      <c r="M115" s="268"/>
      <c r="N115" s="268"/>
      <c r="O115" s="275" t="s">
        <v>427</v>
      </c>
      <c r="P115" s="276"/>
      <c r="Q115" s="278">
        <v>3</v>
      </c>
      <c r="R115" s="268"/>
      <c r="S115" s="268"/>
      <c r="T115" s="275" t="s">
        <v>427</v>
      </c>
      <c r="U115" s="276"/>
    </row>
    <row r="116" spans="1:21" ht="31.5" x14ac:dyDescent="0.25">
      <c r="A116" s="504"/>
      <c r="B116" s="274">
        <v>4</v>
      </c>
      <c r="C116" s="268"/>
      <c r="D116" s="268"/>
      <c r="E116" s="279" t="s">
        <v>428</v>
      </c>
      <c r="F116" s="276"/>
      <c r="G116" s="274">
        <v>4</v>
      </c>
      <c r="H116" s="268"/>
      <c r="I116" s="268"/>
      <c r="J116" s="279" t="s">
        <v>428</v>
      </c>
      <c r="K116" s="277"/>
      <c r="L116" s="274">
        <v>4</v>
      </c>
      <c r="M116" s="268"/>
      <c r="N116" s="268"/>
      <c r="O116" s="279" t="s">
        <v>428</v>
      </c>
      <c r="P116" s="276"/>
      <c r="Q116" s="278">
        <v>4</v>
      </c>
      <c r="R116" s="268"/>
      <c r="S116" s="268"/>
      <c r="T116" s="279" t="s">
        <v>428</v>
      </c>
      <c r="U116" s="276"/>
    </row>
    <row r="117" spans="1:21" ht="15.75" customHeight="1" x14ac:dyDescent="0.25">
      <c r="A117" s="504"/>
      <c r="B117" s="274">
        <v>5</v>
      </c>
      <c r="C117" s="268"/>
      <c r="D117" s="268"/>
      <c r="E117" s="275" t="s">
        <v>429</v>
      </c>
      <c r="F117" s="276"/>
      <c r="G117" s="274">
        <v>5</v>
      </c>
      <c r="H117" s="268"/>
      <c r="I117" s="268"/>
      <c r="J117" s="275" t="s">
        <v>429</v>
      </c>
      <c r="K117" s="277"/>
      <c r="L117" s="274">
        <v>5</v>
      </c>
      <c r="M117" s="268"/>
      <c r="N117" s="268"/>
      <c r="O117" s="275" t="s">
        <v>429</v>
      </c>
      <c r="P117" s="276"/>
      <c r="Q117" s="278">
        <v>5</v>
      </c>
      <c r="R117" s="268"/>
      <c r="S117" s="268"/>
      <c r="T117" s="275" t="s">
        <v>429</v>
      </c>
      <c r="U117" s="276"/>
    </row>
    <row r="118" spans="1:21" ht="31.5" x14ac:dyDescent="0.25">
      <c r="A118" s="504"/>
      <c r="B118" s="274">
        <v>6</v>
      </c>
      <c r="C118" s="268"/>
      <c r="D118" s="268"/>
      <c r="E118" s="275" t="s">
        <v>430</v>
      </c>
      <c r="F118" s="276"/>
      <c r="G118" s="274">
        <v>6</v>
      </c>
      <c r="H118" s="268"/>
      <c r="I118" s="268"/>
      <c r="J118" s="275" t="s">
        <v>430</v>
      </c>
      <c r="K118" s="277"/>
      <c r="L118" s="274">
        <v>6</v>
      </c>
      <c r="M118" s="268"/>
      <c r="N118" s="268"/>
      <c r="O118" s="275" t="s">
        <v>430</v>
      </c>
      <c r="P118" s="276"/>
      <c r="Q118" s="278">
        <v>6</v>
      </c>
      <c r="R118" s="268"/>
      <c r="S118" s="268"/>
      <c r="T118" s="275" t="s">
        <v>430</v>
      </c>
      <c r="U118" s="276"/>
    </row>
    <row r="119" spans="1:21" ht="15.75" customHeight="1" x14ac:dyDescent="0.25">
      <c r="A119" s="504"/>
      <c r="B119" s="274">
        <v>7</v>
      </c>
      <c r="C119" s="268"/>
      <c r="D119" s="268"/>
      <c r="E119" s="275" t="s">
        <v>431</v>
      </c>
      <c r="F119" s="276"/>
      <c r="G119" s="274">
        <v>7</v>
      </c>
      <c r="H119" s="268"/>
      <c r="I119" s="268"/>
      <c r="J119" s="275" t="s">
        <v>431</v>
      </c>
      <c r="K119" s="277"/>
      <c r="L119" s="274">
        <v>7</v>
      </c>
      <c r="M119" s="268"/>
      <c r="N119" s="268"/>
      <c r="O119" s="275" t="s">
        <v>431</v>
      </c>
      <c r="P119" s="276"/>
      <c r="Q119" s="278">
        <v>7</v>
      </c>
      <c r="R119" s="268"/>
      <c r="S119" s="268"/>
      <c r="T119" s="275" t="s">
        <v>431</v>
      </c>
      <c r="U119" s="276"/>
    </row>
    <row r="120" spans="1:21" ht="31.5" x14ac:dyDescent="0.25">
      <c r="A120" s="504"/>
      <c r="B120" s="274">
        <v>8</v>
      </c>
      <c r="C120" s="268"/>
      <c r="D120" s="268"/>
      <c r="E120" s="275" t="s">
        <v>432</v>
      </c>
      <c r="F120" s="276"/>
      <c r="G120" s="274">
        <v>8</v>
      </c>
      <c r="H120" s="268"/>
      <c r="I120" s="268"/>
      <c r="J120" s="275" t="s">
        <v>432</v>
      </c>
      <c r="K120" s="277"/>
      <c r="L120" s="274">
        <v>8</v>
      </c>
      <c r="M120" s="268"/>
      <c r="N120" s="268"/>
      <c r="O120" s="275" t="s">
        <v>432</v>
      </c>
      <c r="P120" s="276"/>
      <c r="Q120" s="278">
        <v>8</v>
      </c>
      <c r="R120" s="268"/>
      <c r="S120" s="268"/>
      <c r="T120" s="275" t="s">
        <v>432</v>
      </c>
      <c r="U120" s="276"/>
    </row>
    <row r="121" spans="1:21" ht="31.5" x14ac:dyDescent="0.25">
      <c r="A121" s="504"/>
      <c r="B121" s="274">
        <v>9</v>
      </c>
      <c r="C121" s="268"/>
      <c r="D121" s="268"/>
      <c r="E121" s="275" t="s">
        <v>434</v>
      </c>
      <c r="F121" s="276"/>
      <c r="G121" s="274">
        <v>9</v>
      </c>
      <c r="H121" s="268"/>
      <c r="I121" s="268"/>
      <c r="J121" s="275" t="s">
        <v>434</v>
      </c>
      <c r="K121" s="277"/>
      <c r="L121" s="274">
        <v>9</v>
      </c>
      <c r="M121" s="268"/>
      <c r="N121" s="268"/>
      <c r="O121" s="275" t="s">
        <v>434</v>
      </c>
      <c r="P121" s="276"/>
      <c r="Q121" s="278">
        <v>9</v>
      </c>
      <c r="R121" s="268"/>
      <c r="S121" s="268"/>
      <c r="T121" s="275" t="s">
        <v>434</v>
      </c>
      <c r="U121" s="276"/>
    </row>
    <row r="122" spans="1:21" ht="31.5" x14ac:dyDescent="0.25">
      <c r="A122" s="504"/>
      <c r="B122" s="274">
        <v>10</v>
      </c>
      <c r="C122" s="268"/>
      <c r="D122" s="268"/>
      <c r="E122" s="275" t="s">
        <v>435</v>
      </c>
      <c r="F122" s="276"/>
      <c r="G122" s="274">
        <v>10</v>
      </c>
      <c r="H122" s="268"/>
      <c r="I122" s="268"/>
      <c r="J122" s="275" t="s">
        <v>435</v>
      </c>
      <c r="K122" s="277"/>
      <c r="L122" s="274">
        <v>10</v>
      </c>
      <c r="M122" s="268"/>
      <c r="N122" s="268"/>
      <c r="O122" s="275" t="s">
        <v>435</v>
      </c>
      <c r="P122" s="276"/>
      <c r="Q122" s="278">
        <v>10</v>
      </c>
      <c r="R122" s="268"/>
      <c r="S122" s="268"/>
      <c r="T122" s="275" t="s">
        <v>435</v>
      </c>
      <c r="U122" s="276"/>
    </row>
    <row r="123" spans="1:21" ht="30.75" thickBot="1" x14ac:dyDescent="0.3">
      <c r="A123" s="505"/>
      <c r="B123" s="280" t="s">
        <v>318</v>
      </c>
      <c r="C123" s="281"/>
      <c r="D123" s="281"/>
      <c r="E123" s="282" t="s">
        <v>436</v>
      </c>
      <c r="F123" s="283"/>
      <c r="G123" s="280" t="s">
        <v>318</v>
      </c>
      <c r="H123" s="281"/>
      <c r="I123" s="281"/>
      <c r="J123" s="282" t="s">
        <v>436</v>
      </c>
      <c r="K123" s="284"/>
      <c r="L123" s="280" t="s">
        <v>318</v>
      </c>
      <c r="M123" s="281"/>
      <c r="N123" s="281"/>
      <c r="O123" s="282" t="s">
        <v>436</v>
      </c>
      <c r="P123" s="283"/>
      <c r="Q123" s="285" t="s">
        <v>318</v>
      </c>
      <c r="R123" s="281"/>
      <c r="S123" s="281"/>
      <c r="T123" s="282" t="s">
        <v>436</v>
      </c>
      <c r="U123" s="283"/>
    </row>
    <row r="124" spans="1:21" ht="15.75" customHeight="1" x14ac:dyDescent="0.25">
      <c r="A124" s="503" t="s">
        <v>163</v>
      </c>
      <c r="B124" s="259" t="s">
        <v>256</v>
      </c>
      <c r="C124" s="498"/>
      <c r="D124" s="496"/>
      <c r="E124" s="496"/>
      <c r="F124" s="497"/>
      <c r="G124" s="259" t="s">
        <v>256</v>
      </c>
      <c r="H124" s="498"/>
      <c r="I124" s="496"/>
      <c r="J124" s="496"/>
      <c r="K124" s="496"/>
      <c r="L124" s="259" t="s">
        <v>256</v>
      </c>
      <c r="M124" s="498"/>
      <c r="N124" s="496"/>
      <c r="O124" s="496"/>
      <c r="P124" s="497"/>
      <c r="Q124" s="258" t="s">
        <v>256</v>
      </c>
      <c r="R124" s="498"/>
      <c r="S124" s="496"/>
      <c r="T124" s="496"/>
      <c r="U124" s="497"/>
    </row>
    <row r="125" spans="1:21" ht="78.75" x14ac:dyDescent="0.25">
      <c r="A125" s="504"/>
      <c r="B125" s="259" t="s">
        <v>340</v>
      </c>
      <c r="C125" s="498"/>
      <c r="D125" s="496"/>
      <c r="E125" s="496"/>
      <c r="F125" s="497"/>
      <c r="G125" s="259" t="s">
        <v>340</v>
      </c>
      <c r="H125" s="498"/>
      <c r="I125" s="496"/>
      <c r="J125" s="496"/>
      <c r="K125" s="496"/>
      <c r="L125" s="259" t="s">
        <v>340</v>
      </c>
      <c r="M125" s="498"/>
      <c r="N125" s="496"/>
      <c r="O125" s="496"/>
      <c r="P125" s="497"/>
      <c r="Q125" s="258" t="s">
        <v>340</v>
      </c>
      <c r="R125" s="498"/>
      <c r="S125" s="496"/>
      <c r="T125" s="496"/>
      <c r="U125" s="497"/>
    </row>
    <row r="126" spans="1:21" ht="15.75" customHeight="1" x14ac:dyDescent="0.25">
      <c r="A126" s="504"/>
      <c r="B126" s="495"/>
      <c r="C126" s="496"/>
      <c r="D126" s="496"/>
      <c r="E126" s="496"/>
      <c r="F126" s="497"/>
      <c r="G126" s="495"/>
      <c r="H126" s="496"/>
      <c r="I126" s="496"/>
      <c r="J126" s="496"/>
      <c r="K126" s="497"/>
      <c r="L126" s="495"/>
      <c r="M126" s="496"/>
      <c r="N126" s="496"/>
      <c r="O126" s="496"/>
      <c r="P126" s="497"/>
      <c r="Q126" s="495"/>
      <c r="R126" s="496"/>
      <c r="S126" s="496"/>
      <c r="T126" s="496"/>
      <c r="U126" s="497"/>
    </row>
    <row r="127" spans="1:21" ht="15.75" customHeight="1" x14ac:dyDescent="0.25">
      <c r="A127" s="504"/>
      <c r="B127" s="259" t="s">
        <v>313</v>
      </c>
      <c r="C127" s="260" t="s">
        <v>421</v>
      </c>
      <c r="D127" s="260" t="s">
        <v>314</v>
      </c>
      <c r="E127" s="498" t="s">
        <v>422</v>
      </c>
      <c r="F127" s="497"/>
      <c r="G127" s="259" t="s">
        <v>313</v>
      </c>
      <c r="H127" s="260" t="s">
        <v>421</v>
      </c>
      <c r="I127" s="260" t="s">
        <v>314</v>
      </c>
      <c r="J127" s="498" t="s">
        <v>422</v>
      </c>
      <c r="K127" s="496"/>
      <c r="L127" s="259" t="s">
        <v>313</v>
      </c>
      <c r="M127" s="260" t="s">
        <v>421</v>
      </c>
      <c r="N127" s="260" t="s">
        <v>314</v>
      </c>
      <c r="O127" s="498" t="s">
        <v>422</v>
      </c>
      <c r="P127" s="497"/>
      <c r="Q127" s="258" t="s">
        <v>313</v>
      </c>
      <c r="R127" s="260" t="s">
        <v>421</v>
      </c>
      <c r="S127" s="260" t="s">
        <v>314</v>
      </c>
      <c r="T127" s="498" t="s">
        <v>422</v>
      </c>
      <c r="U127" s="497"/>
    </row>
    <row r="128" spans="1:21" ht="31.5" x14ac:dyDescent="0.25">
      <c r="A128" s="504"/>
      <c r="B128" s="274">
        <v>1</v>
      </c>
      <c r="C128" s="268"/>
      <c r="D128" s="268"/>
      <c r="E128" s="275" t="s">
        <v>423</v>
      </c>
      <c r="F128" s="276"/>
      <c r="G128" s="274">
        <v>1</v>
      </c>
      <c r="H128" s="268"/>
      <c r="I128" s="268"/>
      <c r="J128" s="275" t="s">
        <v>423</v>
      </c>
      <c r="K128" s="277"/>
      <c r="L128" s="274">
        <v>1</v>
      </c>
      <c r="M128" s="268"/>
      <c r="N128" s="268"/>
      <c r="O128" s="275" t="s">
        <v>423</v>
      </c>
      <c r="P128" s="276"/>
      <c r="Q128" s="278">
        <v>1</v>
      </c>
      <c r="R128" s="268"/>
      <c r="S128" s="268"/>
      <c r="T128" s="275" t="s">
        <v>423</v>
      </c>
      <c r="U128" s="276"/>
    </row>
    <row r="129" spans="1:21" ht="15.75" customHeight="1" x14ac:dyDescent="0.25">
      <c r="A129" s="504"/>
      <c r="B129" s="274">
        <v>2</v>
      </c>
      <c r="C129" s="268"/>
      <c r="D129" s="268"/>
      <c r="E129" s="275" t="s">
        <v>424</v>
      </c>
      <c r="F129" s="276"/>
      <c r="G129" s="274">
        <v>2</v>
      </c>
      <c r="H129" s="268"/>
      <c r="I129" s="268"/>
      <c r="J129" s="275" t="s">
        <v>424</v>
      </c>
      <c r="K129" s="277"/>
      <c r="L129" s="274">
        <v>2</v>
      </c>
      <c r="M129" s="268"/>
      <c r="N129" s="268"/>
      <c r="O129" s="275" t="s">
        <v>424</v>
      </c>
      <c r="P129" s="276"/>
      <c r="Q129" s="278">
        <v>2</v>
      </c>
      <c r="R129" s="268"/>
      <c r="S129" s="268"/>
      <c r="T129" s="275" t="s">
        <v>424</v>
      </c>
      <c r="U129" s="276"/>
    </row>
    <row r="130" spans="1:21" ht="15.75" customHeight="1" x14ac:dyDescent="0.25">
      <c r="A130" s="504"/>
      <c r="B130" s="274">
        <v>3</v>
      </c>
      <c r="C130" s="268"/>
      <c r="D130" s="268"/>
      <c r="E130" s="275" t="s">
        <v>427</v>
      </c>
      <c r="F130" s="276"/>
      <c r="G130" s="274">
        <v>3</v>
      </c>
      <c r="H130" s="268"/>
      <c r="I130" s="268"/>
      <c r="J130" s="275" t="s">
        <v>427</v>
      </c>
      <c r="K130" s="277"/>
      <c r="L130" s="274">
        <v>3</v>
      </c>
      <c r="M130" s="268"/>
      <c r="N130" s="268"/>
      <c r="O130" s="275" t="s">
        <v>427</v>
      </c>
      <c r="P130" s="276"/>
      <c r="Q130" s="278">
        <v>3</v>
      </c>
      <c r="R130" s="268"/>
      <c r="S130" s="268"/>
      <c r="T130" s="275" t="s">
        <v>427</v>
      </c>
      <c r="U130" s="276"/>
    </row>
    <row r="131" spans="1:21" ht="31.5" x14ac:dyDescent="0.25">
      <c r="A131" s="504"/>
      <c r="B131" s="274">
        <v>4</v>
      </c>
      <c r="C131" s="268"/>
      <c r="D131" s="268"/>
      <c r="E131" s="279" t="s">
        <v>428</v>
      </c>
      <c r="F131" s="276"/>
      <c r="G131" s="274">
        <v>4</v>
      </c>
      <c r="H131" s="268"/>
      <c r="I131" s="268"/>
      <c r="J131" s="279" t="s">
        <v>428</v>
      </c>
      <c r="K131" s="277"/>
      <c r="L131" s="274">
        <v>4</v>
      </c>
      <c r="M131" s="268"/>
      <c r="N131" s="268"/>
      <c r="O131" s="279" t="s">
        <v>428</v>
      </c>
      <c r="P131" s="276"/>
      <c r="Q131" s="278">
        <v>4</v>
      </c>
      <c r="R131" s="268"/>
      <c r="S131" s="268"/>
      <c r="T131" s="279" t="s">
        <v>428</v>
      </c>
      <c r="U131" s="276"/>
    </row>
    <row r="132" spans="1:21" ht="15.75" customHeight="1" x14ac:dyDescent="0.25">
      <c r="A132" s="504"/>
      <c r="B132" s="274">
        <v>5</v>
      </c>
      <c r="C132" s="268"/>
      <c r="D132" s="268"/>
      <c r="E132" s="275" t="s">
        <v>429</v>
      </c>
      <c r="F132" s="276"/>
      <c r="G132" s="274">
        <v>5</v>
      </c>
      <c r="H132" s="268"/>
      <c r="I132" s="268"/>
      <c r="J132" s="275" t="s">
        <v>429</v>
      </c>
      <c r="K132" s="277"/>
      <c r="L132" s="274">
        <v>5</v>
      </c>
      <c r="M132" s="268"/>
      <c r="N132" s="268"/>
      <c r="O132" s="275" t="s">
        <v>429</v>
      </c>
      <c r="P132" s="276"/>
      <c r="Q132" s="278">
        <v>5</v>
      </c>
      <c r="R132" s="268"/>
      <c r="S132" s="268"/>
      <c r="T132" s="275" t="s">
        <v>429</v>
      </c>
      <c r="U132" s="276"/>
    </row>
    <row r="133" spans="1:21" ht="31.5" x14ac:dyDescent="0.25">
      <c r="A133" s="504"/>
      <c r="B133" s="274">
        <v>6</v>
      </c>
      <c r="C133" s="268"/>
      <c r="D133" s="268"/>
      <c r="E133" s="275" t="s">
        <v>430</v>
      </c>
      <c r="F133" s="276"/>
      <c r="G133" s="274">
        <v>6</v>
      </c>
      <c r="H133" s="268"/>
      <c r="I133" s="268"/>
      <c r="J133" s="275" t="s">
        <v>430</v>
      </c>
      <c r="K133" s="277"/>
      <c r="L133" s="274">
        <v>6</v>
      </c>
      <c r="M133" s="268"/>
      <c r="N133" s="268"/>
      <c r="O133" s="275" t="s">
        <v>430</v>
      </c>
      <c r="P133" s="276"/>
      <c r="Q133" s="278">
        <v>6</v>
      </c>
      <c r="R133" s="268"/>
      <c r="S133" s="268"/>
      <c r="T133" s="275" t="s">
        <v>430</v>
      </c>
      <c r="U133" s="276"/>
    </row>
    <row r="134" spans="1:21" ht="15.75" customHeight="1" x14ac:dyDescent="0.25">
      <c r="A134" s="504"/>
      <c r="B134" s="274">
        <v>7</v>
      </c>
      <c r="C134" s="268"/>
      <c r="D134" s="268"/>
      <c r="E134" s="275" t="s">
        <v>431</v>
      </c>
      <c r="F134" s="276"/>
      <c r="G134" s="274">
        <v>7</v>
      </c>
      <c r="H134" s="268"/>
      <c r="I134" s="268"/>
      <c r="J134" s="275" t="s">
        <v>431</v>
      </c>
      <c r="K134" s="277"/>
      <c r="L134" s="274">
        <v>7</v>
      </c>
      <c r="M134" s="268"/>
      <c r="N134" s="268"/>
      <c r="O134" s="275" t="s">
        <v>431</v>
      </c>
      <c r="P134" s="276"/>
      <c r="Q134" s="278">
        <v>7</v>
      </c>
      <c r="R134" s="268"/>
      <c r="S134" s="268"/>
      <c r="T134" s="275" t="s">
        <v>431</v>
      </c>
      <c r="U134" s="276"/>
    </row>
    <row r="135" spans="1:21" ht="31.5" x14ac:dyDescent="0.25">
      <c r="A135" s="504"/>
      <c r="B135" s="274">
        <v>8</v>
      </c>
      <c r="C135" s="268"/>
      <c r="D135" s="268"/>
      <c r="E135" s="275" t="s">
        <v>432</v>
      </c>
      <c r="F135" s="276"/>
      <c r="G135" s="274">
        <v>8</v>
      </c>
      <c r="H135" s="268"/>
      <c r="I135" s="268"/>
      <c r="J135" s="275" t="s">
        <v>432</v>
      </c>
      <c r="K135" s="277"/>
      <c r="L135" s="274">
        <v>8</v>
      </c>
      <c r="M135" s="268"/>
      <c r="N135" s="268"/>
      <c r="O135" s="275" t="s">
        <v>432</v>
      </c>
      <c r="P135" s="276"/>
      <c r="Q135" s="278">
        <v>8</v>
      </c>
      <c r="R135" s="268"/>
      <c r="S135" s="268"/>
      <c r="T135" s="275" t="s">
        <v>432</v>
      </c>
      <c r="U135" s="276"/>
    </row>
    <row r="136" spans="1:21" ht="31.5" x14ac:dyDescent="0.25">
      <c r="A136" s="504"/>
      <c r="B136" s="274">
        <v>9</v>
      </c>
      <c r="C136" s="268"/>
      <c r="D136" s="268"/>
      <c r="E136" s="275" t="s">
        <v>434</v>
      </c>
      <c r="F136" s="276"/>
      <c r="G136" s="274">
        <v>9</v>
      </c>
      <c r="H136" s="268"/>
      <c r="I136" s="268"/>
      <c r="J136" s="275" t="s">
        <v>434</v>
      </c>
      <c r="K136" s="277"/>
      <c r="L136" s="274">
        <v>9</v>
      </c>
      <c r="M136" s="268"/>
      <c r="N136" s="268"/>
      <c r="O136" s="275" t="s">
        <v>434</v>
      </c>
      <c r="P136" s="276"/>
      <c r="Q136" s="278">
        <v>9</v>
      </c>
      <c r="R136" s="268"/>
      <c r="S136" s="268"/>
      <c r="T136" s="275" t="s">
        <v>434</v>
      </c>
      <c r="U136" s="276"/>
    </row>
    <row r="137" spans="1:21" ht="31.5" x14ac:dyDescent="0.25">
      <c r="A137" s="504"/>
      <c r="B137" s="274">
        <v>10</v>
      </c>
      <c r="C137" s="268"/>
      <c r="D137" s="268"/>
      <c r="E137" s="275" t="s">
        <v>435</v>
      </c>
      <c r="F137" s="276"/>
      <c r="G137" s="274">
        <v>10</v>
      </c>
      <c r="H137" s="268"/>
      <c r="I137" s="268"/>
      <c r="J137" s="275" t="s">
        <v>435</v>
      </c>
      <c r="K137" s="277"/>
      <c r="L137" s="274">
        <v>10</v>
      </c>
      <c r="M137" s="268"/>
      <c r="N137" s="268"/>
      <c r="O137" s="275" t="s">
        <v>435</v>
      </c>
      <c r="P137" s="276"/>
      <c r="Q137" s="278">
        <v>10</v>
      </c>
      <c r="R137" s="268"/>
      <c r="S137" s="268"/>
      <c r="T137" s="275" t="s">
        <v>435</v>
      </c>
      <c r="U137" s="276"/>
    </row>
    <row r="138" spans="1:21" ht="30.75" thickBot="1" x14ac:dyDescent="0.3">
      <c r="A138" s="505"/>
      <c r="B138" s="280" t="s">
        <v>318</v>
      </c>
      <c r="C138" s="281"/>
      <c r="D138" s="281"/>
      <c r="E138" s="282" t="s">
        <v>436</v>
      </c>
      <c r="F138" s="283"/>
      <c r="G138" s="280" t="s">
        <v>318</v>
      </c>
      <c r="H138" s="281"/>
      <c r="I138" s="281"/>
      <c r="J138" s="282" t="s">
        <v>436</v>
      </c>
      <c r="K138" s="284"/>
      <c r="L138" s="280" t="s">
        <v>318</v>
      </c>
      <c r="M138" s="281"/>
      <c r="N138" s="281"/>
      <c r="O138" s="282" t="s">
        <v>436</v>
      </c>
      <c r="P138" s="283"/>
      <c r="Q138" s="285" t="s">
        <v>318</v>
      </c>
      <c r="R138" s="281"/>
      <c r="S138" s="281"/>
      <c r="T138" s="282" t="s">
        <v>436</v>
      </c>
      <c r="U138" s="283"/>
    </row>
    <row r="139" spans="1:21" ht="15.75" customHeight="1" x14ac:dyDescent="0.25">
      <c r="A139" s="503" t="s">
        <v>164</v>
      </c>
      <c r="B139" s="259" t="s">
        <v>256</v>
      </c>
      <c r="C139" s="498"/>
      <c r="D139" s="496"/>
      <c r="E139" s="496"/>
      <c r="F139" s="497"/>
      <c r="G139" s="259" t="s">
        <v>256</v>
      </c>
      <c r="H139" s="498"/>
      <c r="I139" s="496"/>
      <c r="J139" s="496"/>
      <c r="K139" s="496"/>
      <c r="L139" s="259" t="s">
        <v>256</v>
      </c>
      <c r="M139" s="498"/>
      <c r="N139" s="496"/>
      <c r="O139" s="496"/>
      <c r="P139" s="497"/>
      <c r="Q139" s="258" t="s">
        <v>256</v>
      </c>
      <c r="R139" s="498"/>
      <c r="S139" s="496"/>
      <c r="T139" s="496"/>
      <c r="U139" s="497"/>
    </row>
    <row r="140" spans="1:21" ht="78.75" x14ac:dyDescent="0.25">
      <c r="A140" s="504"/>
      <c r="B140" s="259" t="s">
        <v>340</v>
      </c>
      <c r="C140" s="498"/>
      <c r="D140" s="496"/>
      <c r="E140" s="496"/>
      <c r="F140" s="497"/>
      <c r="G140" s="259" t="s">
        <v>340</v>
      </c>
      <c r="H140" s="498"/>
      <c r="I140" s="496"/>
      <c r="J140" s="496"/>
      <c r="K140" s="496"/>
      <c r="L140" s="259" t="s">
        <v>340</v>
      </c>
      <c r="M140" s="498"/>
      <c r="N140" s="496"/>
      <c r="O140" s="496"/>
      <c r="P140" s="497"/>
      <c r="Q140" s="258" t="s">
        <v>340</v>
      </c>
      <c r="R140" s="498"/>
      <c r="S140" s="496"/>
      <c r="T140" s="496"/>
      <c r="U140" s="497"/>
    </row>
    <row r="141" spans="1:21" ht="15.75" customHeight="1" x14ac:dyDescent="0.25">
      <c r="A141" s="504"/>
      <c r="B141" s="495"/>
      <c r="C141" s="496"/>
      <c r="D141" s="496"/>
      <c r="E141" s="496"/>
      <c r="F141" s="497"/>
      <c r="G141" s="495"/>
      <c r="H141" s="496"/>
      <c r="I141" s="496"/>
      <c r="J141" s="496"/>
      <c r="K141" s="497"/>
      <c r="L141" s="495"/>
      <c r="M141" s="496"/>
      <c r="N141" s="496"/>
      <c r="O141" s="496"/>
      <c r="P141" s="497"/>
      <c r="Q141" s="495"/>
      <c r="R141" s="496"/>
      <c r="S141" s="496"/>
      <c r="T141" s="496"/>
      <c r="U141" s="497"/>
    </row>
    <row r="142" spans="1:21" ht="15.75" customHeight="1" x14ac:dyDescent="0.25">
      <c r="A142" s="504"/>
      <c r="B142" s="259" t="s">
        <v>313</v>
      </c>
      <c r="C142" s="260" t="s">
        <v>421</v>
      </c>
      <c r="D142" s="260" t="s">
        <v>314</v>
      </c>
      <c r="E142" s="498" t="s">
        <v>422</v>
      </c>
      <c r="F142" s="497"/>
      <c r="G142" s="259" t="s">
        <v>313</v>
      </c>
      <c r="H142" s="260" t="s">
        <v>421</v>
      </c>
      <c r="I142" s="260" t="s">
        <v>314</v>
      </c>
      <c r="J142" s="498" t="s">
        <v>422</v>
      </c>
      <c r="K142" s="496"/>
      <c r="L142" s="259" t="s">
        <v>313</v>
      </c>
      <c r="M142" s="260" t="s">
        <v>421</v>
      </c>
      <c r="N142" s="260" t="s">
        <v>314</v>
      </c>
      <c r="O142" s="498" t="s">
        <v>422</v>
      </c>
      <c r="P142" s="497"/>
      <c r="Q142" s="258" t="s">
        <v>313</v>
      </c>
      <c r="R142" s="260" t="s">
        <v>421</v>
      </c>
      <c r="S142" s="260" t="s">
        <v>314</v>
      </c>
      <c r="T142" s="498" t="s">
        <v>422</v>
      </c>
      <c r="U142" s="497"/>
    </row>
    <row r="143" spans="1:21" ht="31.5" x14ac:dyDescent="0.25">
      <c r="A143" s="504"/>
      <c r="B143" s="274">
        <v>1</v>
      </c>
      <c r="C143" s="268"/>
      <c r="D143" s="268"/>
      <c r="E143" s="275" t="s">
        <v>423</v>
      </c>
      <c r="F143" s="276"/>
      <c r="G143" s="274">
        <v>1</v>
      </c>
      <c r="H143" s="268"/>
      <c r="I143" s="268"/>
      <c r="J143" s="275" t="s">
        <v>423</v>
      </c>
      <c r="K143" s="277"/>
      <c r="L143" s="274">
        <v>1</v>
      </c>
      <c r="M143" s="268"/>
      <c r="N143" s="268"/>
      <c r="O143" s="275" t="s">
        <v>423</v>
      </c>
      <c r="P143" s="276"/>
      <c r="Q143" s="278">
        <v>1</v>
      </c>
      <c r="R143" s="268"/>
      <c r="S143" s="268"/>
      <c r="T143" s="275" t="s">
        <v>423</v>
      </c>
      <c r="U143" s="276"/>
    </row>
    <row r="144" spans="1:21" ht="15.75" customHeight="1" x14ac:dyDescent="0.25">
      <c r="A144" s="504"/>
      <c r="B144" s="274">
        <v>2</v>
      </c>
      <c r="C144" s="268"/>
      <c r="D144" s="268"/>
      <c r="E144" s="275" t="s">
        <v>424</v>
      </c>
      <c r="F144" s="276"/>
      <c r="G144" s="274">
        <v>2</v>
      </c>
      <c r="H144" s="268"/>
      <c r="I144" s="268"/>
      <c r="J144" s="275" t="s">
        <v>424</v>
      </c>
      <c r="K144" s="277"/>
      <c r="L144" s="274">
        <v>2</v>
      </c>
      <c r="M144" s="268"/>
      <c r="N144" s="268"/>
      <c r="O144" s="275" t="s">
        <v>424</v>
      </c>
      <c r="P144" s="276"/>
      <c r="Q144" s="278">
        <v>2</v>
      </c>
      <c r="R144" s="268"/>
      <c r="S144" s="268"/>
      <c r="T144" s="275" t="s">
        <v>424</v>
      </c>
      <c r="U144" s="276"/>
    </row>
    <row r="145" spans="1:21" ht="15.75" customHeight="1" x14ac:dyDescent="0.25">
      <c r="A145" s="504"/>
      <c r="B145" s="274">
        <v>3</v>
      </c>
      <c r="C145" s="268"/>
      <c r="D145" s="268"/>
      <c r="E145" s="275" t="s">
        <v>427</v>
      </c>
      <c r="F145" s="276"/>
      <c r="G145" s="274">
        <v>3</v>
      </c>
      <c r="H145" s="268"/>
      <c r="I145" s="268"/>
      <c r="J145" s="275" t="s">
        <v>427</v>
      </c>
      <c r="K145" s="277"/>
      <c r="L145" s="274">
        <v>3</v>
      </c>
      <c r="M145" s="268"/>
      <c r="N145" s="268"/>
      <c r="O145" s="275" t="s">
        <v>427</v>
      </c>
      <c r="P145" s="276"/>
      <c r="Q145" s="278">
        <v>3</v>
      </c>
      <c r="R145" s="268"/>
      <c r="S145" s="268"/>
      <c r="T145" s="275" t="s">
        <v>427</v>
      </c>
      <c r="U145" s="276"/>
    </row>
    <row r="146" spans="1:21" ht="31.5" x14ac:dyDescent="0.25">
      <c r="A146" s="504"/>
      <c r="B146" s="274">
        <v>4</v>
      </c>
      <c r="C146" s="268"/>
      <c r="D146" s="268"/>
      <c r="E146" s="279" t="s">
        <v>428</v>
      </c>
      <c r="F146" s="276"/>
      <c r="G146" s="274">
        <v>4</v>
      </c>
      <c r="H146" s="268"/>
      <c r="I146" s="268"/>
      <c r="J146" s="279" t="s">
        <v>428</v>
      </c>
      <c r="K146" s="277"/>
      <c r="L146" s="274">
        <v>4</v>
      </c>
      <c r="M146" s="268"/>
      <c r="N146" s="268"/>
      <c r="O146" s="279" t="s">
        <v>428</v>
      </c>
      <c r="P146" s="276"/>
      <c r="Q146" s="278">
        <v>4</v>
      </c>
      <c r="R146" s="268"/>
      <c r="S146" s="268"/>
      <c r="T146" s="279" t="s">
        <v>428</v>
      </c>
      <c r="U146" s="276"/>
    </row>
    <row r="147" spans="1:21" ht="15.75" customHeight="1" x14ac:dyDescent="0.25">
      <c r="A147" s="504"/>
      <c r="B147" s="274">
        <v>5</v>
      </c>
      <c r="C147" s="268"/>
      <c r="D147" s="268"/>
      <c r="E147" s="275" t="s">
        <v>429</v>
      </c>
      <c r="F147" s="276"/>
      <c r="G147" s="274">
        <v>5</v>
      </c>
      <c r="H147" s="268"/>
      <c r="I147" s="268"/>
      <c r="J147" s="275" t="s">
        <v>429</v>
      </c>
      <c r="K147" s="277"/>
      <c r="L147" s="274">
        <v>5</v>
      </c>
      <c r="M147" s="268"/>
      <c r="N147" s="268"/>
      <c r="O147" s="275" t="s">
        <v>429</v>
      </c>
      <c r="P147" s="276"/>
      <c r="Q147" s="278">
        <v>5</v>
      </c>
      <c r="R147" s="268"/>
      <c r="S147" s="268"/>
      <c r="T147" s="275" t="s">
        <v>429</v>
      </c>
      <c r="U147" s="276"/>
    </row>
    <row r="148" spans="1:21" ht="31.5" x14ac:dyDescent="0.25">
      <c r="A148" s="504"/>
      <c r="B148" s="274">
        <v>6</v>
      </c>
      <c r="C148" s="268"/>
      <c r="D148" s="268"/>
      <c r="E148" s="275" t="s">
        <v>430</v>
      </c>
      <c r="F148" s="276"/>
      <c r="G148" s="274">
        <v>6</v>
      </c>
      <c r="H148" s="268"/>
      <c r="I148" s="268"/>
      <c r="J148" s="275" t="s">
        <v>430</v>
      </c>
      <c r="K148" s="277"/>
      <c r="L148" s="274">
        <v>6</v>
      </c>
      <c r="M148" s="268"/>
      <c r="N148" s="268"/>
      <c r="O148" s="275" t="s">
        <v>430</v>
      </c>
      <c r="P148" s="276"/>
      <c r="Q148" s="278">
        <v>6</v>
      </c>
      <c r="R148" s="268"/>
      <c r="S148" s="268"/>
      <c r="T148" s="275" t="s">
        <v>430</v>
      </c>
      <c r="U148" s="276"/>
    </row>
    <row r="149" spans="1:21" ht="15.75" customHeight="1" x14ac:dyDescent="0.25">
      <c r="A149" s="504"/>
      <c r="B149" s="274">
        <v>7</v>
      </c>
      <c r="C149" s="268"/>
      <c r="D149" s="268"/>
      <c r="E149" s="275" t="s">
        <v>431</v>
      </c>
      <c r="F149" s="276"/>
      <c r="G149" s="274">
        <v>7</v>
      </c>
      <c r="H149" s="268"/>
      <c r="I149" s="268"/>
      <c r="J149" s="275" t="s">
        <v>431</v>
      </c>
      <c r="K149" s="277"/>
      <c r="L149" s="274">
        <v>7</v>
      </c>
      <c r="M149" s="268"/>
      <c r="N149" s="268"/>
      <c r="O149" s="275" t="s">
        <v>431</v>
      </c>
      <c r="P149" s="276"/>
      <c r="Q149" s="278">
        <v>7</v>
      </c>
      <c r="R149" s="268"/>
      <c r="S149" s="268"/>
      <c r="T149" s="275" t="s">
        <v>431</v>
      </c>
      <c r="U149" s="276"/>
    </row>
    <row r="150" spans="1:21" ht="31.5" x14ac:dyDescent="0.25">
      <c r="A150" s="504"/>
      <c r="B150" s="274">
        <v>8</v>
      </c>
      <c r="C150" s="268"/>
      <c r="D150" s="268"/>
      <c r="E150" s="275" t="s">
        <v>432</v>
      </c>
      <c r="F150" s="276"/>
      <c r="G150" s="274">
        <v>8</v>
      </c>
      <c r="H150" s="268"/>
      <c r="I150" s="268"/>
      <c r="J150" s="275" t="s">
        <v>432</v>
      </c>
      <c r="K150" s="277"/>
      <c r="L150" s="274">
        <v>8</v>
      </c>
      <c r="M150" s="268"/>
      <c r="N150" s="268"/>
      <c r="O150" s="275" t="s">
        <v>432</v>
      </c>
      <c r="P150" s="276"/>
      <c r="Q150" s="278">
        <v>8</v>
      </c>
      <c r="R150" s="268"/>
      <c r="S150" s="268"/>
      <c r="T150" s="275" t="s">
        <v>432</v>
      </c>
      <c r="U150" s="276"/>
    </row>
    <row r="151" spans="1:21" ht="31.5" x14ac:dyDescent="0.25">
      <c r="A151" s="504"/>
      <c r="B151" s="274">
        <v>9</v>
      </c>
      <c r="C151" s="268"/>
      <c r="D151" s="268"/>
      <c r="E151" s="275" t="s">
        <v>434</v>
      </c>
      <c r="F151" s="276"/>
      <c r="G151" s="274">
        <v>9</v>
      </c>
      <c r="H151" s="268"/>
      <c r="I151" s="268"/>
      <c r="J151" s="275" t="s">
        <v>434</v>
      </c>
      <c r="K151" s="277"/>
      <c r="L151" s="274">
        <v>9</v>
      </c>
      <c r="M151" s="268"/>
      <c r="N151" s="268"/>
      <c r="O151" s="275" t="s">
        <v>434</v>
      </c>
      <c r="P151" s="276"/>
      <c r="Q151" s="278">
        <v>9</v>
      </c>
      <c r="R151" s="268"/>
      <c r="S151" s="268"/>
      <c r="T151" s="275" t="s">
        <v>434</v>
      </c>
      <c r="U151" s="276"/>
    </row>
    <row r="152" spans="1:21" ht="31.5" x14ac:dyDescent="0.25">
      <c r="A152" s="504"/>
      <c r="B152" s="274">
        <v>10</v>
      </c>
      <c r="C152" s="268"/>
      <c r="D152" s="268"/>
      <c r="E152" s="275" t="s">
        <v>435</v>
      </c>
      <c r="F152" s="276"/>
      <c r="G152" s="274">
        <v>10</v>
      </c>
      <c r="H152" s="268"/>
      <c r="I152" s="268"/>
      <c r="J152" s="275" t="s">
        <v>435</v>
      </c>
      <c r="K152" s="277"/>
      <c r="L152" s="274">
        <v>10</v>
      </c>
      <c r="M152" s="268"/>
      <c r="N152" s="268"/>
      <c r="O152" s="275" t="s">
        <v>435</v>
      </c>
      <c r="P152" s="276"/>
      <c r="Q152" s="278">
        <v>10</v>
      </c>
      <c r="R152" s="268"/>
      <c r="S152" s="268"/>
      <c r="T152" s="275" t="s">
        <v>435</v>
      </c>
      <c r="U152" s="276"/>
    </row>
    <row r="153" spans="1:21" ht="30.75" thickBot="1" x14ac:dyDescent="0.3">
      <c r="A153" s="505"/>
      <c r="B153" s="280" t="s">
        <v>318</v>
      </c>
      <c r="C153" s="281"/>
      <c r="D153" s="281"/>
      <c r="E153" s="282" t="s">
        <v>436</v>
      </c>
      <c r="F153" s="283"/>
      <c r="G153" s="280" t="s">
        <v>318</v>
      </c>
      <c r="H153" s="281"/>
      <c r="I153" s="281"/>
      <c r="J153" s="282" t="s">
        <v>436</v>
      </c>
      <c r="K153" s="284"/>
      <c r="L153" s="280" t="s">
        <v>318</v>
      </c>
      <c r="M153" s="281"/>
      <c r="N153" s="281"/>
      <c r="O153" s="282" t="s">
        <v>436</v>
      </c>
      <c r="P153" s="283"/>
      <c r="Q153" s="285" t="s">
        <v>318</v>
      </c>
      <c r="R153" s="281"/>
      <c r="S153" s="281"/>
      <c r="T153" s="282" t="s">
        <v>436</v>
      </c>
      <c r="U153" s="283"/>
    </row>
  </sheetData>
  <sheetProtection algorithmName="SHA-512" hashValue="O/S1nZWKCNQ6CKKjOPNZinaGT/J+TsfeFL2CqVym/E1CSO2pvPtRkTnNhPhZ12oUwuTd6gXsa47abcmMiYNumQ==" saltValue="IT9yxS/ZDybOQfcm4IMcaw==" spinCount="100000" sheet="1" formatCells="0" formatColumns="0" formatRows="0"/>
  <protectedRanges>
    <protectedRange algorithmName="SHA-512" hashValue="8//FWY4N7B2E06FDvW0lIeKlpiXIX62yzb2sVBlaMdThiN3PeA4QY6IefBZ9+labM+ywUz7J1pfO6myykxHY8g==" saltValue="B/Tk9Wxnhnop/QwM8m332A==" spinCount="100000" sqref="G4:U153" name="Rango1"/>
  </protectedRanges>
  <mergeCells count="175">
    <mergeCell ref="E142:F142"/>
    <mergeCell ref="J142:K142"/>
    <mergeCell ref="O142:P142"/>
    <mergeCell ref="T142:U142"/>
    <mergeCell ref="J127:K127"/>
    <mergeCell ref="O127:P127"/>
    <mergeCell ref="T127:U127"/>
    <mergeCell ref="A139:A153"/>
    <mergeCell ref="C139:F139"/>
    <mergeCell ref="H139:K139"/>
    <mergeCell ref="M139:P139"/>
    <mergeCell ref="R139:U139"/>
    <mergeCell ref="C140:F140"/>
    <mergeCell ref="H140:K140"/>
    <mergeCell ref="M140:P140"/>
    <mergeCell ref="R140:U140"/>
    <mergeCell ref="B141:F141"/>
    <mergeCell ref="G141:K141"/>
    <mergeCell ref="L141:P141"/>
    <mergeCell ref="Q141:U141"/>
    <mergeCell ref="A124:A138"/>
    <mergeCell ref="C124:F124"/>
    <mergeCell ref="H124:K124"/>
    <mergeCell ref="M124:P124"/>
    <mergeCell ref="R124:U124"/>
    <mergeCell ref="C125:F125"/>
    <mergeCell ref="H125:K125"/>
    <mergeCell ref="M125:P125"/>
    <mergeCell ref="R125:U125"/>
    <mergeCell ref="B126:F126"/>
    <mergeCell ref="G126:K126"/>
    <mergeCell ref="L126:P126"/>
    <mergeCell ref="Q126:U126"/>
    <mergeCell ref="E127:F127"/>
    <mergeCell ref="A94:A108"/>
    <mergeCell ref="C94:F94"/>
    <mergeCell ref="H94:K94"/>
    <mergeCell ref="M94:P94"/>
    <mergeCell ref="R94:U94"/>
    <mergeCell ref="C95:F95"/>
    <mergeCell ref="H95:K95"/>
    <mergeCell ref="M95:P95"/>
    <mergeCell ref="O112:P112"/>
    <mergeCell ref="T112:U112"/>
    <mergeCell ref="A109:A123"/>
    <mergeCell ref="C109:F109"/>
    <mergeCell ref="H109:K109"/>
    <mergeCell ref="M109:P109"/>
    <mergeCell ref="R109:U109"/>
    <mergeCell ref="C110:F110"/>
    <mergeCell ref="H110:K110"/>
    <mergeCell ref="M110:P110"/>
    <mergeCell ref="R110:U110"/>
    <mergeCell ref="B111:F111"/>
    <mergeCell ref="G111:K111"/>
    <mergeCell ref="L111:P111"/>
    <mergeCell ref="Q111:U111"/>
    <mergeCell ref="E112:F112"/>
    <mergeCell ref="J112:K112"/>
    <mergeCell ref="R95:U95"/>
    <mergeCell ref="B96:F96"/>
    <mergeCell ref="G96:K96"/>
    <mergeCell ref="L96:P96"/>
    <mergeCell ref="Q96:U96"/>
    <mergeCell ref="E97:F97"/>
    <mergeCell ref="J97:K97"/>
    <mergeCell ref="O97:P97"/>
    <mergeCell ref="Q81:U81"/>
    <mergeCell ref="E82:F82"/>
    <mergeCell ref="J82:K82"/>
    <mergeCell ref="O82:P82"/>
    <mergeCell ref="T82:U82"/>
    <mergeCell ref="T97:U97"/>
    <mergeCell ref="A79:A93"/>
    <mergeCell ref="C79:F79"/>
    <mergeCell ref="H79:K79"/>
    <mergeCell ref="M79:P79"/>
    <mergeCell ref="R79:U79"/>
    <mergeCell ref="C80:F80"/>
    <mergeCell ref="H80:K80"/>
    <mergeCell ref="M80:P80"/>
    <mergeCell ref="R80:U80"/>
    <mergeCell ref="B81:F81"/>
    <mergeCell ref="G81:K81"/>
    <mergeCell ref="L81:P81"/>
    <mergeCell ref="A64:A78"/>
    <mergeCell ref="C64:F64"/>
    <mergeCell ref="H64:K64"/>
    <mergeCell ref="M64:P64"/>
    <mergeCell ref="R64:U64"/>
    <mergeCell ref="C65:F65"/>
    <mergeCell ref="H65:K65"/>
    <mergeCell ref="M65:P65"/>
    <mergeCell ref="R65:U65"/>
    <mergeCell ref="B66:F66"/>
    <mergeCell ref="G66:K66"/>
    <mergeCell ref="L66:P66"/>
    <mergeCell ref="Q66:U66"/>
    <mergeCell ref="E67:F67"/>
    <mergeCell ref="J67:K67"/>
    <mergeCell ref="O67:P67"/>
    <mergeCell ref="T67:U67"/>
    <mergeCell ref="A49:A63"/>
    <mergeCell ref="C49:F49"/>
    <mergeCell ref="H49:K49"/>
    <mergeCell ref="M49:P49"/>
    <mergeCell ref="R49:U49"/>
    <mergeCell ref="C50:F50"/>
    <mergeCell ref="H50:K50"/>
    <mergeCell ref="M50:P50"/>
    <mergeCell ref="R50:U50"/>
    <mergeCell ref="B51:F51"/>
    <mergeCell ref="G51:K51"/>
    <mergeCell ref="L51:P51"/>
    <mergeCell ref="Q51:U51"/>
    <mergeCell ref="E52:F52"/>
    <mergeCell ref="J52:K52"/>
    <mergeCell ref="O52:P52"/>
    <mergeCell ref="T52:U52"/>
    <mergeCell ref="A34:A48"/>
    <mergeCell ref="C34:F34"/>
    <mergeCell ref="H34:K34"/>
    <mergeCell ref="M34:P34"/>
    <mergeCell ref="R34:U34"/>
    <mergeCell ref="C35:F35"/>
    <mergeCell ref="H35:K35"/>
    <mergeCell ref="M35:P35"/>
    <mergeCell ref="R35:U35"/>
    <mergeCell ref="B36:F36"/>
    <mergeCell ref="G36:K36"/>
    <mergeCell ref="L36:P36"/>
    <mergeCell ref="Q36:U36"/>
    <mergeCell ref="E37:F37"/>
    <mergeCell ref="C19:F19"/>
    <mergeCell ref="H19:K19"/>
    <mergeCell ref="M19:P19"/>
    <mergeCell ref="R19:U19"/>
    <mergeCell ref="C20:F20"/>
    <mergeCell ref="H20:K20"/>
    <mergeCell ref="M20:P20"/>
    <mergeCell ref="O37:P37"/>
    <mergeCell ref="T37:U37"/>
    <mergeCell ref="J37:K37"/>
    <mergeCell ref="R20:U20"/>
    <mergeCell ref="B21:F21"/>
    <mergeCell ref="G21:K21"/>
    <mergeCell ref="L21:P21"/>
    <mergeCell ref="Q21:U21"/>
    <mergeCell ref="E22:F22"/>
    <mergeCell ref="J22:K22"/>
    <mergeCell ref="O22:P22"/>
    <mergeCell ref="B6:F6"/>
    <mergeCell ref="G6:K6"/>
    <mergeCell ref="L6:P6"/>
    <mergeCell ref="Q6:U6"/>
    <mergeCell ref="T22:U22"/>
    <mergeCell ref="B3:F3"/>
    <mergeCell ref="L3:P3"/>
    <mergeCell ref="M4:P4"/>
    <mergeCell ref="A1:U2"/>
    <mergeCell ref="A4:A18"/>
    <mergeCell ref="E7:F7"/>
    <mergeCell ref="C4:F4"/>
    <mergeCell ref="G3:K3"/>
    <mergeCell ref="H4:K4"/>
    <mergeCell ref="J7:K7"/>
    <mergeCell ref="H5:K5"/>
    <mergeCell ref="C5:F5"/>
    <mergeCell ref="O7:P7"/>
    <mergeCell ref="Q3:U3"/>
    <mergeCell ref="R4:U4"/>
    <mergeCell ref="T7:U7"/>
    <mergeCell ref="R5:U5"/>
    <mergeCell ref="M5:P5"/>
    <mergeCell ref="A19:A33"/>
  </mergeCells>
  <phoneticPr fontId="32" type="noConversion"/>
  <conditionalFormatting sqref="C1:C1048576 H1:H1048576 M1:M1048576 R1:R1048576">
    <cfRule type="containsText" dxfId="2" priority="1" operator="containsText" text="NO SE DETERMINA">
      <formula>NOT(ISERROR(SEARCH("NO SE DETERMINA",C1)))</formula>
    </cfRule>
    <cfRule type="containsText" dxfId="1" priority="2" operator="containsText" text="NO">
      <formula>NOT(ISERROR(SEARCH("NO",C1)))</formula>
    </cfRule>
    <cfRule type="containsText" dxfId="0" priority="3" operator="containsText" text="SI">
      <formula>NOT(ISERROR(SEARCH("SI",C1)))</formula>
    </cfRule>
  </conditionalFormatting>
  <dataValidations count="3">
    <dataValidation type="list" allowBlank="1" showInputMessage="1" showErrorMessage="1" sqref="C8:C18 U12:U14 U8 R8:R18 M8:M18 P12:P14 P8 K12:K14 K8 H8:H18 F12:F14 F8 C23:C33 U27:U29 U23 R23:R33 M23:M33 P27:P29 P23 K27:K29 K23 H23:H33 F27:F29 F23 C38:C48 U42:U44 U38 R38:R48 M38:M48 P42:P44 P38 K42:K44 K38 H38:H48 F42:F44 F38 C53:C63 U57:U59 U53 R53:R63 M53:M63 P57:P59 P53 K57:K59 K53 H53:H63 F57:F59 F53 C68:C78 U72:U74 U68 R68:R78 M68:M78 P72:P74 P68 K72:K74 K68 H68:H78 F72:F74 F68 C83:C93 U87:U89 U83 R83:R93 M83:M93 P87:P89 P83 K87:K89 K83 H83:H93 F87:F89 F83 C98:C108 U102:U104 U98 R98:R108 M98:M108 P102:P104 P98 K102:K104 K98 H98:H108 F102:F104 F98 C113:C123 U117:U119 U113 R113:R123 M113:M123 P117:P119 P113 K117:K119 K113 H113:H123 F117:F119 F113 C128:C138 U132:U134 U128 R128:R138 M128:M138 P132:P134 P128 K132:K134 K128 H128:H138 F132:F134 F128 C143:C153 U147:U149 U143 R143:R153 M143:M153 P147:P149 P143 K147:K149 K143 H143:H153 F147:F149 F143">
      <formula1>$AB$3:$AB$5</formula1>
    </dataValidation>
    <dataValidation type="list" allowBlank="1" showInputMessage="1" showErrorMessage="1" sqref="F9:F11 U9:U11 P9:P11 K9:K11 F24:F26 U24:U26 P24:P26 K24:K26 F39:F41 U39:U41 P39:P41 K39:K41 F54:F56 U54:U56 P54:P56 K54:K56 F69:F71 U69:U71 P69:P71 K69:K71 F84:F86 U84:U86 P84:P86 K84:K86 F99:F101 U99:U101 P99:P101 K99:K101 F114:F116 U114:U116 P114:P116 K114:K116 F129:F131 U129:U131 P129:P131 K129:K131 F144:F146 U144:U146 P144:P146 K144:K146">
      <formula1>$AC$3:$AC$4</formula1>
    </dataValidation>
    <dataValidation type="list" allowBlank="1" showInputMessage="1" showErrorMessage="1" sqref="F15:F17 U15:U17 P15:P17 K15:K17 F30:F32 U30:U32 P30:P32 K30:K32 F45:F47 U45:U47 P45:P47 K45:K47 F60:F62 U60:U62 P60:P62 K60:K62 F75:F77 U75:U77 P75:P77 K75:K77 F90:F92 U90:U92 P90:P92 K90:K92 F105:F107 U105:U107 P105:P107 K105:K107 F120:F122 U120:U122 P120:P122 K120:K122 F135:F137 U135:U137 P135:P137 K135:K137 F150:F152 U150:U152 P150:P152 K150:K152">
      <formula1>$AA$3:$AA$4</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E12"/>
  <sheetViews>
    <sheetView showGridLines="0" zoomScale="74" zoomScaleNormal="74" workbookViewId="0">
      <selection activeCell="P34" sqref="P34"/>
    </sheetView>
  </sheetViews>
  <sheetFormatPr baseColWidth="10" defaultColWidth="11.42578125" defaultRowHeight="15" x14ac:dyDescent="0.25"/>
  <cols>
    <col min="2" max="2" width="14.5703125" bestFit="1" customWidth="1"/>
    <col min="3" max="3" width="13.28515625" bestFit="1" customWidth="1"/>
  </cols>
  <sheetData>
    <row r="1" spans="1:5" s="65" customFormat="1" x14ac:dyDescent="0.25">
      <c r="A1" s="65" t="s">
        <v>329</v>
      </c>
      <c r="B1" s="65" t="s">
        <v>330</v>
      </c>
      <c r="C1" s="65" t="s">
        <v>331</v>
      </c>
      <c r="D1" s="65" t="s">
        <v>332</v>
      </c>
      <c r="E1" s="64"/>
    </row>
    <row r="2" spans="1:5" s="65" customFormat="1" x14ac:dyDescent="0.25">
      <c r="A2" s="65" t="s">
        <v>150</v>
      </c>
      <c r="B2" s="65">
        <v>4</v>
      </c>
      <c r="C2" s="65">
        <f>DATOS!$C$147</f>
        <v>4</v>
      </c>
      <c r="D2" s="65">
        <f>DATOS!$C$330</f>
        <v>4</v>
      </c>
      <c r="E2" s="64"/>
    </row>
    <row r="3" spans="1:5" s="65" customFormat="1" x14ac:dyDescent="0.25">
      <c r="A3" s="65" t="s">
        <v>42</v>
      </c>
      <c r="B3" s="65">
        <v>4</v>
      </c>
      <c r="C3" s="65">
        <f>DATOS!$D$147</f>
        <v>1</v>
      </c>
      <c r="D3" s="65">
        <f>DATOS!$D$330</f>
        <v>1</v>
      </c>
      <c r="E3" s="64"/>
    </row>
    <row r="4" spans="1:5" s="65" customFormat="1" x14ac:dyDescent="0.25">
      <c r="A4" s="65" t="s">
        <v>43</v>
      </c>
      <c r="B4" s="65">
        <v>4</v>
      </c>
      <c r="C4" s="65">
        <f>DATOS!$E$147</f>
        <v>1</v>
      </c>
      <c r="D4" s="65">
        <f>DATOS!$E$330</f>
        <v>1</v>
      </c>
      <c r="E4" s="64"/>
    </row>
    <row r="5" spans="1:5" s="65" customFormat="1" x14ac:dyDescent="0.25">
      <c r="A5" s="65" t="s">
        <v>44</v>
      </c>
      <c r="B5" s="65">
        <v>4</v>
      </c>
      <c r="C5" s="65">
        <f>DATOS!$F$147</f>
        <v>1</v>
      </c>
      <c r="D5" s="65">
        <f>DATOS!$F$330</f>
        <v>1</v>
      </c>
      <c r="E5" s="64"/>
    </row>
    <row r="6" spans="1:5" s="65" customFormat="1" x14ac:dyDescent="0.25">
      <c r="A6" s="65" t="s">
        <v>45</v>
      </c>
      <c r="B6" s="65">
        <v>4</v>
      </c>
      <c r="C6" s="65">
        <f>DATOS!$G$147</f>
        <v>0</v>
      </c>
      <c r="D6" s="65" t="e">
        <f>DATOS!$G$330</f>
        <v>#DIV/0!</v>
      </c>
      <c r="E6" s="64"/>
    </row>
    <row r="7" spans="1:5" s="65" customFormat="1" x14ac:dyDescent="0.25">
      <c r="A7" s="65" t="s">
        <v>46</v>
      </c>
      <c r="B7" s="65">
        <v>4</v>
      </c>
      <c r="C7" s="65">
        <f>DATOS!$H$147</f>
        <v>0</v>
      </c>
      <c r="D7" s="65" t="e">
        <f>DATOS!$H330</f>
        <v>#DIV/0!</v>
      </c>
      <c r="E7" s="64"/>
    </row>
    <row r="8" spans="1:5" s="65" customFormat="1" x14ac:dyDescent="0.25">
      <c r="A8" s="65" t="s">
        <v>47</v>
      </c>
      <c r="B8" s="65">
        <v>4</v>
      </c>
      <c r="C8" s="65">
        <f>DATOS!$I$147</f>
        <v>0</v>
      </c>
      <c r="D8" s="65" t="e">
        <f>DATOS!$I$330</f>
        <v>#DIV/0!</v>
      </c>
      <c r="E8" s="64"/>
    </row>
    <row r="9" spans="1:5" s="65" customFormat="1" x14ac:dyDescent="0.25">
      <c r="A9" s="65" t="s">
        <v>48</v>
      </c>
      <c r="B9" s="65">
        <v>4</v>
      </c>
      <c r="C9" s="65">
        <f>DATOS!$J$147</f>
        <v>0</v>
      </c>
      <c r="D9" s="65" t="e">
        <f>DATOS!$J$330</f>
        <v>#DIV/0!</v>
      </c>
      <c r="E9" s="64"/>
    </row>
    <row r="10" spans="1:5" s="65" customFormat="1" x14ac:dyDescent="0.25">
      <c r="A10" s="65" t="s">
        <v>49</v>
      </c>
      <c r="B10" s="65">
        <v>4</v>
      </c>
      <c r="C10" s="65">
        <f>DATOS!$K$147</f>
        <v>0</v>
      </c>
      <c r="D10" s="65" t="e">
        <f>DATOS!$K$330</f>
        <v>#DIV/0!</v>
      </c>
      <c r="E10" s="64"/>
    </row>
    <row r="11" spans="1:5" s="65" customFormat="1" x14ac:dyDescent="0.25">
      <c r="A11" s="65" t="s">
        <v>50</v>
      </c>
      <c r="B11" s="65">
        <v>4</v>
      </c>
      <c r="C11" s="65">
        <f>DATOS!$L$147</f>
        <v>0</v>
      </c>
      <c r="D11" s="65" t="e">
        <f>DATOS!$L$330</f>
        <v>#DIV/0!</v>
      </c>
      <c r="E11" s="64"/>
    </row>
    <row r="12" spans="1:5" x14ac:dyDescent="0.25">
      <c r="A12" s="64"/>
      <c r="B12" s="64"/>
      <c r="C12" s="64"/>
      <c r="D12" s="64"/>
      <c r="E12" s="64"/>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3244158B1FF54459726D8C60FE4667A" ma:contentTypeVersion="3" ma:contentTypeDescription="Crear nuevo documento." ma:contentTypeScope="" ma:versionID="5ec8d52b31bc88621628dba4c19f6054">
  <xsd:schema xmlns:xsd="http://www.w3.org/2001/XMLSchema" xmlns:xs="http://www.w3.org/2001/XMLSchema" xmlns:p="http://schemas.microsoft.com/office/2006/metadata/properties" xmlns:ns2="2c585cb4-69c6-475f-afa3-5b9e19db3146" targetNamespace="http://schemas.microsoft.com/office/2006/metadata/properties" ma:root="true" ma:fieldsID="eb0b4f49a39ec106bf533473d0a7f64d" ns2:_="">
    <xsd:import namespace="2c585cb4-69c6-475f-afa3-5b9e19db3146"/>
    <xsd:element name="properties">
      <xsd:complexType>
        <xsd:sequence>
          <xsd:element name="documentManagement">
            <xsd:complexType>
              <xsd:all>
                <xsd:element ref="ns2:Tipo_x0020_Documento" minOccurs="0"/>
                <xsd:element ref="ns2:Nueva_x0020_columna1"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585cb4-69c6-475f-afa3-5b9e19db3146" elementFormDefault="qualified">
    <xsd:import namespace="http://schemas.microsoft.com/office/2006/documentManagement/types"/>
    <xsd:import namespace="http://schemas.microsoft.com/office/infopath/2007/PartnerControls"/>
    <xsd:element name="Tipo_x0020_Documento" ma:index="8" nillable="true" ma:displayName="Tipo Documento" ma:default="Procedimientos" ma:description="" ma:format="Dropdown" ma:internalName="Tipo_x0020_Documento">
      <xsd:simpleType>
        <xsd:restriction base="dms:Choice">
          <xsd:enumeration value="Caracterización"/>
          <xsd:enumeration value="Formatos"/>
          <xsd:enumeration value="Indicadores"/>
          <xsd:enumeration value="Instructivos y guías"/>
          <xsd:enumeration value="Lineamientos"/>
          <xsd:enumeration value="Manuales"/>
          <xsd:enumeration value="Mapas de riesgos"/>
          <xsd:enumeration value="Matriz de requisitos de calidad"/>
          <xsd:enumeration value="Normograma"/>
          <xsd:enumeration value="Plan de comunicaciones"/>
          <xsd:enumeration value="Plan de mejoramiento"/>
          <xsd:enumeration value="Procedimientos"/>
        </xsd:restriction>
      </xsd:simpleType>
    </xsd:element>
    <xsd:element name="Nueva_x0020_columna1" ma:index="9" nillable="true" ma:displayName="Proceso" ma:default="Conceptos Jurídicos" ma:description="Proceso" ma:format="Dropdown" ma:internalName="Nueva_x0020_columna1">
      <xsd:simpleType>
        <xsd:restriction base="dms:Choice">
          <xsd:enumeration value="Conceptos Jurídicos"/>
          <xsd:enumeration value="Direccionamiento Estratégico"/>
          <xsd:enumeration value="Evaluación Independiente y Asesoría"/>
          <xsd:enumeration value="Gestión a la Política de Agua Potable y Saneamiento Básico"/>
          <xsd:enumeration value="Gestión a la Política de Espacio Urbano y Territorial"/>
          <xsd:enumeration value="Gestión a la Política de Vivienda"/>
          <xsd:enumeration value="Gestión de Comunicaciones Internas y Externas"/>
          <xsd:enumeration value="Gestión de Contratación"/>
          <xsd:enumeration value="Gestión de Recursos Físicos"/>
          <xsd:enumeration value="Gestión de Tecnologías de la Información y las Comunicaciones"/>
          <xsd:enumeration value="Gestión Documental"/>
          <xsd:enumeration value="Gestión Estratégica del Talento Humano"/>
          <xsd:enumeration value="Gestión Financiera"/>
          <xsd:enumeration value="Maestro de documentos"/>
          <xsd:enumeration value="Procesos Disciplinarios"/>
          <xsd:enumeration value="Procesos Judiciales y Acciones Constitucionales"/>
          <xsd:enumeration value="Relaciones Estratégicas"/>
          <xsd:enumeration value="Saneamiento de Activos de los Extintos ICT INURBE"/>
          <xsd:enumeration value="Seguimiento y Mejora Continua"/>
          <xsd:enumeration value="Servicio al Ciudadano"/>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ipo_x0020_Documento xmlns="2c585cb4-69c6-475f-afa3-5b9e19db3146">Mapas de riesgos</Tipo_x0020_Documento>
    <Nueva_x0020_columna1 xmlns="2c585cb4-69c6-475f-afa3-5b9e19db3146">Conceptos Jurídicos</Nueva_x0020_columna1>
  </documentManagement>
</p:properties>
</file>

<file path=customXml/itemProps1.xml><?xml version="1.0" encoding="utf-8"?>
<ds:datastoreItem xmlns:ds="http://schemas.openxmlformats.org/officeDocument/2006/customXml" ds:itemID="{FFD7BB4D-D923-4B10-9891-484DB0154C2E}"/>
</file>

<file path=customXml/itemProps2.xml><?xml version="1.0" encoding="utf-8"?>
<ds:datastoreItem xmlns:ds="http://schemas.openxmlformats.org/officeDocument/2006/customXml" ds:itemID="{0FF1FDAB-3C6D-4849-947E-F43B97EEBD8C}"/>
</file>

<file path=customXml/itemProps3.xml><?xml version="1.0" encoding="utf-8"?>
<ds:datastoreItem xmlns:ds="http://schemas.openxmlformats.org/officeDocument/2006/customXml" ds:itemID="{8AEDD4C0-B0DF-4918-87D0-A6CA6B4D0D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IDENTIFICACIÓN DE RIESGOS.</vt:lpstr>
      <vt:lpstr>ANÁLISIS DE CAUSAS</vt:lpstr>
      <vt:lpstr>VALORACIÓN RIESGOS</vt:lpstr>
      <vt:lpstr>DATOS</vt:lpstr>
      <vt:lpstr>SEGUIMIENTO</vt:lpstr>
      <vt:lpstr>EVALUACIÓN</vt:lpstr>
      <vt:lpstr>Gráficas</vt:lpstr>
      <vt:lpstr>http___portal.minvivienda.local_ProcesosCorporativos_Planeación_20Estratégica_20y_20Gestión_20de_20Recursos_20Financieros_209.0.pdf</vt:lpstr>
      <vt:lpstr>MATRIZ_RIESGOS</vt:lpstr>
      <vt:lpstr>TABLA_RIESGOS1</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DET-F-11-12 Mapa de Riesgos Integrado 7.0 8.0. Conceptos Jurídicos 2020</dc:title>
  <dc:creator>Amelia Carolina Navarro Onate</dc:creator>
  <cp:lastModifiedBy>Sergio Alberto Osorio Quevedo</cp:lastModifiedBy>
  <cp:revision/>
  <dcterms:created xsi:type="dcterms:W3CDTF">2018-11-29T22:09:02Z</dcterms:created>
  <dcterms:modified xsi:type="dcterms:W3CDTF">2020-10-20T15:00:40Z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0x01010093244158B1FF54459726D8C60FE4667A</vt:lpwstr>
  </property>
</Properties>
</file>