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codeName="{00000000-0000-0000-0000-000000000000}"/>
  <workbookPr codeName="ThisWorkbook" defaultThemeVersion="124226"/>
  <mc:AlternateContent xmlns:mc="http://schemas.openxmlformats.org/markup-compatibility/2006">
    <mc:Choice Requires="x15">
      <x15ac:absPath xmlns:x15ac="http://schemas.microsoft.com/office/spreadsheetml/2010/11/ac" url="https://minviviendagovco.sharepoint.com/sites/Grp_OFICINAASESORADEPLANEACION_EquipoAdministraciondelRiesgoMVCT/Documentos compartidos/MAPAS_RIESGOS/Control Interno/"/>
    </mc:Choice>
  </mc:AlternateContent>
  <xr:revisionPtr revIDLastSave="2" documentId="11_8C1222DE53E1EAAE9D67EACC89208A69A30C16C4" xr6:coauthVersionLast="45" xr6:coauthVersionMax="45" xr10:uidLastSave="{FE3D7876-3365-4423-9BCB-A76C0DF84C66}"/>
  <workbookProtection workbookAlgorithmName="SHA-512" workbookHashValue="X/mVTeVPHIBgu7szsvEpc1C4cJOrmN2xWPNlt1mysrLokJ8rAnVPxHuYBapn3JGut/JwRDoj+AXmQqDMi8x2cg==" workbookSaltValue="sCz0mkCMcsEIy+4txb4nCw==" workbookSpinCount="100000" lockStructure="1"/>
  <bookViews>
    <workbookView xWindow="-120" yWindow="-120" windowWidth="20730" windowHeight="11160" tabRatio="749" firstSheet="3" activeTab="3" xr2:uid="{00000000-000D-0000-FFFF-FFFF00000000}"/>
  </bookViews>
  <sheets>
    <sheet name="DATOS" sheetId="1" state="hidden" r:id="rId1"/>
    <sheet name="IDENTIFICACIÓN DE RIESGOS." sheetId="2" r:id="rId2"/>
    <sheet name="ANÁLISIS DE CAUSAS" sheetId="8" r:id="rId3"/>
    <sheet name="VALORACIÓN DE RIESGOS" sheetId="3" r:id="rId4"/>
    <sheet name="PRIORIZACIÓN PROBABILIDAD" sheetId="4" r:id="rId5"/>
    <sheet name="Gráficas" sheetId="6" r:id="rId6"/>
  </sheets>
  <externalReferences>
    <externalReference r:id="rId7"/>
    <externalReference r:id="rId8"/>
  </externalReferences>
  <definedNames>
    <definedName name="http___portal.minvivienda.local_ProcesosCorporativos_Planeación_20Estratégica_20y_20Gestión_20de_20Recursos_20Financieros_209.0.pdf">'IDENTIFICACIÓN DE RIESGOS.'!$F$20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9" i="3" l="1"/>
  <c r="J49" i="3" l="1"/>
  <c r="I49" i="3"/>
  <c r="D83" i="3" l="1"/>
  <c r="P98" i="2" l="1"/>
  <c r="H342" i="3" s="1"/>
  <c r="P88" i="2"/>
  <c r="H305" i="3" s="1"/>
  <c r="P78" i="2"/>
  <c r="H268" i="3" s="1"/>
  <c r="P68" i="2"/>
  <c r="H231" i="3" s="1"/>
  <c r="P58" i="2"/>
  <c r="H194" i="3" s="1"/>
  <c r="P48" i="2"/>
  <c r="H157" i="3" s="1"/>
  <c r="P38" i="2"/>
  <c r="P28" i="2"/>
  <c r="P18" i="2"/>
  <c r="P8" i="2"/>
  <c r="H9" i="3" s="1"/>
  <c r="C340" i="1"/>
  <c r="D340" i="1"/>
  <c r="E340" i="1"/>
  <c r="F340" i="1"/>
  <c r="G340" i="1"/>
  <c r="H340" i="1"/>
  <c r="I340" i="1"/>
  <c r="J340" i="1"/>
  <c r="K340" i="1"/>
  <c r="C341" i="1"/>
  <c r="D341" i="1"/>
  <c r="E341" i="1"/>
  <c r="F341" i="1"/>
  <c r="G341" i="1"/>
  <c r="H341" i="1"/>
  <c r="I341" i="1"/>
  <c r="J341" i="1"/>
  <c r="K341" i="1"/>
  <c r="B341" i="1"/>
  <c r="B340" i="1"/>
  <c r="B339" i="1"/>
  <c r="C328" i="1"/>
  <c r="D328" i="1"/>
  <c r="E328" i="1"/>
  <c r="F328" i="1"/>
  <c r="G328" i="1"/>
  <c r="H328" i="1"/>
  <c r="I328" i="1"/>
  <c r="J328" i="1"/>
  <c r="K328" i="1"/>
  <c r="C329" i="1"/>
  <c r="D329" i="1"/>
  <c r="E329" i="1"/>
  <c r="F329" i="1"/>
  <c r="G329" i="1"/>
  <c r="H329" i="1"/>
  <c r="I329" i="1"/>
  <c r="J329" i="1"/>
  <c r="K329" i="1"/>
  <c r="B329" i="1"/>
  <c r="B328" i="1"/>
  <c r="C316" i="1"/>
  <c r="D316" i="1"/>
  <c r="E316" i="1"/>
  <c r="F316" i="1"/>
  <c r="G316" i="1"/>
  <c r="H316" i="1"/>
  <c r="I316" i="1"/>
  <c r="J316" i="1"/>
  <c r="K316" i="1"/>
  <c r="C317" i="1"/>
  <c r="D317" i="1"/>
  <c r="E317" i="1"/>
  <c r="F317" i="1"/>
  <c r="G317" i="1"/>
  <c r="H317" i="1"/>
  <c r="I317" i="1"/>
  <c r="J317" i="1"/>
  <c r="K317" i="1"/>
  <c r="B317" i="1"/>
  <c r="B316" i="1"/>
  <c r="C304" i="1"/>
  <c r="D304" i="1"/>
  <c r="E304" i="1"/>
  <c r="F304" i="1"/>
  <c r="G304" i="1"/>
  <c r="H304" i="1"/>
  <c r="I304" i="1"/>
  <c r="J304" i="1"/>
  <c r="K304" i="1"/>
  <c r="C305" i="1"/>
  <c r="D305" i="1"/>
  <c r="E305" i="1"/>
  <c r="F305" i="1"/>
  <c r="G305" i="1"/>
  <c r="H305" i="1"/>
  <c r="I305" i="1"/>
  <c r="J305" i="1"/>
  <c r="K305" i="1"/>
  <c r="B305" i="1"/>
  <c r="B304" i="1"/>
  <c r="C292" i="1"/>
  <c r="D292" i="1"/>
  <c r="E292" i="1"/>
  <c r="F292" i="1"/>
  <c r="G292" i="1"/>
  <c r="H292" i="1"/>
  <c r="I292" i="1"/>
  <c r="J292" i="1"/>
  <c r="K292" i="1"/>
  <c r="C293" i="1"/>
  <c r="D293" i="1"/>
  <c r="E293" i="1"/>
  <c r="F293" i="1"/>
  <c r="G293" i="1"/>
  <c r="H293" i="1"/>
  <c r="I293" i="1"/>
  <c r="J293" i="1"/>
  <c r="K293" i="1"/>
  <c r="B293" i="1"/>
  <c r="B292" i="1"/>
  <c r="C280" i="1"/>
  <c r="D280" i="1"/>
  <c r="E280" i="1"/>
  <c r="F280" i="1"/>
  <c r="G280" i="1"/>
  <c r="H280" i="1"/>
  <c r="I280" i="1"/>
  <c r="J280" i="1"/>
  <c r="K280" i="1"/>
  <c r="C281" i="1"/>
  <c r="D281" i="1"/>
  <c r="E281" i="1"/>
  <c r="F281" i="1"/>
  <c r="G281" i="1"/>
  <c r="H281" i="1"/>
  <c r="I281" i="1"/>
  <c r="J281" i="1"/>
  <c r="K281" i="1"/>
  <c r="B281" i="1"/>
  <c r="B280" i="1"/>
  <c r="C268" i="1"/>
  <c r="D268" i="1"/>
  <c r="E268" i="1"/>
  <c r="F268" i="1"/>
  <c r="G268" i="1"/>
  <c r="H268" i="1"/>
  <c r="I268" i="1"/>
  <c r="J268" i="1"/>
  <c r="K268" i="1"/>
  <c r="C269" i="1"/>
  <c r="D269" i="1"/>
  <c r="E269" i="1"/>
  <c r="F269" i="1"/>
  <c r="G269" i="1"/>
  <c r="H269" i="1"/>
  <c r="I269" i="1"/>
  <c r="J269" i="1"/>
  <c r="K269" i="1"/>
  <c r="B269" i="1"/>
  <c r="B268" i="1"/>
  <c r="C257" i="1"/>
  <c r="D257" i="1"/>
  <c r="E257" i="1"/>
  <c r="F257" i="1"/>
  <c r="G257" i="1"/>
  <c r="H257" i="1"/>
  <c r="I257" i="1"/>
  <c r="J257" i="1"/>
  <c r="K257" i="1"/>
  <c r="B257" i="1"/>
  <c r="C256" i="1"/>
  <c r="D256" i="1"/>
  <c r="E256" i="1"/>
  <c r="F256" i="1"/>
  <c r="G256" i="1"/>
  <c r="H256" i="1"/>
  <c r="I256" i="1"/>
  <c r="J256" i="1"/>
  <c r="K256" i="1"/>
  <c r="B256" i="1"/>
  <c r="C233" i="1"/>
  <c r="D233" i="1"/>
  <c r="E233" i="1"/>
  <c r="F233" i="1"/>
  <c r="G233" i="1"/>
  <c r="H233" i="1"/>
  <c r="I233" i="1"/>
  <c r="J233" i="1"/>
  <c r="K233" i="1"/>
  <c r="B233" i="1"/>
  <c r="C244" i="1"/>
  <c r="D244" i="1"/>
  <c r="E244" i="1"/>
  <c r="F244" i="1"/>
  <c r="G244" i="1"/>
  <c r="H244" i="1"/>
  <c r="I244" i="1"/>
  <c r="J244" i="1"/>
  <c r="K244" i="1"/>
  <c r="C245" i="1"/>
  <c r="D245" i="1"/>
  <c r="E245" i="1"/>
  <c r="F245" i="1"/>
  <c r="G245" i="1"/>
  <c r="H245" i="1"/>
  <c r="I245" i="1"/>
  <c r="J245" i="1"/>
  <c r="K245" i="1"/>
  <c r="B245" i="1"/>
  <c r="B244" i="1"/>
  <c r="C232" i="1"/>
  <c r="D232" i="1"/>
  <c r="E232" i="1"/>
  <c r="F232" i="1"/>
  <c r="G232" i="1"/>
  <c r="H232" i="1"/>
  <c r="I232" i="1"/>
  <c r="J232" i="1"/>
  <c r="K232" i="1"/>
  <c r="B232" i="1"/>
  <c r="F22" i="2"/>
  <c r="AA15" i="8" l="1"/>
  <c r="AA12" i="8"/>
  <c r="Z9" i="8"/>
  <c r="C14" i="8" l="1"/>
  <c r="C12" i="8"/>
  <c r="D9" i="8"/>
  <c r="I52" i="3" l="1"/>
  <c r="I46" i="3"/>
  <c r="I47" i="3"/>
  <c r="I48" i="3"/>
  <c r="I50" i="3"/>
  <c r="I51" i="3"/>
  <c r="I53" i="3"/>
  <c r="J11" i="3"/>
  <c r="I11" i="3"/>
  <c r="F355" i="3" l="1"/>
  <c r="F318" i="3"/>
  <c r="F281" i="3"/>
  <c r="F244" i="3"/>
  <c r="F207" i="3"/>
  <c r="F170" i="3"/>
  <c r="R158" i="1"/>
  <c r="Q158" i="1" s="1"/>
  <c r="T158" i="1"/>
  <c r="S158" i="1" s="1"/>
  <c r="V158" i="1"/>
  <c r="U158" i="1" s="1"/>
  <c r="D158" i="1"/>
  <c r="C158" i="1" s="1"/>
  <c r="F35" i="2" l="1"/>
  <c r="AD342" i="3" l="1"/>
  <c r="AD305" i="3"/>
  <c r="AD268" i="3"/>
  <c r="AD231" i="3"/>
  <c r="AD194" i="3"/>
  <c r="AD157" i="3"/>
  <c r="AD120" i="3"/>
  <c r="AD83" i="3"/>
  <c r="AD46" i="3"/>
  <c r="AD9" i="3"/>
  <c r="B7" i="2" l="1"/>
  <c r="C8" i="2"/>
  <c r="I15" i="3"/>
  <c r="M87" i="1" l="1"/>
  <c r="K87" i="1"/>
  <c r="L87" i="1"/>
  <c r="J87" i="1"/>
  <c r="I87" i="1"/>
  <c r="H87" i="1"/>
  <c r="G87" i="1"/>
  <c r="F87" i="1"/>
  <c r="E87" i="1"/>
  <c r="D87" i="1"/>
  <c r="D91" i="1" l="1"/>
  <c r="D96" i="1"/>
  <c r="F91" i="1"/>
  <c r="F90" i="1"/>
  <c r="F89" i="1"/>
  <c r="H91" i="1"/>
  <c r="H90" i="1"/>
  <c r="H89" i="1"/>
  <c r="J91" i="1"/>
  <c r="J90" i="1"/>
  <c r="J89" i="1"/>
  <c r="K90" i="1"/>
  <c r="K89" i="1"/>
  <c r="K91" i="1" s="1"/>
  <c r="E91" i="1"/>
  <c r="E89" i="1"/>
  <c r="E90" i="1"/>
  <c r="G93" i="1"/>
  <c r="G90" i="1"/>
  <c r="G89" i="1"/>
  <c r="G91" i="1"/>
  <c r="I95" i="1"/>
  <c r="I90" i="1"/>
  <c r="I89" i="1"/>
  <c r="I91" i="1"/>
  <c r="L91" i="1"/>
  <c r="L90" i="1"/>
  <c r="L89" i="1"/>
  <c r="M91" i="1"/>
  <c r="M89" i="1"/>
  <c r="M90" i="1"/>
  <c r="D90" i="1"/>
  <c r="D89" i="1"/>
  <c r="I94" i="1"/>
  <c r="I92" i="1"/>
  <c r="F98" i="1"/>
  <c r="F97" i="1"/>
  <c r="J93" i="1"/>
  <c r="J98" i="1"/>
  <c r="J97" i="1"/>
  <c r="F92" i="1"/>
  <c r="G97" i="1"/>
  <c r="G98" i="1"/>
  <c r="L96" i="1"/>
  <c r="L97" i="1"/>
  <c r="L98" i="1"/>
  <c r="J96" i="1"/>
  <c r="F93" i="1"/>
  <c r="H95" i="1"/>
  <c r="H97" i="1"/>
  <c r="H98" i="1"/>
  <c r="K97" i="1"/>
  <c r="K98" i="1"/>
  <c r="G92" i="1"/>
  <c r="I96" i="1"/>
  <c r="I98" i="1"/>
  <c r="I97" i="1"/>
  <c r="I93" i="1"/>
  <c r="G94" i="1"/>
  <c r="M97" i="1"/>
  <c r="M98" i="1"/>
  <c r="E96" i="1"/>
  <c r="E98" i="1"/>
  <c r="E97" i="1"/>
  <c r="D94" i="1"/>
  <c r="D98" i="1"/>
  <c r="D97" i="1"/>
  <c r="D92" i="1"/>
  <c r="D95" i="1"/>
  <c r="D93" i="1"/>
  <c r="E95" i="1"/>
  <c r="E94" i="1"/>
  <c r="E92" i="1"/>
  <c r="E93" i="1"/>
  <c r="F96" i="1"/>
  <c r="F95" i="1"/>
  <c r="F94" i="1"/>
  <c r="G96" i="1"/>
  <c r="G95" i="1"/>
  <c r="M96" i="1"/>
  <c r="M95" i="1"/>
  <c r="L95" i="1"/>
  <c r="L94" i="1"/>
  <c r="L92" i="1"/>
  <c r="L93" i="1"/>
  <c r="J95" i="1"/>
  <c r="J94" i="1"/>
  <c r="J92" i="1"/>
  <c r="M94" i="1"/>
  <c r="M92" i="1"/>
  <c r="M93" i="1"/>
  <c r="K96" i="1"/>
  <c r="K95" i="1"/>
  <c r="K94" i="1"/>
  <c r="K92" i="1"/>
  <c r="K93" i="1"/>
  <c r="H94" i="1"/>
  <c r="H92" i="1"/>
  <c r="H93" i="1"/>
  <c r="H96" i="1"/>
  <c r="B227" i="1"/>
  <c r="C227" i="1"/>
  <c r="D227" i="1"/>
  <c r="E227" i="1"/>
  <c r="F227" i="1"/>
  <c r="G227" i="1"/>
  <c r="H227" i="1"/>
  <c r="I227" i="1"/>
  <c r="J227" i="1"/>
  <c r="K227" i="1"/>
  <c r="B228" i="1"/>
  <c r="C228" i="1"/>
  <c r="D228" i="1"/>
  <c r="E228" i="1"/>
  <c r="F228" i="1"/>
  <c r="G228" i="1"/>
  <c r="H228" i="1"/>
  <c r="I228" i="1"/>
  <c r="J228" i="1"/>
  <c r="K228" i="1"/>
  <c r="B229" i="1"/>
  <c r="C229" i="1"/>
  <c r="D229" i="1"/>
  <c r="E229" i="1"/>
  <c r="F229" i="1"/>
  <c r="G229" i="1"/>
  <c r="H229" i="1"/>
  <c r="I229" i="1"/>
  <c r="J229" i="1"/>
  <c r="K229" i="1"/>
  <c r="B230" i="1"/>
  <c r="C230" i="1"/>
  <c r="D230" i="1"/>
  <c r="E230" i="1"/>
  <c r="F230" i="1"/>
  <c r="G230" i="1"/>
  <c r="H230" i="1"/>
  <c r="I230" i="1"/>
  <c r="J230" i="1"/>
  <c r="K230" i="1"/>
  <c r="B231" i="1"/>
  <c r="C231" i="1"/>
  <c r="D231" i="1"/>
  <c r="E231" i="1"/>
  <c r="F231" i="1"/>
  <c r="G231" i="1"/>
  <c r="H231" i="1"/>
  <c r="I231" i="1"/>
  <c r="J231" i="1"/>
  <c r="K231" i="1"/>
  <c r="B239" i="1"/>
  <c r="C239" i="1"/>
  <c r="D239" i="1"/>
  <c r="E239" i="1"/>
  <c r="F239" i="1"/>
  <c r="G239" i="1"/>
  <c r="H239" i="1"/>
  <c r="I239" i="1"/>
  <c r="J239" i="1"/>
  <c r="K239" i="1"/>
  <c r="B240" i="1"/>
  <c r="C240" i="1"/>
  <c r="D240" i="1"/>
  <c r="E240" i="1"/>
  <c r="F240" i="1"/>
  <c r="G240" i="1"/>
  <c r="H240" i="1"/>
  <c r="I240" i="1"/>
  <c r="J240" i="1"/>
  <c r="K240" i="1"/>
  <c r="B241" i="1"/>
  <c r="C241" i="1"/>
  <c r="D241" i="1"/>
  <c r="E241" i="1"/>
  <c r="F241" i="1"/>
  <c r="G241" i="1"/>
  <c r="H241" i="1"/>
  <c r="I241" i="1"/>
  <c r="J241" i="1"/>
  <c r="K241" i="1"/>
  <c r="B242" i="1"/>
  <c r="C242" i="1"/>
  <c r="D242" i="1"/>
  <c r="E242" i="1"/>
  <c r="F242" i="1"/>
  <c r="G242" i="1"/>
  <c r="H242" i="1"/>
  <c r="I242" i="1"/>
  <c r="J242" i="1"/>
  <c r="K242" i="1"/>
  <c r="B243" i="1"/>
  <c r="C243" i="1"/>
  <c r="D243" i="1"/>
  <c r="E243" i="1"/>
  <c r="F243" i="1"/>
  <c r="G243" i="1"/>
  <c r="H243" i="1"/>
  <c r="I243" i="1"/>
  <c r="J243" i="1"/>
  <c r="K243" i="1"/>
  <c r="B251" i="1"/>
  <c r="C251" i="1"/>
  <c r="D251" i="1"/>
  <c r="E251" i="1"/>
  <c r="F251" i="1"/>
  <c r="G251" i="1"/>
  <c r="H251" i="1"/>
  <c r="I251" i="1"/>
  <c r="J251" i="1"/>
  <c r="K251" i="1"/>
  <c r="B252" i="1"/>
  <c r="C252" i="1"/>
  <c r="D252" i="1"/>
  <c r="E252" i="1"/>
  <c r="F252" i="1"/>
  <c r="G252" i="1"/>
  <c r="H252" i="1"/>
  <c r="I252" i="1"/>
  <c r="J252" i="1"/>
  <c r="K252" i="1"/>
  <c r="B253" i="1"/>
  <c r="C253" i="1"/>
  <c r="D253" i="1"/>
  <c r="E253" i="1"/>
  <c r="F253" i="1"/>
  <c r="G253" i="1"/>
  <c r="H253" i="1"/>
  <c r="I253" i="1"/>
  <c r="J253" i="1"/>
  <c r="K253" i="1"/>
  <c r="B254" i="1"/>
  <c r="C254" i="1"/>
  <c r="D254" i="1"/>
  <c r="E254" i="1"/>
  <c r="F254" i="1"/>
  <c r="G254" i="1"/>
  <c r="H254" i="1"/>
  <c r="I254" i="1"/>
  <c r="J254" i="1"/>
  <c r="K254" i="1"/>
  <c r="B255" i="1"/>
  <c r="C255" i="1"/>
  <c r="D255" i="1"/>
  <c r="E255" i="1"/>
  <c r="F255" i="1"/>
  <c r="G255" i="1"/>
  <c r="H255" i="1"/>
  <c r="I255" i="1"/>
  <c r="J255" i="1"/>
  <c r="K255" i="1"/>
  <c r="B263" i="1"/>
  <c r="C263" i="1"/>
  <c r="D263" i="1"/>
  <c r="E263" i="1"/>
  <c r="F263" i="1"/>
  <c r="G263" i="1"/>
  <c r="H263" i="1"/>
  <c r="I263" i="1"/>
  <c r="J263" i="1"/>
  <c r="K263" i="1"/>
  <c r="B264" i="1"/>
  <c r="C264" i="1"/>
  <c r="D264" i="1"/>
  <c r="E264" i="1"/>
  <c r="F264" i="1"/>
  <c r="G264" i="1"/>
  <c r="H264" i="1"/>
  <c r="I264" i="1"/>
  <c r="J264" i="1"/>
  <c r="K264" i="1"/>
  <c r="B265" i="1"/>
  <c r="C265" i="1"/>
  <c r="D265" i="1"/>
  <c r="E265" i="1"/>
  <c r="F265" i="1"/>
  <c r="G265" i="1"/>
  <c r="H265" i="1"/>
  <c r="I265" i="1"/>
  <c r="J265" i="1"/>
  <c r="K265" i="1"/>
  <c r="B266" i="1"/>
  <c r="C266" i="1"/>
  <c r="D266" i="1"/>
  <c r="E266" i="1"/>
  <c r="F266" i="1"/>
  <c r="G266" i="1"/>
  <c r="H266" i="1"/>
  <c r="I266" i="1"/>
  <c r="J266" i="1"/>
  <c r="K266" i="1"/>
  <c r="B267" i="1"/>
  <c r="C267" i="1"/>
  <c r="D267" i="1"/>
  <c r="E267" i="1"/>
  <c r="F267" i="1"/>
  <c r="G267" i="1"/>
  <c r="H267" i="1"/>
  <c r="I267" i="1"/>
  <c r="J267" i="1"/>
  <c r="K267" i="1"/>
  <c r="B275" i="1"/>
  <c r="C275" i="1"/>
  <c r="D275" i="1"/>
  <c r="E275" i="1"/>
  <c r="F275" i="1"/>
  <c r="G275" i="1"/>
  <c r="H275" i="1"/>
  <c r="I275" i="1"/>
  <c r="J275" i="1"/>
  <c r="K275" i="1"/>
  <c r="B276" i="1"/>
  <c r="C276" i="1"/>
  <c r="D276" i="1"/>
  <c r="E276" i="1"/>
  <c r="F276" i="1"/>
  <c r="G276" i="1"/>
  <c r="H276" i="1"/>
  <c r="I276" i="1"/>
  <c r="J276" i="1"/>
  <c r="K276" i="1"/>
  <c r="B277" i="1"/>
  <c r="C277" i="1"/>
  <c r="D277" i="1"/>
  <c r="E277" i="1"/>
  <c r="F277" i="1"/>
  <c r="G277" i="1"/>
  <c r="H277" i="1"/>
  <c r="I277" i="1"/>
  <c r="J277" i="1"/>
  <c r="K277" i="1"/>
  <c r="B278" i="1"/>
  <c r="C278" i="1"/>
  <c r="D278" i="1"/>
  <c r="E278" i="1"/>
  <c r="F278" i="1"/>
  <c r="G278" i="1"/>
  <c r="H278" i="1"/>
  <c r="I278" i="1"/>
  <c r="J278" i="1"/>
  <c r="K278" i="1"/>
  <c r="B279" i="1"/>
  <c r="C279" i="1"/>
  <c r="D279" i="1"/>
  <c r="E279" i="1"/>
  <c r="F279" i="1"/>
  <c r="G279" i="1"/>
  <c r="H279" i="1"/>
  <c r="I279" i="1"/>
  <c r="J279" i="1"/>
  <c r="K279" i="1"/>
  <c r="B287" i="1"/>
  <c r="C287" i="1"/>
  <c r="D287" i="1"/>
  <c r="E287" i="1"/>
  <c r="F287" i="1"/>
  <c r="G287" i="1"/>
  <c r="H287" i="1"/>
  <c r="I287" i="1"/>
  <c r="J287" i="1"/>
  <c r="K287" i="1"/>
  <c r="B288" i="1"/>
  <c r="C288" i="1"/>
  <c r="D288" i="1"/>
  <c r="E288" i="1"/>
  <c r="F288" i="1"/>
  <c r="G288" i="1"/>
  <c r="H288" i="1"/>
  <c r="I288" i="1"/>
  <c r="J288" i="1"/>
  <c r="K288" i="1"/>
  <c r="B289" i="1"/>
  <c r="C289" i="1"/>
  <c r="D289" i="1"/>
  <c r="E289" i="1"/>
  <c r="F289" i="1"/>
  <c r="G289" i="1"/>
  <c r="H289" i="1"/>
  <c r="I289" i="1"/>
  <c r="J289" i="1"/>
  <c r="K289" i="1"/>
  <c r="B290" i="1"/>
  <c r="C290" i="1"/>
  <c r="D290" i="1"/>
  <c r="E290" i="1"/>
  <c r="F290" i="1"/>
  <c r="G290" i="1"/>
  <c r="H290" i="1"/>
  <c r="I290" i="1"/>
  <c r="J290" i="1"/>
  <c r="K290" i="1"/>
  <c r="B291" i="1"/>
  <c r="C291" i="1"/>
  <c r="D291" i="1"/>
  <c r="E291" i="1"/>
  <c r="F291" i="1"/>
  <c r="G291" i="1"/>
  <c r="H291" i="1"/>
  <c r="I291" i="1"/>
  <c r="J291" i="1"/>
  <c r="K291" i="1"/>
  <c r="B299" i="1"/>
  <c r="C299" i="1"/>
  <c r="D299" i="1"/>
  <c r="E299" i="1"/>
  <c r="F299" i="1"/>
  <c r="G299" i="1"/>
  <c r="H299" i="1"/>
  <c r="I299" i="1"/>
  <c r="J299" i="1"/>
  <c r="K299" i="1"/>
  <c r="B300" i="1"/>
  <c r="C300" i="1"/>
  <c r="D300" i="1"/>
  <c r="E300" i="1"/>
  <c r="F300" i="1"/>
  <c r="G300" i="1"/>
  <c r="H300" i="1"/>
  <c r="I300" i="1"/>
  <c r="J300" i="1"/>
  <c r="K300" i="1"/>
  <c r="B301" i="1"/>
  <c r="C301" i="1"/>
  <c r="D301" i="1"/>
  <c r="E301" i="1"/>
  <c r="F301" i="1"/>
  <c r="G301" i="1"/>
  <c r="H301" i="1"/>
  <c r="I301" i="1"/>
  <c r="J301" i="1"/>
  <c r="K301" i="1"/>
  <c r="B302" i="1"/>
  <c r="C302" i="1"/>
  <c r="D302" i="1"/>
  <c r="E302" i="1"/>
  <c r="F302" i="1"/>
  <c r="G302" i="1"/>
  <c r="H302" i="1"/>
  <c r="I302" i="1"/>
  <c r="J302" i="1"/>
  <c r="K302" i="1"/>
  <c r="B303" i="1"/>
  <c r="C303" i="1"/>
  <c r="D303" i="1"/>
  <c r="E303" i="1"/>
  <c r="F303" i="1"/>
  <c r="G303" i="1"/>
  <c r="H303" i="1"/>
  <c r="I303" i="1"/>
  <c r="J303" i="1"/>
  <c r="K303" i="1"/>
  <c r="B311" i="1"/>
  <c r="C311" i="1"/>
  <c r="D311" i="1"/>
  <c r="E311" i="1"/>
  <c r="F311" i="1"/>
  <c r="G311" i="1"/>
  <c r="H311" i="1"/>
  <c r="I311" i="1"/>
  <c r="J311" i="1"/>
  <c r="K311" i="1"/>
  <c r="B312" i="1"/>
  <c r="C312" i="1"/>
  <c r="D312" i="1"/>
  <c r="E312" i="1"/>
  <c r="F312" i="1"/>
  <c r="G312" i="1"/>
  <c r="H312" i="1"/>
  <c r="I312" i="1"/>
  <c r="J312" i="1"/>
  <c r="K312" i="1"/>
  <c r="B313" i="1"/>
  <c r="C313" i="1"/>
  <c r="D313" i="1"/>
  <c r="E313" i="1"/>
  <c r="F313" i="1"/>
  <c r="G313" i="1"/>
  <c r="H313" i="1"/>
  <c r="I313" i="1"/>
  <c r="J313" i="1"/>
  <c r="K313" i="1"/>
  <c r="B314" i="1"/>
  <c r="C314" i="1"/>
  <c r="D314" i="1"/>
  <c r="E314" i="1"/>
  <c r="F314" i="1"/>
  <c r="G314" i="1"/>
  <c r="H314" i="1"/>
  <c r="I314" i="1"/>
  <c r="J314" i="1"/>
  <c r="K314" i="1"/>
  <c r="B315" i="1"/>
  <c r="C315" i="1"/>
  <c r="D315" i="1"/>
  <c r="E315" i="1"/>
  <c r="F315" i="1"/>
  <c r="G315" i="1"/>
  <c r="H315" i="1"/>
  <c r="I315" i="1"/>
  <c r="J315" i="1"/>
  <c r="K315" i="1"/>
  <c r="B323" i="1"/>
  <c r="C323" i="1"/>
  <c r="D323" i="1"/>
  <c r="E323" i="1"/>
  <c r="F323" i="1"/>
  <c r="G323" i="1"/>
  <c r="H323" i="1"/>
  <c r="I323" i="1"/>
  <c r="J323" i="1"/>
  <c r="K323" i="1"/>
  <c r="B324" i="1"/>
  <c r="C324" i="1"/>
  <c r="D324" i="1"/>
  <c r="E324" i="1"/>
  <c r="F324" i="1"/>
  <c r="G324" i="1"/>
  <c r="H324" i="1"/>
  <c r="I324" i="1"/>
  <c r="J324" i="1"/>
  <c r="K324" i="1"/>
  <c r="B325" i="1"/>
  <c r="C325" i="1"/>
  <c r="D325" i="1"/>
  <c r="E325" i="1"/>
  <c r="F325" i="1"/>
  <c r="G325" i="1"/>
  <c r="H325" i="1"/>
  <c r="I325" i="1"/>
  <c r="J325" i="1"/>
  <c r="K325" i="1"/>
  <c r="B326" i="1"/>
  <c r="C326" i="1"/>
  <c r="D326" i="1"/>
  <c r="E326" i="1"/>
  <c r="F326" i="1"/>
  <c r="G326" i="1"/>
  <c r="H326" i="1"/>
  <c r="I326" i="1"/>
  <c r="J326" i="1"/>
  <c r="K326" i="1"/>
  <c r="B327" i="1"/>
  <c r="C327" i="1"/>
  <c r="D327" i="1"/>
  <c r="E327" i="1"/>
  <c r="F327" i="1"/>
  <c r="G327" i="1"/>
  <c r="H327" i="1"/>
  <c r="I327" i="1"/>
  <c r="J327" i="1"/>
  <c r="K327" i="1"/>
  <c r="B335" i="1"/>
  <c r="C335" i="1"/>
  <c r="D335" i="1"/>
  <c r="E335" i="1"/>
  <c r="F335" i="1"/>
  <c r="G335" i="1"/>
  <c r="H335" i="1"/>
  <c r="I335" i="1"/>
  <c r="J335" i="1"/>
  <c r="K335" i="1"/>
  <c r="B336" i="1"/>
  <c r="C336" i="1"/>
  <c r="D336" i="1"/>
  <c r="E336" i="1"/>
  <c r="F336" i="1"/>
  <c r="G336" i="1"/>
  <c r="H336" i="1"/>
  <c r="I336" i="1"/>
  <c r="J336" i="1"/>
  <c r="K336" i="1"/>
  <c r="B337" i="1"/>
  <c r="C337" i="1"/>
  <c r="D337" i="1"/>
  <c r="E337" i="1"/>
  <c r="F337" i="1"/>
  <c r="G337" i="1"/>
  <c r="H337" i="1"/>
  <c r="I337" i="1"/>
  <c r="J337" i="1"/>
  <c r="K337" i="1"/>
  <c r="B338" i="1"/>
  <c r="C338" i="1"/>
  <c r="D338" i="1"/>
  <c r="E338" i="1"/>
  <c r="F338" i="1"/>
  <c r="G338" i="1"/>
  <c r="H338" i="1"/>
  <c r="I338" i="1"/>
  <c r="J338" i="1"/>
  <c r="K338" i="1"/>
  <c r="C339" i="1"/>
  <c r="D339" i="1"/>
  <c r="E339" i="1"/>
  <c r="F339" i="1"/>
  <c r="G339" i="1"/>
  <c r="H339" i="1"/>
  <c r="I339" i="1"/>
  <c r="J339" i="1"/>
  <c r="K339" i="1"/>
  <c r="L227" i="1" l="1"/>
  <c r="F282" i="1"/>
  <c r="F283" i="1" s="1"/>
  <c r="K342" i="1"/>
  <c r="K343" i="1" s="1"/>
  <c r="E234" i="1"/>
  <c r="E235" i="1" s="1"/>
  <c r="F246" i="1"/>
  <c r="F247" i="1" s="1"/>
  <c r="H318" i="1"/>
  <c r="H319" i="1" s="1"/>
  <c r="E330" i="1"/>
  <c r="E331" i="1" s="1"/>
  <c r="K258" i="1"/>
  <c r="K259" i="1" s="1"/>
  <c r="G258" i="1"/>
  <c r="G259" i="1" s="1"/>
  <c r="C258" i="1"/>
  <c r="C259" i="1" s="1"/>
  <c r="L292" i="1"/>
  <c r="B294" i="1"/>
  <c r="C234" i="1"/>
  <c r="C294" i="1"/>
  <c r="C295" i="1" s="1"/>
  <c r="K246" i="1"/>
  <c r="K247" i="1" s="1"/>
  <c r="L325" i="1"/>
  <c r="K294" i="1"/>
  <c r="K295" i="1" s="1"/>
  <c r="E270" i="1"/>
  <c r="E271" i="1" s="1"/>
  <c r="G234" i="1"/>
  <c r="G235" i="1" s="1"/>
  <c r="I234" i="1"/>
  <c r="I235" i="1" s="1"/>
  <c r="F330" i="1"/>
  <c r="F331" i="1" s="1"/>
  <c r="J294" i="1"/>
  <c r="J295" i="1" s="1"/>
  <c r="D270" i="1"/>
  <c r="D271" i="1" s="1"/>
  <c r="L255" i="1"/>
  <c r="G294" i="1"/>
  <c r="G295" i="1" s="1"/>
  <c r="E282" i="1"/>
  <c r="E283" i="1" s="1"/>
  <c r="H258" i="1"/>
  <c r="H259" i="1" s="1"/>
  <c r="L244" i="1"/>
  <c r="L239" i="1"/>
  <c r="C246" i="1"/>
  <c r="C247" i="1" s="1"/>
  <c r="E318" i="1"/>
  <c r="E319" i="1" s="1"/>
  <c r="L277" i="1"/>
  <c r="L266" i="1"/>
  <c r="H270" i="1"/>
  <c r="H271" i="1" s="1"/>
  <c r="C342" i="1"/>
  <c r="C343" i="1" s="1"/>
  <c r="D258" i="1"/>
  <c r="D259" i="1" s="1"/>
  <c r="J246" i="1"/>
  <c r="J247" i="1" s="1"/>
  <c r="B246" i="1"/>
  <c r="G342" i="1"/>
  <c r="G343" i="1" s="1"/>
  <c r="J342" i="1"/>
  <c r="J343" i="1" s="1"/>
  <c r="F342" i="1"/>
  <c r="F343" i="1" s="1"/>
  <c r="B342" i="1"/>
  <c r="L339" i="1"/>
  <c r="J330" i="1"/>
  <c r="J331" i="1" s="1"/>
  <c r="L329" i="1"/>
  <c r="I330" i="1"/>
  <c r="I331" i="1" s="1"/>
  <c r="L314" i="1"/>
  <c r="I318" i="1"/>
  <c r="I319" i="1" s="1"/>
  <c r="L229" i="1"/>
  <c r="L228" i="1"/>
  <c r="K234" i="1"/>
  <c r="K235" i="1" s="1"/>
  <c r="D318" i="1"/>
  <c r="D319" i="1" s="1"/>
  <c r="L288" i="1"/>
  <c r="I270" i="1"/>
  <c r="I271" i="1" s="1"/>
  <c r="L251" i="1"/>
  <c r="J234" i="1"/>
  <c r="J235" i="1" s="1"/>
  <c r="L233" i="1"/>
  <c r="F234" i="1"/>
  <c r="F235" i="1" s="1"/>
  <c r="F294" i="1"/>
  <c r="F295" i="1" s="1"/>
  <c r="L281" i="1"/>
  <c r="J282" i="1"/>
  <c r="J283" i="1" s="1"/>
  <c r="B282" i="1"/>
  <c r="I282" i="1"/>
  <c r="I283" i="1" s="1"/>
  <c r="L240" i="1"/>
  <c r="G246" i="1"/>
  <c r="G247" i="1" s="1"/>
  <c r="B330" i="1"/>
  <c r="L328" i="1"/>
  <c r="H330" i="1"/>
  <c r="H331" i="1" s="1"/>
  <c r="D330" i="1"/>
  <c r="D331" i="1" s="1"/>
  <c r="L323" i="1"/>
  <c r="L316" i="1"/>
  <c r="G318" i="1"/>
  <c r="G319" i="1" s="1"/>
  <c r="C318" i="1"/>
  <c r="C319" i="1" s="1"/>
  <c r="H294" i="1"/>
  <c r="H295" i="1" s="1"/>
  <c r="D294" i="1"/>
  <c r="D295" i="1" s="1"/>
  <c r="L290" i="1"/>
  <c r="I294" i="1"/>
  <c r="I295" i="1" s="1"/>
  <c r="E294" i="1"/>
  <c r="E295" i="1" s="1"/>
  <c r="L280" i="1"/>
  <c r="L275" i="1"/>
  <c r="L268" i="1"/>
  <c r="L257" i="1"/>
  <c r="B234" i="1"/>
  <c r="L232" i="1"/>
  <c r="L340" i="1"/>
  <c r="H342" i="1"/>
  <c r="H343" i="1" s="1"/>
  <c r="D342" i="1"/>
  <c r="D343" i="1" s="1"/>
  <c r="L338" i="1"/>
  <c r="L326" i="1"/>
  <c r="K330" i="1"/>
  <c r="K331" i="1" s="1"/>
  <c r="G330" i="1"/>
  <c r="G331" i="1" s="1"/>
  <c r="L324" i="1"/>
  <c r="L317" i="1"/>
  <c r="L312" i="1"/>
  <c r="L293" i="1"/>
  <c r="L291" i="1"/>
  <c r="L278" i="1"/>
  <c r="L276" i="1"/>
  <c r="L269" i="1"/>
  <c r="L264" i="1"/>
  <c r="L253" i="1"/>
  <c r="H246" i="1"/>
  <c r="H247" i="1" s="1"/>
  <c r="D246" i="1"/>
  <c r="D247" i="1" s="1"/>
  <c r="L242" i="1"/>
  <c r="I246" i="1"/>
  <c r="I247" i="1" s="1"/>
  <c r="E246" i="1"/>
  <c r="E247" i="1" s="1"/>
  <c r="L230" i="1"/>
  <c r="I342" i="1"/>
  <c r="I343" i="1" s="1"/>
  <c r="E342" i="1"/>
  <c r="E343" i="1" s="1"/>
  <c r="L335" i="1"/>
  <c r="J318" i="1"/>
  <c r="J319" i="1" s="1"/>
  <c r="F318" i="1"/>
  <c r="F319" i="1" s="1"/>
  <c r="B318" i="1"/>
  <c r="L313" i="1"/>
  <c r="K318" i="1"/>
  <c r="K319" i="1" s="1"/>
  <c r="L289" i="1"/>
  <c r="L287" i="1"/>
  <c r="K282" i="1"/>
  <c r="K283" i="1" s="1"/>
  <c r="G282" i="1"/>
  <c r="G283" i="1" s="1"/>
  <c r="C282" i="1"/>
  <c r="C283" i="1" s="1"/>
  <c r="H282" i="1"/>
  <c r="H283" i="1" s="1"/>
  <c r="D282" i="1"/>
  <c r="D283" i="1" s="1"/>
  <c r="J270" i="1"/>
  <c r="J271" i="1" s="1"/>
  <c r="F270" i="1"/>
  <c r="F271" i="1" s="1"/>
  <c r="B270" i="1"/>
  <c r="L265" i="1"/>
  <c r="K270" i="1"/>
  <c r="K271" i="1" s="1"/>
  <c r="G270" i="1"/>
  <c r="G271" i="1" s="1"/>
  <c r="C270" i="1"/>
  <c r="C271" i="1" s="1"/>
  <c r="L256" i="1"/>
  <c r="I258" i="1"/>
  <c r="I259" i="1" s="1"/>
  <c r="E258" i="1"/>
  <c r="E259" i="1" s="1"/>
  <c r="L254" i="1"/>
  <c r="J258" i="1"/>
  <c r="J259" i="1" s="1"/>
  <c r="F258" i="1"/>
  <c r="F259" i="1" s="1"/>
  <c r="B258" i="1"/>
  <c r="L245" i="1"/>
  <c r="L243" i="1"/>
  <c r="H234" i="1"/>
  <c r="H235" i="1" s="1"/>
  <c r="D234" i="1"/>
  <c r="D235" i="1" s="1"/>
  <c r="L337" i="1"/>
  <c r="L336" i="1"/>
  <c r="L327" i="1"/>
  <c r="L311" i="1"/>
  <c r="L279" i="1"/>
  <c r="L263" i="1"/>
  <c r="L252" i="1"/>
  <c r="L241" i="1"/>
  <c r="L231" i="1"/>
  <c r="L304" i="1"/>
  <c r="L299" i="1"/>
  <c r="L305" i="1"/>
  <c r="L302" i="1"/>
  <c r="K306" i="1"/>
  <c r="K307" i="1" s="1"/>
  <c r="L300" i="1"/>
  <c r="H306" i="1"/>
  <c r="H307" i="1" s="1"/>
  <c r="D306" i="1"/>
  <c r="D307" i="1" s="1"/>
  <c r="J306" i="1"/>
  <c r="J307" i="1" s="1"/>
  <c r="I306" i="1"/>
  <c r="I307" i="1" s="1"/>
  <c r="E306" i="1"/>
  <c r="E307" i="1" s="1"/>
  <c r="G306" i="1"/>
  <c r="G307" i="1" s="1"/>
  <c r="C306" i="1"/>
  <c r="C307" i="1" s="1"/>
  <c r="L303" i="1"/>
  <c r="F306" i="1"/>
  <c r="F307" i="1" s="1"/>
  <c r="L301" i="1"/>
  <c r="L341" i="1"/>
  <c r="L315" i="1"/>
  <c r="B306" i="1"/>
  <c r="L267" i="1"/>
  <c r="C330" i="1"/>
  <c r="C331" i="1" s="1"/>
  <c r="B343" i="1" l="1"/>
  <c r="M342" i="1"/>
  <c r="L342" i="1" s="1"/>
  <c r="L343" i="1" s="1"/>
  <c r="B331" i="1"/>
  <c r="M330" i="1"/>
  <c r="L330" i="1" s="1"/>
  <c r="L331" i="1" s="1"/>
  <c r="B319" i="1"/>
  <c r="M318" i="1"/>
  <c r="L318" i="1" s="1"/>
  <c r="L319" i="1" s="1"/>
  <c r="B307" i="1"/>
  <c r="M306" i="1"/>
  <c r="L306" i="1" s="1"/>
  <c r="L307" i="1" s="1"/>
  <c r="B295" i="1"/>
  <c r="M294" i="1"/>
  <c r="L294" i="1" s="1"/>
  <c r="L295" i="1" s="1"/>
  <c r="B283" i="1"/>
  <c r="M282" i="1"/>
  <c r="L282" i="1" s="1"/>
  <c r="L283" i="1" s="1"/>
  <c r="B271" i="1"/>
  <c r="M270" i="1"/>
  <c r="L270" i="1" s="1"/>
  <c r="L271" i="1" s="1"/>
  <c r="B259" i="1"/>
  <c r="M258" i="1"/>
  <c r="L258" i="1" s="1"/>
  <c r="L259" i="1" s="1"/>
  <c r="C235" i="1"/>
  <c r="B247" i="1"/>
  <c r="M246" i="1"/>
  <c r="L246" i="1" s="1"/>
  <c r="B235" i="1"/>
  <c r="M234" i="1"/>
  <c r="L247" i="1" l="1"/>
  <c r="L234" i="1"/>
  <c r="L235" i="1" s="1"/>
  <c r="D356" i="3"/>
  <c r="D357" i="3"/>
  <c r="D358" i="3"/>
  <c r="D359" i="3"/>
  <c r="D360" i="3"/>
  <c r="D361" i="3"/>
  <c r="D362" i="3"/>
  <c r="D363" i="3"/>
  <c r="D364" i="3"/>
  <c r="D365" i="3"/>
  <c r="D366" i="3"/>
  <c r="D367" i="3"/>
  <c r="D368" i="3"/>
  <c r="D369" i="3"/>
  <c r="D370" i="3"/>
  <c r="D371" i="3"/>
  <c r="D372" i="3"/>
  <c r="D373" i="3"/>
  <c r="D374" i="3"/>
  <c r="D355" i="3"/>
  <c r="D318" i="3"/>
  <c r="V157" i="1"/>
  <c r="U157" i="1" s="1"/>
  <c r="V156" i="1"/>
  <c r="U156" i="1" s="1"/>
  <c r="L160" i="1" s="1"/>
  <c r="T157" i="1"/>
  <c r="S157" i="1" s="1"/>
  <c r="K160" i="1" s="1"/>
  <c r="T156" i="1"/>
  <c r="S156" i="1" s="1"/>
  <c r="D319" i="3"/>
  <c r="D320" i="3"/>
  <c r="D321" i="3"/>
  <c r="D322" i="3"/>
  <c r="D323" i="3"/>
  <c r="D324" i="3"/>
  <c r="D325" i="3"/>
  <c r="D326" i="3"/>
  <c r="D327" i="3"/>
  <c r="D328" i="3"/>
  <c r="D329" i="3"/>
  <c r="D330" i="3"/>
  <c r="D331" i="3"/>
  <c r="D332" i="3"/>
  <c r="D333" i="3"/>
  <c r="D334" i="3"/>
  <c r="D335" i="3"/>
  <c r="D336" i="3"/>
  <c r="D337" i="3"/>
  <c r="D281" i="3"/>
  <c r="B15" i="4"/>
  <c r="B14" i="4"/>
  <c r="J343" i="3"/>
  <c r="J344" i="3"/>
  <c r="J345" i="3"/>
  <c r="J346" i="3"/>
  <c r="J347" i="3"/>
  <c r="J348" i="3"/>
  <c r="J349" i="3"/>
  <c r="J350" i="3"/>
  <c r="J351" i="3"/>
  <c r="I343" i="3"/>
  <c r="I344" i="3"/>
  <c r="I345" i="3"/>
  <c r="I346" i="3"/>
  <c r="I347" i="3"/>
  <c r="I348" i="3"/>
  <c r="I349" i="3"/>
  <c r="I350" i="3"/>
  <c r="I351" i="3"/>
  <c r="J342" i="3"/>
  <c r="I342" i="3"/>
  <c r="J306" i="3"/>
  <c r="J307" i="3"/>
  <c r="J308" i="3"/>
  <c r="J309" i="3"/>
  <c r="J310" i="3"/>
  <c r="J311" i="3"/>
  <c r="J312" i="3"/>
  <c r="J313" i="3"/>
  <c r="J314" i="3"/>
  <c r="J305" i="3"/>
  <c r="I306" i="3"/>
  <c r="I307" i="3"/>
  <c r="I308" i="3"/>
  <c r="I309" i="3"/>
  <c r="I310" i="3"/>
  <c r="I311" i="3"/>
  <c r="I312" i="3"/>
  <c r="I313" i="3"/>
  <c r="I314" i="3"/>
  <c r="I305" i="3"/>
  <c r="D342" i="3"/>
  <c r="D305" i="3"/>
  <c r="D157" i="1"/>
  <c r="C157" i="1" s="1"/>
  <c r="F157" i="1"/>
  <c r="F158" i="1"/>
  <c r="E158" i="1" s="1"/>
  <c r="H157" i="1"/>
  <c r="H158" i="1"/>
  <c r="G158" i="1" s="1"/>
  <c r="J157" i="1"/>
  <c r="J158" i="1"/>
  <c r="I158" i="1" s="1"/>
  <c r="F133" i="3" s="1"/>
  <c r="L157" i="1"/>
  <c r="L158" i="1"/>
  <c r="K158" i="1" s="1"/>
  <c r="N157" i="1"/>
  <c r="N158" i="1"/>
  <c r="M158" i="1" s="1"/>
  <c r="P157" i="1"/>
  <c r="P158" i="1"/>
  <c r="O158" i="1" s="1"/>
  <c r="R157" i="1"/>
  <c r="L349" i="1" l="1"/>
  <c r="K349" i="1"/>
  <c r="N14" i="4" l="1"/>
  <c r="N15" i="4"/>
  <c r="L14" i="4"/>
  <c r="L15" i="4"/>
  <c r="J14" i="4"/>
  <c r="J15" i="4"/>
  <c r="H14" i="4"/>
  <c r="H15" i="4"/>
  <c r="F14" i="4"/>
  <c r="F15" i="4"/>
  <c r="D15" i="4"/>
  <c r="R15" i="4" s="1"/>
  <c r="D14" i="4"/>
  <c r="R14" i="4" s="1"/>
  <c r="O15" i="4" l="1"/>
  <c r="O14" i="4"/>
  <c r="P189" i="3"/>
  <c r="T189" i="3"/>
  <c r="O337" i="3"/>
  <c r="W337" i="3"/>
  <c r="N374" i="3"/>
  <c r="R374" i="3"/>
  <c r="P263" i="3"/>
  <c r="T263" i="3"/>
  <c r="N300" i="3"/>
  <c r="R300" i="3"/>
  <c r="V300" i="3"/>
  <c r="R115" i="3"/>
  <c r="R226" i="3" s="1"/>
  <c r="Q152" i="3"/>
  <c r="P337" i="3"/>
  <c r="O374" i="3"/>
  <c r="W374" i="3"/>
  <c r="N115" i="3"/>
  <c r="N226" i="3" s="1"/>
  <c r="V115" i="3"/>
  <c r="V226" i="3" s="1"/>
  <c r="W152" i="3"/>
  <c r="Q189" i="3"/>
  <c r="U189" i="3"/>
  <c r="Q263" i="3"/>
  <c r="U263" i="3"/>
  <c r="O300" i="3"/>
  <c r="S300" i="3"/>
  <c r="W300" i="3"/>
  <c r="Q337" i="3"/>
  <c r="P374" i="3"/>
  <c r="R152" i="3"/>
  <c r="U78" i="3"/>
  <c r="Q115" i="3"/>
  <c r="Q226" i="3" s="1"/>
  <c r="U115" i="3"/>
  <c r="U226" i="3" s="1"/>
  <c r="O189" i="3"/>
  <c r="S189" i="3"/>
  <c r="W189" i="3"/>
  <c r="O263" i="3"/>
  <c r="S263" i="3"/>
  <c r="W263" i="3"/>
  <c r="Q300" i="3"/>
  <c r="U300" i="3"/>
  <c r="N152" i="3"/>
  <c r="O115" i="3"/>
  <c r="O226" i="3" s="1"/>
  <c r="W115" i="3"/>
  <c r="W226" i="3" s="1"/>
  <c r="P115" i="3"/>
  <c r="P226" i="3" s="1"/>
  <c r="T115" i="3"/>
  <c r="T226" i="3" s="1"/>
  <c r="O152" i="3"/>
  <c r="N189" i="3"/>
  <c r="R189" i="3"/>
  <c r="V189" i="3"/>
  <c r="N263" i="3"/>
  <c r="R263" i="3"/>
  <c r="V263" i="3"/>
  <c r="P300" i="3"/>
  <c r="T300" i="3"/>
  <c r="N337" i="3"/>
  <c r="R337" i="3"/>
  <c r="Q374" i="3"/>
  <c r="P152" i="3"/>
  <c r="Q78" i="3"/>
  <c r="W78" i="3"/>
  <c r="V78" i="3"/>
  <c r="R78" i="3"/>
  <c r="S78" i="3"/>
  <c r="O78" i="3"/>
  <c r="T78" i="3"/>
  <c r="P78" i="3"/>
  <c r="N78" i="3"/>
  <c r="N6" i="4"/>
  <c r="P14" i="4" l="1"/>
  <c r="Q14" i="4" s="1"/>
  <c r="B318" i="3" s="1"/>
  <c r="C318" i="3" s="1"/>
  <c r="K163" i="1" s="1"/>
  <c r="P15" i="4"/>
  <c r="Q15" i="4" s="1"/>
  <c r="B355" i="3" s="1"/>
  <c r="C355" i="3" s="1"/>
  <c r="L163" i="1" s="1"/>
  <c r="S231" i="3"/>
  <c r="I347" i="1" s="1"/>
  <c r="S157" i="3"/>
  <c r="G347" i="1" s="1"/>
  <c r="D30" i="3"/>
  <c r="D31" i="3"/>
  <c r="D32" i="3"/>
  <c r="D33" i="3"/>
  <c r="N168" i="1" l="1"/>
  <c r="N169" i="1"/>
  <c r="N174" i="1"/>
  <c r="N171" i="1"/>
  <c r="N188" i="1"/>
  <c r="N189" i="1"/>
  <c r="N175" i="1"/>
  <c r="N183" i="1"/>
  <c r="N167" i="1"/>
  <c r="N187" i="1"/>
  <c r="N181" i="1"/>
  <c r="N186" i="1"/>
  <c r="N182" i="1"/>
  <c r="L353" i="1"/>
  <c r="N184" i="1"/>
  <c r="N185" i="1"/>
  <c r="N190" i="1"/>
  <c r="N172" i="1"/>
  <c r="N173" i="1"/>
  <c r="N178" i="1"/>
  <c r="N179" i="1"/>
  <c r="N176" i="1"/>
  <c r="N177" i="1"/>
  <c r="N180" i="1"/>
  <c r="N170" i="1"/>
  <c r="N191" i="1"/>
  <c r="M177" i="1"/>
  <c r="M176" i="1"/>
  <c r="M180" i="1"/>
  <c r="M181" i="1"/>
  <c r="M184" i="1"/>
  <c r="M182" i="1"/>
  <c r="K353" i="1"/>
  <c r="M183" i="1"/>
  <c r="M174" i="1"/>
  <c r="M189" i="1"/>
  <c r="M167" i="1"/>
  <c r="M170" i="1"/>
  <c r="M173" i="1"/>
  <c r="M179" i="1"/>
  <c r="M187" i="1"/>
  <c r="M175" i="1"/>
  <c r="M168" i="1"/>
  <c r="M169" i="1"/>
  <c r="M178" i="1"/>
  <c r="M172" i="1"/>
  <c r="M190" i="1"/>
  <c r="M171" i="1"/>
  <c r="M185" i="1"/>
  <c r="M186" i="1"/>
  <c r="M188" i="1"/>
  <c r="M191" i="1"/>
  <c r="S268" i="3"/>
  <c r="J347" i="1" s="1"/>
  <c r="S46" i="3"/>
  <c r="D347" i="1" s="1"/>
  <c r="L202" i="1"/>
  <c r="P41" i="3"/>
  <c r="T41" i="3"/>
  <c r="U41" i="3"/>
  <c r="S41" i="3"/>
  <c r="V41" i="3"/>
  <c r="R41" i="3"/>
  <c r="N41" i="3"/>
  <c r="C11" i="6" l="1"/>
  <c r="L203" i="1"/>
  <c r="K342" i="3" s="1"/>
  <c r="K202" i="1"/>
  <c r="S337" i="3"/>
  <c r="S374" i="3"/>
  <c r="Q41" i="3"/>
  <c r="W41" i="3"/>
  <c r="O41" i="3"/>
  <c r="Q157" i="1"/>
  <c r="R156" i="1"/>
  <c r="O157" i="1"/>
  <c r="P156" i="1"/>
  <c r="M157" i="1"/>
  <c r="N156" i="1"/>
  <c r="K157" i="1"/>
  <c r="L156" i="1"/>
  <c r="I157" i="1"/>
  <c r="J156" i="1"/>
  <c r="H156" i="1"/>
  <c r="F156" i="1"/>
  <c r="D156" i="1"/>
  <c r="C156" i="1" s="1"/>
  <c r="F22" i="3" s="1"/>
  <c r="I275" i="3"/>
  <c r="J275" i="3"/>
  <c r="I276" i="3"/>
  <c r="J276" i="3"/>
  <c r="I277" i="3"/>
  <c r="J277" i="3"/>
  <c r="I238" i="3"/>
  <c r="J238" i="3"/>
  <c r="I239" i="3"/>
  <c r="J239" i="3"/>
  <c r="I240" i="3"/>
  <c r="J240" i="3"/>
  <c r="I201" i="3"/>
  <c r="J201" i="3"/>
  <c r="I202" i="3"/>
  <c r="J202" i="3"/>
  <c r="I203" i="3"/>
  <c r="J203" i="3"/>
  <c r="I164" i="3"/>
  <c r="J164" i="3"/>
  <c r="I165" i="3"/>
  <c r="J165" i="3"/>
  <c r="I166" i="3"/>
  <c r="J166" i="3"/>
  <c r="I127" i="3"/>
  <c r="J127" i="3"/>
  <c r="I128" i="3"/>
  <c r="J128" i="3"/>
  <c r="I129" i="3"/>
  <c r="J129" i="3"/>
  <c r="I90" i="3"/>
  <c r="J90" i="3"/>
  <c r="I91" i="3"/>
  <c r="J91" i="3"/>
  <c r="I92" i="3"/>
  <c r="J92" i="3"/>
  <c r="J53" i="3"/>
  <c r="I54" i="3"/>
  <c r="J54" i="3"/>
  <c r="I55" i="3"/>
  <c r="J55" i="3"/>
  <c r="C10" i="6" l="1"/>
  <c r="K203" i="1"/>
  <c r="K305" i="3" s="1"/>
  <c r="S9" i="3"/>
  <c r="C347" i="1" s="1"/>
  <c r="I16" i="3"/>
  <c r="J16" i="3"/>
  <c r="I17" i="3"/>
  <c r="J17" i="3"/>
  <c r="I18" i="3"/>
  <c r="J18" i="3"/>
  <c r="U337" i="3" l="1"/>
  <c r="U374" i="3"/>
  <c r="C160" i="1"/>
  <c r="D282" i="3"/>
  <c r="D283" i="3"/>
  <c r="D284" i="3"/>
  <c r="D285" i="3"/>
  <c r="D286" i="3"/>
  <c r="D287" i="3"/>
  <c r="D288" i="3"/>
  <c r="D289" i="3"/>
  <c r="D290" i="3"/>
  <c r="D291" i="3"/>
  <c r="D292" i="3"/>
  <c r="D293" i="3"/>
  <c r="D294" i="3"/>
  <c r="D295" i="3"/>
  <c r="D296" i="3"/>
  <c r="D297" i="3"/>
  <c r="D298" i="3"/>
  <c r="D299" i="3"/>
  <c r="D300" i="3"/>
  <c r="D245" i="3"/>
  <c r="D246" i="3"/>
  <c r="D247" i="3"/>
  <c r="D248" i="3"/>
  <c r="D249" i="3"/>
  <c r="D250" i="3"/>
  <c r="D251" i="3"/>
  <c r="D252" i="3"/>
  <c r="D253" i="3"/>
  <c r="D254" i="3"/>
  <c r="D255" i="3"/>
  <c r="D256" i="3"/>
  <c r="D257" i="3"/>
  <c r="D258" i="3"/>
  <c r="D259" i="3"/>
  <c r="D260" i="3"/>
  <c r="D261" i="3"/>
  <c r="D262" i="3"/>
  <c r="D263" i="3"/>
  <c r="D244" i="3"/>
  <c r="D208" i="3"/>
  <c r="D209" i="3"/>
  <c r="D210" i="3"/>
  <c r="D211" i="3"/>
  <c r="D212" i="3"/>
  <c r="D213" i="3"/>
  <c r="D214" i="3"/>
  <c r="D215" i="3"/>
  <c r="D216" i="3"/>
  <c r="D217" i="3"/>
  <c r="D218" i="3"/>
  <c r="D219" i="3"/>
  <c r="D220" i="3"/>
  <c r="D221" i="3"/>
  <c r="D222" i="3"/>
  <c r="D223" i="3"/>
  <c r="D224" i="3"/>
  <c r="D225" i="3"/>
  <c r="D226" i="3"/>
  <c r="D207" i="3"/>
  <c r="D171" i="3"/>
  <c r="D172" i="3"/>
  <c r="D173" i="3"/>
  <c r="D174" i="3"/>
  <c r="D175" i="3"/>
  <c r="D176" i="3"/>
  <c r="D177" i="3"/>
  <c r="D178" i="3"/>
  <c r="D179" i="3"/>
  <c r="D180" i="3"/>
  <c r="D181" i="3"/>
  <c r="D182" i="3"/>
  <c r="D183" i="3"/>
  <c r="D184" i="3"/>
  <c r="D185" i="3"/>
  <c r="D186" i="3"/>
  <c r="D187" i="3"/>
  <c r="D188" i="3"/>
  <c r="D189" i="3"/>
  <c r="D170" i="3"/>
  <c r="D134" i="3"/>
  <c r="D135" i="3"/>
  <c r="D136" i="3"/>
  <c r="D137" i="3"/>
  <c r="D138" i="3"/>
  <c r="D139" i="3"/>
  <c r="D140" i="3"/>
  <c r="D141" i="3"/>
  <c r="D142" i="3"/>
  <c r="D143" i="3"/>
  <c r="D144" i="3"/>
  <c r="D145" i="3"/>
  <c r="D146" i="3"/>
  <c r="D147" i="3"/>
  <c r="D148" i="3"/>
  <c r="D149" i="3"/>
  <c r="D150" i="3"/>
  <c r="D151" i="3"/>
  <c r="D152" i="3"/>
  <c r="D133" i="3"/>
  <c r="D97" i="3"/>
  <c r="D98" i="3"/>
  <c r="D99" i="3"/>
  <c r="D100" i="3"/>
  <c r="D101" i="3"/>
  <c r="D102" i="3"/>
  <c r="D103" i="3"/>
  <c r="D104" i="3"/>
  <c r="D105" i="3"/>
  <c r="D106" i="3"/>
  <c r="D107" i="3"/>
  <c r="D108" i="3"/>
  <c r="D109" i="3"/>
  <c r="D110" i="3"/>
  <c r="D111" i="3"/>
  <c r="D112" i="3"/>
  <c r="D113" i="3"/>
  <c r="D114" i="3"/>
  <c r="D115" i="3"/>
  <c r="D96" i="3"/>
  <c r="D60" i="3"/>
  <c r="D61" i="3"/>
  <c r="D62" i="3"/>
  <c r="D63" i="3"/>
  <c r="D64" i="3"/>
  <c r="D65" i="3"/>
  <c r="D66" i="3"/>
  <c r="D67" i="3"/>
  <c r="D68" i="3"/>
  <c r="D69" i="3"/>
  <c r="D70" i="3"/>
  <c r="D71" i="3"/>
  <c r="D72" i="3"/>
  <c r="D73" i="3"/>
  <c r="D74" i="3"/>
  <c r="D75" i="3"/>
  <c r="D76" i="3"/>
  <c r="D77" i="3"/>
  <c r="D78" i="3"/>
  <c r="D59" i="3"/>
  <c r="D23" i="3"/>
  <c r="D24" i="3"/>
  <c r="D25" i="3"/>
  <c r="D26" i="3"/>
  <c r="D27" i="3"/>
  <c r="D28" i="3"/>
  <c r="D29" i="3"/>
  <c r="D34" i="3"/>
  <c r="D35" i="3"/>
  <c r="D36" i="3"/>
  <c r="D37" i="3"/>
  <c r="D38" i="3"/>
  <c r="D39" i="3"/>
  <c r="D40" i="3"/>
  <c r="D41" i="3"/>
  <c r="D22" i="3"/>
  <c r="C349" i="1" l="1"/>
  <c r="C350" i="1" s="1"/>
  <c r="G157" i="1"/>
  <c r="F96" i="3" s="1"/>
  <c r="E157" i="1"/>
  <c r="F59" i="3" s="1"/>
  <c r="C351" i="1" l="1"/>
  <c r="U9" i="3" s="1"/>
  <c r="I269" i="3"/>
  <c r="J269" i="3"/>
  <c r="I270" i="3"/>
  <c r="J270" i="3"/>
  <c r="I271" i="3"/>
  <c r="J271" i="3"/>
  <c r="I272" i="3"/>
  <c r="J272" i="3"/>
  <c r="I273" i="3"/>
  <c r="J273" i="3"/>
  <c r="I274" i="3"/>
  <c r="J274" i="3"/>
  <c r="J268" i="3"/>
  <c r="I268" i="3"/>
  <c r="I232" i="3"/>
  <c r="J232" i="3"/>
  <c r="I233" i="3"/>
  <c r="J233" i="3"/>
  <c r="I234" i="3"/>
  <c r="J234" i="3"/>
  <c r="I235" i="3"/>
  <c r="J235" i="3"/>
  <c r="I236" i="3"/>
  <c r="J236" i="3"/>
  <c r="I237" i="3"/>
  <c r="J237" i="3"/>
  <c r="J231" i="3"/>
  <c r="I231" i="3"/>
  <c r="I195" i="3"/>
  <c r="J195" i="3"/>
  <c r="I196" i="3"/>
  <c r="J196" i="3"/>
  <c r="I197" i="3"/>
  <c r="J197" i="3"/>
  <c r="I198" i="3"/>
  <c r="J198" i="3"/>
  <c r="I199" i="3"/>
  <c r="J199" i="3"/>
  <c r="I200" i="3"/>
  <c r="J200" i="3"/>
  <c r="J194" i="3"/>
  <c r="I194" i="3"/>
  <c r="I158" i="3"/>
  <c r="J158" i="3"/>
  <c r="I159" i="3"/>
  <c r="J159" i="3"/>
  <c r="I160" i="3"/>
  <c r="J160" i="3"/>
  <c r="I161" i="3"/>
  <c r="J161" i="3"/>
  <c r="I162" i="3"/>
  <c r="J162" i="3"/>
  <c r="I163" i="3"/>
  <c r="J163" i="3"/>
  <c r="J157" i="3"/>
  <c r="I157" i="3"/>
  <c r="C346" i="1"/>
  <c r="B13" i="4" l="1"/>
  <c r="B12" i="4"/>
  <c r="B11" i="4"/>
  <c r="B10" i="4"/>
  <c r="B9" i="4"/>
  <c r="B8" i="4"/>
  <c r="B7" i="4"/>
  <c r="B6" i="4"/>
  <c r="I121" i="3"/>
  <c r="J121" i="3"/>
  <c r="I122" i="3"/>
  <c r="J122" i="3"/>
  <c r="I126" i="3"/>
  <c r="J126" i="3"/>
  <c r="J120" i="3"/>
  <c r="I120" i="3"/>
  <c r="I84" i="3"/>
  <c r="J84" i="3"/>
  <c r="I85" i="3"/>
  <c r="J85" i="3"/>
  <c r="I86" i="3"/>
  <c r="J86" i="3"/>
  <c r="I87" i="3"/>
  <c r="J87" i="3"/>
  <c r="I88" i="3"/>
  <c r="J88" i="3"/>
  <c r="I89" i="3"/>
  <c r="J89" i="3"/>
  <c r="J83" i="3"/>
  <c r="I83" i="3"/>
  <c r="D46" i="3"/>
  <c r="J47" i="3"/>
  <c r="J48" i="3"/>
  <c r="J50" i="3"/>
  <c r="J51" i="3"/>
  <c r="J52" i="3"/>
  <c r="J46" i="3"/>
  <c r="I14" i="3"/>
  <c r="J14" i="3"/>
  <c r="J15" i="3"/>
  <c r="I10" i="3"/>
  <c r="I9" i="3"/>
  <c r="D268" i="3" l="1"/>
  <c r="D231" i="3"/>
  <c r="D194" i="3"/>
  <c r="D157" i="3"/>
  <c r="D120" i="3"/>
  <c r="J10" i="3"/>
  <c r="J12" i="3"/>
  <c r="J13" i="3"/>
  <c r="I12" i="3"/>
  <c r="I13" i="3"/>
  <c r="N13" i="4"/>
  <c r="L13" i="4"/>
  <c r="J13" i="4"/>
  <c r="H13" i="4"/>
  <c r="F13" i="4"/>
  <c r="D13" i="4"/>
  <c r="N12" i="4"/>
  <c r="L12" i="4"/>
  <c r="J12" i="4"/>
  <c r="H12" i="4"/>
  <c r="F12" i="4"/>
  <c r="D12" i="4"/>
  <c r="N11" i="4"/>
  <c r="L11" i="4"/>
  <c r="J11" i="4"/>
  <c r="H11" i="4"/>
  <c r="F11" i="4"/>
  <c r="D11" i="4"/>
  <c r="N10" i="4"/>
  <c r="L10" i="4"/>
  <c r="J10" i="4"/>
  <c r="H10" i="4"/>
  <c r="F10" i="4"/>
  <c r="D10" i="4"/>
  <c r="N9" i="4"/>
  <c r="L9" i="4"/>
  <c r="J9" i="4"/>
  <c r="H9" i="4"/>
  <c r="F9" i="4"/>
  <c r="D9" i="4"/>
  <c r="N8" i="4"/>
  <c r="L8" i="4"/>
  <c r="J8" i="4"/>
  <c r="H8" i="4"/>
  <c r="F8" i="4"/>
  <c r="D8" i="4"/>
  <c r="N7" i="4"/>
  <c r="L7" i="4"/>
  <c r="J7" i="4"/>
  <c r="H7" i="4"/>
  <c r="F7" i="4"/>
  <c r="D7" i="4"/>
  <c r="L6" i="4"/>
  <c r="J6" i="4"/>
  <c r="H6" i="4"/>
  <c r="F6" i="4"/>
  <c r="D6" i="4"/>
  <c r="J9" i="3"/>
  <c r="Q156" i="1"/>
  <c r="J160" i="1" s="1"/>
  <c r="J349" i="1" s="1"/>
  <c r="O156" i="1"/>
  <c r="I160" i="1" s="1"/>
  <c r="I349" i="1" s="1"/>
  <c r="I350" i="1" s="1"/>
  <c r="M156" i="1"/>
  <c r="K156" i="1"/>
  <c r="G160" i="1" s="1"/>
  <c r="G349" i="1" s="1"/>
  <c r="G350" i="1" s="1"/>
  <c r="I156" i="1"/>
  <c r="F160" i="1" s="1"/>
  <c r="G156" i="1"/>
  <c r="E160" i="1" s="1"/>
  <c r="E349" i="1" s="1"/>
  <c r="R9" i="4" l="1"/>
  <c r="R13" i="4"/>
  <c r="R8" i="4"/>
  <c r="R12" i="4"/>
  <c r="R11" i="4"/>
  <c r="R7" i="4"/>
  <c r="R10" i="4"/>
  <c r="R6" i="4"/>
  <c r="I351" i="1"/>
  <c r="U231" i="3" s="1"/>
  <c r="G351" i="1"/>
  <c r="U157" i="3" s="1"/>
  <c r="H160" i="1"/>
  <c r="H349" i="1" s="1"/>
  <c r="O11" i="4"/>
  <c r="O7" i="4"/>
  <c r="O6" i="4"/>
  <c r="J350" i="1"/>
  <c r="J351" i="1" s="1"/>
  <c r="F349" i="1"/>
  <c r="O8" i="4"/>
  <c r="O9" i="4"/>
  <c r="O13" i="4"/>
  <c r="O10" i="4"/>
  <c r="O12" i="4"/>
  <c r="P10" i="4" l="1"/>
  <c r="Q10" i="4" s="1"/>
  <c r="B170" i="3" s="1"/>
  <c r="C170" i="3" s="1"/>
  <c r="G163" i="1" s="1"/>
  <c r="P6" i="4"/>
  <c r="Q6" i="4" s="1"/>
  <c r="B22" i="3" s="1"/>
  <c r="C22" i="3" s="1"/>
  <c r="C163" i="1" s="1"/>
  <c r="P11" i="4"/>
  <c r="Q11" i="4" s="1"/>
  <c r="B207" i="3" s="1"/>
  <c r="C207" i="3" s="1"/>
  <c r="H163" i="1" s="1"/>
  <c r="P9" i="4"/>
  <c r="Q9" i="4" s="1"/>
  <c r="C133" i="3" s="1"/>
  <c r="F163" i="1" s="1"/>
  <c r="H175" i="1" s="1"/>
  <c r="P12" i="4"/>
  <c r="Q12" i="4" s="1"/>
  <c r="B244" i="3" s="1"/>
  <c r="C244" i="3" s="1"/>
  <c r="I163" i="1" s="1"/>
  <c r="K190" i="1" s="1"/>
  <c r="P13" i="4"/>
  <c r="Q13" i="4" s="1"/>
  <c r="B281" i="3" s="1"/>
  <c r="C281" i="3" s="1"/>
  <c r="J163" i="1" s="1"/>
  <c r="L186" i="1" s="1"/>
  <c r="P8" i="4"/>
  <c r="Q8" i="4" s="1"/>
  <c r="B96" i="3" s="1"/>
  <c r="C96" i="3" s="1"/>
  <c r="E163" i="1" s="1"/>
  <c r="P7" i="4"/>
  <c r="Q7" i="4" s="1"/>
  <c r="B59" i="3" s="1"/>
  <c r="C59" i="3" s="1"/>
  <c r="D163" i="1" s="1"/>
  <c r="D353" i="1" s="1"/>
  <c r="D354" i="1" s="1"/>
  <c r="D355" i="1" s="1"/>
  <c r="T46" i="3" s="1"/>
  <c r="J169" i="1"/>
  <c r="J180" i="1"/>
  <c r="J185" i="1"/>
  <c r="J173" i="1"/>
  <c r="J189" i="1"/>
  <c r="J168" i="1"/>
  <c r="U268" i="3"/>
  <c r="K171" i="1" l="1"/>
  <c r="K187" i="1"/>
  <c r="K181" i="1"/>
  <c r="K176" i="1"/>
  <c r="K167" i="1"/>
  <c r="K174" i="1"/>
  <c r="H183" i="1"/>
  <c r="H191" i="1"/>
  <c r="L181" i="1"/>
  <c r="L170" i="1"/>
  <c r="F353" i="1"/>
  <c r="H184" i="1"/>
  <c r="H178" i="1"/>
  <c r="H185" i="1"/>
  <c r="H181" i="1"/>
  <c r="H182" i="1"/>
  <c r="H167" i="1"/>
  <c r="H176" i="1"/>
  <c r="H173" i="1"/>
  <c r="H186" i="1"/>
  <c r="H180" i="1"/>
  <c r="H179" i="1"/>
  <c r="H168" i="1"/>
  <c r="H189" i="1"/>
  <c r="H174" i="1"/>
  <c r="H169" i="1"/>
  <c r="H171" i="1"/>
  <c r="H188" i="1"/>
  <c r="H190" i="1"/>
  <c r="J353" i="1"/>
  <c r="J354" i="1" s="1"/>
  <c r="J355" i="1" s="1"/>
  <c r="L369" i="1" s="1"/>
  <c r="L175" i="1"/>
  <c r="L168" i="1"/>
  <c r="L174" i="1"/>
  <c r="L180" i="1"/>
  <c r="L173" i="1"/>
  <c r="L179" i="1"/>
  <c r="L189" i="1"/>
  <c r="L191" i="1"/>
  <c r="L178" i="1"/>
  <c r="L172" i="1"/>
  <c r="L183" i="1"/>
  <c r="L171" i="1"/>
  <c r="L182" i="1"/>
  <c r="L188" i="1"/>
  <c r="L187" i="1"/>
  <c r="L184" i="1"/>
  <c r="L185" i="1"/>
  <c r="L176" i="1"/>
  <c r="H187" i="1"/>
  <c r="H177" i="1"/>
  <c r="H170" i="1"/>
  <c r="L167" i="1"/>
  <c r="J202" i="1" s="1"/>
  <c r="L169" i="1"/>
  <c r="L177" i="1"/>
  <c r="L190" i="1"/>
  <c r="H172" i="1"/>
  <c r="E353" i="1"/>
  <c r="G186" i="1"/>
  <c r="G185" i="1"/>
  <c r="G177" i="1"/>
  <c r="G168" i="1"/>
  <c r="G169" i="1"/>
  <c r="G173" i="1"/>
  <c r="G189" i="1"/>
  <c r="G182" i="1"/>
  <c r="G188" i="1"/>
  <c r="G167" i="1"/>
  <c r="G181" i="1"/>
  <c r="G174" i="1"/>
  <c r="G184" i="1"/>
  <c r="G175" i="1"/>
  <c r="G191" i="1"/>
  <c r="G170" i="1"/>
  <c r="G171" i="1"/>
  <c r="G178" i="1"/>
  <c r="G183" i="1"/>
  <c r="G179" i="1"/>
  <c r="G187" i="1"/>
  <c r="G176" i="1"/>
  <c r="G190" i="1"/>
  <c r="G180" i="1"/>
  <c r="G172" i="1"/>
  <c r="I353" i="1"/>
  <c r="I354" i="1" s="1"/>
  <c r="I355" i="1" s="1"/>
  <c r="K188" i="1"/>
  <c r="K186" i="1"/>
  <c r="K183" i="1"/>
  <c r="K177" i="1"/>
  <c r="K182" i="1"/>
  <c r="K173" i="1"/>
  <c r="K168" i="1"/>
  <c r="K185" i="1"/>
  <c r="K180" i="1"/>
  <c r="K175" i="1"/>
  <c r="K172" i="1"/>
  <c r="K170" i="1"/>
  <c r="K189" i="1"/>
  <c r="K184" i="1"/>
  <c r="K179" i="1"/>
  <c r="K178" i="1"/>
  <c r="K169" i="1"/>
  <c r="K191" i="1"/>
  <c r="H353" i="1"/>
  <c r="J188" i="1"/>
  <c r="J182" i="1"/>
  <c r="J178" i="1"/>
  <c r="J191" i="1"/>
  <c r="J170" i="1"/>
  <c r="J181" i="1"/>
  <c r="J176" i="1"/>
  <c r="J190" i="1"/>
  <c r="J174" i="1"/>
  <c r="J186" i="1"/>
  <c r="J167" i="1"/>
  <c r="J179" i="1"/>
  <c r="J177" i="1"/>
  <c r="J183" i="1"/>
  <c r="J172" i="1"/>
  <c r="J184" i="1"/>
  <c r="J171" i="1"/>
  <c r="J187" i="1"/>
  <c r="J175" i="1"/>
  <c r="G353" i="1"/>
  <c r="G354" i="1" s="1"/>
  <c r="G355" i="1" s="1"/>
  <c r="I186" i="1"/>
  <c r="I181" i="1"/>
  <c r="I189" i="1"/>
  <c r="I191" i="1"/>
  <c r="I178" i="1"/>
  <c r="I172" i="1"/>
  <c r="I168" i="1"/>
  <c r="I182" i="1"/>
  <c r="I169" i="1"/>
  <c r="I170" i="1"/>
  <c r="I174" i="1"/>
  <c r="I184" i="1"/>
  <c r="I183" i="1"/>
  <c r="I187" i="1"/>
  <c r="I176" i="1"/>
  <c r="I177" i="1"/>
  <c r="I188" i="1"/>
  <c r="I180" i="1"/>
  <c r="I173" i="1"/>
  <c r="I179" i="1"/>
  <c r="I175" i="1"/>
  <c r="I171" i="1"/>
  <c r="I185" i="1"/>
  <c r="I167" i="1"/>
  <c r="I190" i="1"/>
  <c r="C353" i="1"/>
  <c r="C354" i="1" s="1"/>
  <c r="C355" i="1" s="1"/>
  <c r="E179" i="1"/>
  <c r="E173" i="1"/>
  <c r="E190" i="1"/>
  <c r="E170" i="1"/>
  <c r="E168" i="1"/>
  <c r="E191" i="1"/>
  <c r="E181" i="1"/>
  <c r="E188" i="1"/>
  <c r="E172" i="1"/>
  <c r="E171" i="1"/>
  <c r="E174" i="1"/>
  <c r="E176" i="1"/>
  <c r="E185" i="1"/>
  <c r="E183" i="1"/>
  <c r="E177" i="1"/>
  <c r="E169" i="1"/>
  <c r="E182" i="1"/>
  <c r="E189" i="1"/>
  <c r="E167" i="1"/>
  <c r="E178" i="1"/>
  <c r="E175" i="1"/>
  <c r="E184" i="1"/>
  <c r="E180" i="1"/>
  <c r="E187" i="1"/>
  <c r="E186" i="1"/>
  <c r="L368" i="1"/>
  <c r="H202" i="1"/>
  <c r="I202" i="1"/>
  <c r="T157" i="3"/>
  <c r="I357" i="1"/>
  <c r="I360" i="1"/>
  <c r="I359" i="1"/>
  <c r="I369" i="1"/>
  <c r="I379" i="1"/>
  <c r="I378" i="1"/>
  <c r="I361" i="1"/>
  <c r="I371" i="1"/>
  <c r="I365" i="1"/>
  <c r="I375" i="1"/>
  <c r="I358" i="1"/>
  <c r="I372" i="1"/>
  <c r="I367" i="1"/>
  <c r="I377" i="1"/>
  <c r="I364" i="1"/>
  <c r="I381" i="1"/>
  <c r="I368" i="1"/>
  <c r="I374" i="1"/>
  <c r="I373" i="1"/>
  <c r="I366" i="1"/>
  <c r="I380" i="1"/>
  <c r="I370" i="1"/>
  <c r="I376" i="1"/>
  <c r="I363" i="1"/>
  <c r="I362" i="1"/>
  <c r="G202" i="1"/>
  <c r="L364" i="1" l="1"/>
  <c r="F202" i="1"/>
  <c r="E202" i="1"/>
  <c r="L381" i="1"/>
  <c r="L362" i="1"/>
  <c r="L374" i="1"/>
  <c r="L380" i="1"/>
  <c r="L379" i="1"/>
  <c r="L363" i="1"/>
  <c r="L367" i="1"/>
  <c r="L375" i="1"/>
  <c r="L377" i="1"/>
  <c r="L366" i="1"/>
  <c r="L357" i="1"/>
  <c r="L376" i="1"/>
  <c r="L365" i="1"/>
  <c r="L372" i="1"/>
  <c r="L371" i="1"/>
  <c r="L361" i="1"/>
  <c r="L370" i="1"/>
  <c r="L359" i="1"/>
  <c r="L358" i="1"/>
  <c r="L373" i="1"/>
  <c r="L378" i="1"/>
  <c r="T268" i="3"/>
  <c r="L360" i="1"/>
  <c r="K361" i="1"/>
  <c r="K368" i="1"/>
  <c r="K362" i="1"/>
  <c r="K380" i="1"/>
  <c r="K358" i="1"/>
  <c r="K363" i="1"/>
  <c r="K360" i="1"/>
  <c r="K375" i="1"/>
  <c r="K378" i="1"/>
  <c r="K377" i="1"/>
  <c r="K374" i="1"/>
  <c r="K379" i="1"/>
  <c r="K369" i="1"/>
  <c r="K366" i="1"/>
  <c r="K381" i="1"/>
  <c r="K367" i="1"/>
  <c r="T231" i="3"/>
  <c r="K370" i="1"/>
  <c r="K359" i="1"/>
  <c r="K376" i="1"/>
  <c r="K371" i="1"/>
  <c r="K372" i="1"/>
  <c r="K357" i="1"/>
  <c r="I385" i="1" s="1"/>
  <c r="K373" i="1"/>
  <c r="K364" i="1"/>
  <c r="K365" i="1"/>
  <c r="T9" i="3"/>
  <c r="E360" i="1"/>
  <c r="E364" i="1"/>
  <c r="E368" i="1"/>
  <c r="E372" i="1"/>
  <c r="E376" i="1"/>
  <c r="E380" i="1"/>
  <c r="E361" i="1"/>
  <c r="E365" i="1"/>
  <c r="E369" i="1"/>
  <c r="E373" i="1"/>
  <c r="E377" i="1"/>
  <c r="E381" i="1"/>
  <c r="E358" i="1"/>
  <c r="E362" i="1"/>
  <c r="E366" i="1"/>
  <c r="E370" i="1"/>
  <c r="E378" i="1"/>
  <c r="E363" i="1"/>
  <c r="E371" i="1"/>
  <c r="E357" i="1"/>
  <c r="E374" i="1"/>
  <c r="E367" i="1"/>
  <c r="E375" i="1"/>
  <c r="E379" i="1"/>
  <c r="E359" i="1"/>
  <c r="C5" i="6"/>
  <c r="F203" i="1"/>
  <c r="K120" i="3" s="1"/>
  <c r="C8" i="6"/>
  <c r="I203" i="1"/>
  <c r="K231" i="3" s="1"/>
  <c r="C7" i="6"/>
  <c r="H203" i="1"/>
  <c r="K194" i="3" s="1"/>
  <c r="C6" i="6"/>
  <c r="G203" i="1"/>
  <c r="K157" i="3" s="1"/>
  <c r="C9" i="6"/>
  <c r="J203" i="1"/>
  <c r="K268" i="3" s="1"/>
  <c r="C4" i="6"/>
  <c r="E203" i="1"/>
  <c r="K83" i="3" s="1"/>
  <c r="I386" i="1"/>
  <c r="V231" i="3" s="1"/>
  <c r="W231" i="3" s="1"/>
  <c r="X231" i="3" s="1"/>
  <c r="D8" i="6"/>
  <c r="C202" i="1"/>
  <c r="C2" i="6" s="1"/>
  <c r="J385" i="1"/>
  <c r="G385" i="1"/>
  <c r="T337" i="3"/>
  <c r="T374" i="3"/>
  <c r="G386" i="1" l="1"/>
  <c r="V157" i="3" s="1"/>
  <c r="W157" i="3" s="1"/>
  <c r="X157" i="3" s="1"/>
  <c r="D6" i="6"/>
  <c r="J386" i="1"/>
  <c r="V268" i="3" s="1"/>
  <c r="W268" i="3" s="1"/>
  <c r="X268" i="3" s="1"/>
  <c r="D9" i="6"/>
  <c r="C203" i="1"/>
  <c r="K9" i="3" s="1"/>
  <c r="E156" i="1"/>
  <c r="D160" i="1" s="1"/>
  <c r="D349" i="1" s="1"/>
  <c r="D350" i="1" s="1"/>
  <c r="C385" i="1"/>
  <c r="V337" i="3"/>
  <c r="S115" i="3"/>
  <c r="D351" i="1" l="1"/>
  <c r="U46" i="3" s="1"/>
  <c r="D2" i="6"/>
  <c r="C386" i="1"/>
  <c r="V9" i="3" s="1"/>
  <c r="F167" i="1"/>
  <c r="F182" i="1"/>
  <c r="F177" i="1"/>
  <c r="F183" i="1"/>
  <c r="F174" i="1"/>
  <c r="F178" i="1"/>
  <c r="F170" i="1"/>
  <c r="F184" i="1"/>
  <c r="F187" i="1"/>
  <c r="F179" i="1"/>
  <c r="F168" i="1"/>
  <c r="F169" i="1"/>
  <c r="F185" i="1"/>
  <c r="F173" i="1"/>
  <c r="F189" i="1"/>
  <c r="F191" i="1"/>
  <c r="F188" i="1"/>
  <c r="F181" i="1"/>
  <c r="F186" i="1"/>
  <c r="F172" i="1"/>
  <c r="F175" i="1"/>
  <c r="F180" i="1"/>
  <c r="F171" i="1"/>
  <c r="F190" i="1"/>
  <c r="F176" i="1"/>
  <c r="S83" i="3"/>
  <c r="E347" i="1" s="1"/>
  <c r="V374" i="3"/>
  <c r="S342" i="3"/>
  <c r="L347" i="1" s="1"/>
  <c r="S305" i="3"/>
  <c r="K347" i="1" s="1"/>
  <c r="S226" i="3"/>
  <c r="S194" i="3"/>
  <c r="H347" i="1" s="1"/>
  <c r="F364" i="1" l="1"/>
  <c r="F373" i="1"/>
  <c r="F368" i="1"/>
  <c r="F378" i="1"/>
  <c r="F380" i="1"/>
  <c r="F365" i="1"/>
  <c r="F370" i="1"/>
  <c r="F357" i="1"/>
  <c r="F363" i="1"/>
  <c r="F359" i="1"/>
  <c r="F369" i="1"/>
  <c r="F381" i="1"/>
  <c r="F362" i="1"/>
  <c r="F371" i="1"/>
  <c r="F360" i="1"/>
  <c r="F377" i="1"/>
  <c r="F367" i="1"/>
  <c r="F361" i="1"/>
  <c r="F374" i="1"/>
  <c r="F375" i="1"/>
  <c r="F372" i="1"/>
  <c r="F358" i="1"/>
  <c r="F379" i="1"/>
  <c r="F376" i="1"/>
  <c r="F366" i="1"/>
  <c r="W9" i="3"/>
  <c r="X9" i="3" s="1"/>
  <c r="D202" i="1"/>
  <c r="L350" i="1"/>
  <c r="L351" i="1" s="1"/>
  <c r="L354" i="1"/>
  <c r="L355" i="1" s="1"/>
  <c r="T342" i="3" s="1"/>
  <c r="H354" i="1"/>
  <c r="H355" i="1" s="1"/>
  <c r="H350" i="1"/>
  <c r="H351" i="1" s="1"/>
  <c r="E354" i="1"/>
  <c r="E355" i="1" s="1"/>
  <c r="T83" i="3" s="1"/>
  <c r="T152" i="3" s="1"/>
  <c r="E350" i="1"/>
  <c r="K354" i="1"/>
  <c r="K355" i="1" s="1"/>
  <c r="K350" i="1"/>
  <c r="S152" i="3"/>
  <c r="D385" i="1" l="1"/>
  <c r="D386" i="1" s="1"/>
  <c r="V46" i="3" s="1"/>
  <c r="W46" i="3" s="1"/>
  <c r="X46" i="3" s="1"/>
  <c r="K351" i="1"/>
  <c r="U305" i="3" s="1"/>
  <c r="E351" i="1"/>
  <c r="U83" i="3" s="1"/>
  <c r="U152" i="3" s="1"/>
  <c r="C3" i="6"/>
  <c r="D203" i="1"/>
  <c r="K46" i="3" s="1"/>
  <c r="U342" i="3"/>
  <c r="N376" i="1"/>
  <c r="N358" i="1"/>
  <c r="N373" i="1"/>
  <c r="N368" i="1"/>
  <c r="N357" i="1"/>
  <c r="N381" i="1"/>
  <c r="N369" i="1"/>
  <c r="N375" i="1"/>
  <c r="N378" i="1"/>
  <c r="N361" i="1"/>
  <c r="N367" i="1"/>
  <c r="N370" i="1"/>
  <c r="N371" i="1"/>
  <c r="N360" i="1"/>
  <c r="N364" i="1"/>
  <c r="N363" i="1"/>
  <c r="N377" i="1"/>
  <c r="N372" i="1"/>
  <c r="N362" i="1"/>
  <c r="N359" i="1"/>
  <c r="N374" i="1"/>
  <c r="N380" i="1"/>
  <c r="N379" i="1"/>
  <c r="N366" i="1"/>
  <c r="N365" i="1"/>
  <c r="U194" i="3"/>
  <c r="J381" i="1"/>
  <c r="J376" i="1"/>
  <c r="J363" i="1"/>
  <c r="J361" i="1"/>
  <c r="J365" i="1"/>
  <c r="J378" i="1"/>
  <c r="J362" i="1"/>
  <c r="J364" i="1"/>
  <c r="J377" i="1"/>
  <c r="J367" i="1"/>
  <c r="J374" i="1"/>
  <c r="J372" i="1"/>
  <c r="J370" i="1"/>
  <c r="J359" i="1"/>
  <c r="J380" i="1"/>
  <c r="J373" i="1"/>
  <c r="J379" i="1"/>
  <c r="J368" i="1"/>
  <c r="J366" i="1"/>
  <c r="J371" i="1"/>
  <c r="J369" i="1"/>
  <c r="J360" i="1"/>
  <c r="J375" i="1"/>
  <c r="J358" i="1"/>
  <c r="J357" i="1"/>
  <c r="T194" i="3"/>
  <c r="T305" i="3"/>
  <c r="M369" i="1"/>
  <c r="M374" i="1"/>
  <c r="M362" i="1" l="1"/>
  <c r="M372" i="1"/>
  <c r="M364" i="1"/>
  <c r="M357" i="1"/>
  <c r="K385" i="1" s="1"/>
  <c r="G359" i="1"/>
  <c r="D3" i="6"/>
  <c r="L385" i="1"/>
  <c r="D11" i="6" s="1"/>
  <c r="M375" i="1"/>
  <c r="M373" i="1"/>
  <c r="M361" i="1"/>
  <c r="M363" i="1"/>
  <c r="M381" i="1"/>
  <c r="M360" i="1"/>
  <c r="M359" i="1"/>
  <c r="G357" i="1"/>
  <c r="G364" i="1"/>
  <c r="G371" i="1"/>
  <c r="G363" i="1"/>
  <c r="G381" i="1"/>
  <c r="G365" i="1"/>
  <c r="G360" i="1"/>
  <c r="G370" i="1"/>
  <c r="G375" i="1"/>
  <c r="G372" i="1"/>
  <c r="G378" i="1"/>
  <c r="G367" i="1"/>
  <c r="G366" i="1"/>
  <c r="M371" i="1"/>
  <c r="M380" i="1"/>
  <c r="M358" i="1"/>
  <c r="M368" i="1"/>
  <c r="M377" i="1"/>
  <c r="M378" i="1"/>
  <c r="M379" i="1"/>
  <c r="M365" i="1"/>
  <c r="M366" i="1"/>
  <c r="M367" i="1"/>
  <c r="M376" i="1"/>
  <c r="M370" i="1"/>
  <c r="G362" i="1"/>
  <c r="G368" i="1"/>
  <c r="G358" i="1"/>
  <c r="G373" i="1"/>
  <c r="G380" i="1"/>
  <c r="G377" i="1"/>
  <c r="G374" i="1"/>
  <c r="G376" i="1"/>
  <c r="G379" i="1"/>
  <c r="G361" i="1"/>
  <c r="G369" i="1"/>
  <c r="H385" i="1"/>
  <c r="V152" i="3"/>
  <c r="S120" i="3"/>
  <c r="F347" i="1" s="1"/>
  <c r="L386" i="1" l="1"/>
  <c r="V342" i="3" s="1"/>
  <c r="W342" i="3" s="1"/>
  <c r="X342" i="3" s="1"/>
  <c r="E385" i="1"/>
  <c r="E386" i="1" s="1"/>
  <c r="V83" i="3" s="1"/>
  <c r="W83" i="3" s="1"/>
  <c r="X83" i="3" s="1"/>
  <c r="H386" i="1"/>
  <c r="V194" i="3" s="1"/>
  <c r="W194" i="3" s="1"/>
  <c r="X194" i="3" s="1"/>
  <c r="D7" i="6"/>
  <c r="K386" i="1"/>
  <c r="V305" i="3" s="1"/>
  <c r="W305" i="3" s="1"/>
  <c r="X305" i="3" s="1"/>
  <c r="D10" i="6"/>
  <c r="F354" i="1"/>
  <c r="F355" i="1" s="1"/>
  <c r="T120" i="3" s="1"/>
  <c r="F350" i="1"/>
  <c r="F351" i="1" s="1"/>
  <c r="D4" i="6" l="1"/>
  <c r="U120" i="3"/>
  <c r="H377" i="1"/>
  <c r="H373" i="1"/>
  <c r="H376" i="1"/>
  <c r="H357" i="1"/>
  <c r="H372" i="1"/>
  <c r="H361" i="1"/>
  <c r="H379" i="1"/>
  <c r="H381" i="1"/>
  <c r="H367" i="1"/>
  <c r="H366" i="1"/>
  <c r="H364" i="1"/>
  <c r="H368" i="1"/>
  <c r="H360" i="1"/>
  <c r="H375" i="1"/>
  <c r="H369" i="1"/>
  <c r="H374" i="1"/>
  <c r="H358" i="1"/>
  <c r="H365" i="1"/>
  <c r="H371" i="1"/>
  <c r="H362" i="1"/>
  <c r="H370" i="1"/>
  <c r="H363" i="1"/>
  <c r="H380" i="1"/>
  <c r="H359" i="1"/>
  <c r="H378" i="1"/>
  <c r="F385" i="1" l="1"/>
  <c r="F386" i="1" s="1"/>
  <c r="V120" i="3" s="1"/>
  <c r="W120" i="3" s="1"/>
  <c r="X120" i="3" s="1"/>
  <c r="B231" i="3"/>
  <c r="D5" i="6" l="1"/>
  <c r="C7" i="2"/>
  <c r="B268" i="3"/>
  <c r="B83" i="3"/>
  <c r="B9" i="3"/>
  <c r="F8" i="2"/>
  <c r="B120" i="3"/>
  <c r="B342" i="3"/>
  <c r="B157" i="3"/>
  <c r="B46" i="3"/>
  <c r="B305" i="3"/>
  <c r="F20" i="2"/>
  <c r="F17" i="2"/>
  <c r="B19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Amelia Carolina Navarro Onate</author>
  </authors>
  <commentList>
    <comment ref="D7" authorId="0" shapeId="0" xr:uid="{00000000-0006-0000-0100-000001000000}">
      <text>
        <r>
          <rPr>
            <sz val="18"/>
            <color indexed="81"/>
            <rFont val="Calibri"/>
            <family val="2"/>
            <scheme val="minor"/>
          </rPr>
          <t>Seleccione los aspectos externos 
relevantes para el proceso.</t>
        </r>
        <r>
          <rPr>
            <sz val="9"/>
            <color indexed="81"/>
            <rFont val="Tahoma"/>
            <family val="2"/>
          </rPr>
          <t xml:space="preserve">
</t>
        </r>
      </text>
    </comment>
    <comment ref="E7" authorId="0" shapeId="0" xr:uid="{00000000-0006-0000-0100-000002000000}">
      <text>
        <r>
          <rPr>
            <sz val="18"/>
            <color indexed="81"/>
            <rFont val="Calibri"/>
            <family val="2"/>
            <scheme val="minor"/>
          </rPr>
          <t>Seleccione los aspectos internos relevantes para el proceso.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Amelia Carolina Navarro Onate</author>
    <author>JOHN CORTES</author>
  </authors>
  <commentList>
    <comment ref="E8" authorId="0" shapeId="0" xr:uid="{00000000-0006-0000-0300-000001000000}">
      <text>
        <r>
          <rPr>
            <b/>
            <sz val="12"/>
            <color indexed="81"/>
            <rFont val="Arial"/>
            <family val="2"/>
          </rPr>
          <t xml:space="preserve">Si el riesgo es de Seguridad Digital, diligencie el activo afectado.
</t>
        </r>
      </text>
    </comment>
    <comment ref="F8" authorId="1" shapeId="0" xr:uid="{00000000-0006-0000-0300-000002000000}">
      <text>
        <r>
          <rPr>
            <b/>
            <sz val="12"/>
            <color indexed="81"/>
            <rFont val="Calibri"/>
            <family val="2"/>
            <scheme val="minor"/>
          </rPr>
          <t>Amplíe la información del riesgo, utilizando la secuencia: Debido a la(s) causa(s) puede suceder el Riesgo lo cual podría ocasionar la(s) consecuencia(s)</t>
        </r>
      </text>
    </comment>
  </commentList>
</comments>
</file>

<file path=xl/sharedStrings.xml><?xml version="1.0" encoding="utf-8"?>
<sst xmlns="http://schemas.openxmlformats.org/spreadsheetml/2006/main" count="2942" uniqueCount="846">
  <si>
    <t>INTERNO</t>
  </si>
  <si>
    <t>Acceso a saneamiento mejorado</t>
  </si>
  <si>
    <t>EXTERNO</t>
  </si>
  <si>
    <t>Acceso a educación y servicios básicos ha aumentado la cultura de ahorro y financiera.</t>
  </si>
  <si>
    <t>Fuente de recursos que puede ser importante para las regiones y municipios es la proveniente del Sistema General de Regalías</t>
  </si>
  <si>
    <t>Altos niveles de incertidumbre de la política comercial</t>
  </si>
  <si>
    <t>La penetración de internet y su uso en medios empresariales, personales y gubernamentales se ha convertido en un impulsor de la modernización y la productividad</t>
  </si>
  <si>
    <t>El desarrollo y la adopción de nuevas tecnologías de producción, han sido esenciales para elevar los estándares de vida y contrarrestar la declinación de la productividad laboral</t>
  </si>
  <si>
    <t>El bajo nivel de compromiso de algunos gobiernos locales  frente a las problemáticas de sus pobladores, entre las que se encuentran la carencia de agua potable, saneamiento básico, vivienda.</t>
  </si>
  <si>
    <t>El debilitamiento de la democracia</t>
  </si>
  <si>
    <t>La expansión de las áreas urbanas, muchas de éstas sin adecuada planeación, junto con el aumento de infraestructura, se convierten en presiones adicionales, uno de cuyos efectos es el aumento  de la contaminación del aire.</t>
  </si>
  <si>
    <t>Aumento de la polución</t>
  </si>
  <si>
    <t>Formulación de los planes y del seguimiento  a sus respectivas metas.</t>
  </si>
  <si>
    <t>Facilitar las interrelaciones entre ministerios</t>
  </si>
  <si>
    <t>Las normas que tienen relación directa con los objetivos y las funciones que cumple el MVCT.</t>
  </si>
  <si>
    <t>El desempleo, junto con la expansión del empleo precario y el subempleo.</t>
  </si>
  <si>
    <t>El déficit vivienda en la zona urbana</t>
  </si>
  <si>
    <t>El lento crecimiento económico en la región tiene un alto peso en el mercado laboral, afectando la cantidad y calidad del empleo</t>
  </si>
  <si>
    <t>Pocos recursos propios para financiar su desarrollo por lo que son altamente dependientes de los recursos del sistema general de participaciones (SGP).</t>
  </si>
  <si>
    <t>Robo de información, suplantación de identidad, alteración y divulgación de información, vandalismo y espionaje.</t>
  </si>
  <si>
    <t>El auge de las redes, el internet y el comercio electrónico han implicado una mayor exposición de los datos de las personas</t>
  </si>
  <si>
    <t>Procesos de recentralización, debido a la debilidad de las entidades territoriales para promover el desarrollo y garantizar el bienestar de sus comunidades, a pesar de los avances y de los recursos que hoy manejan.</t>
  </si>
  <si>
    <t>Ausencia de sistemas de información  para adelantar diagnósticos</t>
  </si>
  <si>
    <t>El uso de formas alternativas de energía que garanticen un crecimiento económico más sostenible</t>
  </si>
  <si>
    <t>El proceso de urbanización ha traído  beneficios como la universalización de la prestación de los servicios públicos domiciliarios en las zonas urbanas</t>
  </si>
  <si>
    <t>Gobiernos digitales para impulsar la participación  ciudadana al constituirse en mecanismos de doble vía.</t>
  </si>
  <si>
    <t>Cultura del servicio público</t>
  </si>
  <si>
    <t>Crecimiento de la población</t>
  </si>
  <si>
    <t>Los documentos CONPES relacionados con las funciones del MVCT.</t>
  </si>
  <si>
    <t>La recuperación de un largo periodo de débil inversión  y baja productividad</t>
  </si>
  <si>
    <t>Servicio de alcantarillado con diferentes esquemas de negocios, número de suscriptores y niveles de eficiencia administrativa y operativa.</t>
  </si>
  <si>
    <t>Los avances en Ciencia, Tecnología e Innovación (CT&amp;I), son uno de los mayores conductores de cambio en las sociedades modernas.</t>
  </si>
  <si>
    <t>"Transformación digital” , implica desafíos en el empleo, las habilidades y la confianza.</t>
  </si>
  <si>
    <t>Consolidado tendencias de declinación de la democracia y auge de regímenes autoritarios.</t>
  </si>
  <si>
    <t>Planes estratégicos para inversiones en el sector por parte de las entidades territoriales</t>
  </si>
  <si>
    <t>Fuertes incrementos en la concentración de gases de efecto  invernadero en la atmósfera</t>
  </si>
  <si>
    <t>Crecimiento de vivienda en zonas marginales y de alto riesgo, sin algún tipo de planificación, genera daños ambientales que implican acciones interministeriales para contrarrestar sus efectos negativos</t>
  </si>
  <si>
    <t>Fortalecimiento del empleo público.</t>
  </si>
  <si>
    <t>Integración de los sistemas de gestión con la creación  del Modelo Integrado de Planeación y Gestión</t>
  </si>
  <si>
    <t>Disminuir la dispersión normativa y mejorar la calidad de las regulaciones</t>
  </si>
  <si>
    <t>Deficiencias en la reglamentación y su aplicación por parte de las entidades territoriales y débil control en su aplicación.</t>
  </si>
  <si>
    <t>Condiciones poco propicias para que los sectores de menores ingresos puedan lograr la adquisición o el mejoramiento de vivienda</t>
  </si>
  <si>
    <t>Enormes desigualdades entre las zonas rural y urbana y entre regiones, debido a condiciones geográficas, topográficas y de clima, junto a la ocurrencia de eventualidades que afectan la prestación del servicio</t>
  </si>
  <si>
    <t>Deterioro de las condiciones de financiación global y al aumento de tensiones geopolíticas</t>
  </si>
  <si>
    <t xml:space="preserve">El uso de materiales duraderos y ligeros, herramientas de sondeo e inspección,herramientas analíticas avanzadas, tecnología por sensores y comunicaciones, flujos de trabajo digitalizados por proyecto, soluciones de movilidad de construcción,  automatización avanzada, construcción modular y comunicación en tiempo real. </t>
  </si>
  <si>
    <t>El reconocimiento de la importancia del internet en la economía mundial</t>
  </si>
  <si>
    <t>Necesidad de acuerdos políticos y crisis de gobernabilidad  implican cambios y rotaciones en el nivel directivo de entidades públicas  del orden nacional del sector y territorial que afectan la continuidad de las políticas públicas definidas.</t>
  </si>
  <si>
    <t>La corrupción aparece como el cuarto problema más importante en cada país.</t>
  </si>
  <si>
    <t>Baja capacidad técnica de entidades territoriales (expresada en número de profesionales especializados  en el tema y de asesores de alta idoneidad) conduce a la elaboración de diagnósticos incompletos e inadecuados y por tanto, a soluciones parciales o mal diseñadas que implican pérdida de recursos o inversiones inadecuadas. Así mismo, demanda aumento de asistencia técnica  y acompañamiento para superar problemas detectados.</t>
  </si>
  <si>
    <t>Dominio de grupos ilegales en zonas con recursos naturales importantes, que son sometidos a explotación sin ningún control de sus efectos o daños ambientales, genera alto riesgo de disponibilidad de fuentes hídricas afectando  la prestación del servicio de agua potable</t>
  </si>
  <si>
    <t>Desconocimiento y bajo nivel de aplicación de normatividad de formas asociativas supra-municipales para la atención de los temas pertinentes.</t>
  </si>
  <si>
    <t>Las familias de más bajos ingresos viven en condiciones de hacinamiento y en  las zonas periféricas de las ciudades, en donde existen menores posibilidades de  acceder a servicios públicos domiciliarios</t>
  </si>
  <si>
    <t>La identificación de grupos poblacionales objeto de programas sociales para lograr una mejor focalización, implica generar acciones investigativas y de asignación de recursos para ese fin y buscar soluciones de tipo regional</t>
  </si>
  <si>
    <t>La persistencia del déficit fiscal ha empujado los niveles de deuda externa</t>
  </si>
  <si>
    <t>Uso masivo de redes sociales facilitará la comunicación con diferentes públicos y grupos de valor, lo que es una oportunidad para mejorar la interrelación con la ciudadanía y la gobernabilidad.</t>
  </si>
  <si>
    <t>Las autoridades politicas reflejan una considerable fragmentación política, una alta volatilidad política y un muy limitado avance de las mujeres en la política local</t>
  </si>
  <si>
    <t>Presiones de grupos de interés relacionados con la construcción de vivienda y la prestación de servicios de APSB pueden inducir modificaciones a política y/o normas del sector.</t>
  </si>
  <si>
    <t>Las distribuciones del ingreso más inequitativas</t>
  </si>
  <si>
    <t>Planes de corto plazo formulados para generar soluciones coyunturales  implican aparición de problemas posteriores por insuficiencia de tierras o infraestructuras necesarias para una mejor calidad de vida, lo que conlleva a políticas y financiación de obras que desbordan capacidades financieras locales.</t>
  </si>
  <si>
    <t>El crecimiento de la economía colombiana en el 2018</t>
  </si>
  <si>
    <t>Acercarse al análisis del impacto regulatorio genera  la oportunidad de simplificar el volumen normativo y  eliminar reglamentación obsoleta</t>
  </si>
  <si>
    <t>Tendencia a agendas de tipo populista en mandatarios locales y aprovechamiento político de proyectos apoyados por el gobierno nacional, generan riesgos de demandas exageradas de la población</t>
  </si>
  <si>
    <t xml:space="preserve">Desarrollo de tecnologías de información para mejoramiento de procesos internos, significa una oportunidad para mejorar la eficiencia operativa del Ministerio </t>
  </si>
  <si>
    <t>La migración venezolana y la atención a las víctimas del conflicto</t>
  </si>
  <si>
    <t>Bajo nivel de participación ciudadana en la planeación de las entidades del sector y en las entidades territoriales respecto de los temas sectoriales.</t>
  </si>
  <si>
    <t>Empleos de baja remuneración y formas de auto-empleo disminuyen la posibilidad  de generación de fondos para compra de vivienda, lo que implica necesidad de implementar  programas de apoyo financiero</t>
  </si>
  <si>
    <t>La rendición de cuentas posiciona el MVCT en la agenda de transparencia y disminuye los riesgos de corrupción en el sector</t>
  </si>
  <si>
    <t>Tendencia al desplazamiento voluntario a zonas urbanas genera crecimientos no planeados de demanda de servicios, que impactan el desarrollo urbano y regional.</t>
  </si>
  <si>
    <t>PROCESOS DEL MVCT</t>
  </si>
  <si>
    <t>No.</t>
  </si>
  <si>
    <t>PROCESO</t>
  </si>
  <si>
    <t>TIPO</t>
  </si>
  <si>
    <t>OBJETIVO</t>
  </si>
  <si>
    <t>ALCANCE</t>
  </si>
  <si>
    <t>RESPONSABLE</t>
  </si>
  <si>
    <t>CARACTERIZACIÓN</t>
  </si>
  <si>
    <t>Seleccione un proceso</t>
  </si>
  <si>
    <t>Planeación Estratégica y Gestión de Recursos Financieros</t>
  </si>
  <si>
    <t>Estratégico</t>
  </si>
  <si>
    <t>Realizar la planeación, seguimiento y evaluación estratégica y financiera del Sector y del Ministerio, en el corto, mediano y largo plazo para dar cumplimiento al Plan Nacional de Desarrollo y la misión institucional.</t>
  </si>
  <si>
    <t>Inicia con la identificación del contexto sectorial e institucional y las metas y compromisos definidos en el Plan Nacional de Desarrollo de acuerdo con el contexto estratégico sectorial para la construcción del PES y del PEI, continúa con la gestión de recursos de funcionamiento y de proyectos de inversión hasta el seguimiento y evaluación de resultados.</t>
  </si>
  <si>
    <t xml:space="preserve"> Jefe Oficina Asesora de Planeación</t>
  </si>
  <si>
    <t>http://portal.minvivienda.local/ProcesosCorporativos/Planeación%20Estratégica%20y%20Gestión%20de%20Recursos%20Financieros%209.0.pdf</t>
  </si>
  <si>
    <t>Gestión de Proyectos de Tecnologías de la Información</t>
  </si>
  <si>
    <t>Formular e implementar el Plan Estratégico de las Tecnologías de la Información y las Comunicaciones en el Ministerio de Vivienda, Ciudad y Territorio, mediante estrategias, proyectos, estándares, procedimientos y políticas exigidas por normatividad interna y externa, relacionadas con Tecnologías de información, que faciliten a los usuarios sistemas de información adecuados para contribuir al cumplimiento de los objetivos del sector y la entidad.</t>
  </si>
  <si>
    <t>Formular e implementar el Plan Estratégico de las Tecnologías de la Información y las Comunicaciones en el Ministerio de Vivienda, Ciudad y Territorio, mediante estrategias, proyectos, estándares,
procedimientos y políticas exigidas por normatividad interna y externa, relacionadas con Tecnologías de información, que faciliten a los usuarios sistemas de información adecuados para contribuir al
cumplimiento de los objetivos del sector y la entidad.</t>
  </si>
  <si>
    <t xml:space="preserve"> Jefe Oficina de TIC</t>
  </si>
  <si>
    <t>http://portal.minvivienda.local/ProcesosCorporativos/Gestión%20de%20Proyectos%20de%20TI%206.0.pdf</t>
  </si>
  <si>
    <t>Administración del Sistema Integrado de Gestión</t>
  </si>
  <si>
    <t>Coordinar la planeación, implementación y seguimiento a la mejora del Sistema Integrado de Gestión del Ministerio, en cumplimiento de los objetivos institucionales.</t>
  </si>
  <si>
    <t>Inicia con la planeación del Sistema Integrado de Gestión de acuerdo con los referenciales aplicables, continua con: administración de la documentación, tratamiento al producto no conforme, gestión del riesgo, monitoreo a planes de mejoramiento, planificación y gestión del cambio, revisión por la dirección, finalizando con la identificación y tratamiento de acciones preventivas, correctivas y de mejora</t>
  </si>
  <si>
    <t>Jefe Oficina Asesora de Planeación</t>
  </si>
  <si>
    <t>http://portal.minvivienda.local/ProcesosCorporativos/Administración%20del%20Sistema%20Integrado%20de%20Gestión.pdf</t>
  </si>
  <si>
    <t>Gestión de Comunicaciones Internas y Externas</t>
  </si>
  <si>
    <t>Dar a conocer a la ciudadanía, a las partes interesadas y a los servidores públicos, mediante canales y procedimientos efectivos, las políticas, programas, planes y actuaciones del Ministerio  para contribuir a la construcción de una imagen institucional favorable en la opinión pública , a través de la divulgación de información veraz, suficiente y oportuna sobre la gestión institucional.</t>
  </si>
  <si>
    <t>Inicia con la identificación de las necesidades de divulgar la gestión del Ministerio, mediante la administración del Plan de comunicaciones interno y externo y termina con el monitoreo de los resultados obtenidos para generar acciones de mejora.</t>
  </si>
  <si>
    <t xml:space="preserve"> Coordinador Grupo de Comunicaciones Estratégicas</t>
  </si>
  <si>
    <t>http://portal.minvivienda.local/ProcesosCorporativos/Gestión%20de%20Comunicaciones%20Internas%20y%20Externas.pdf</t>
  </si>
  <si>
    <t xml:space="preserve">Formulación de Políticas e Instrumentación Normativa </t>
  </si>
  <si>
    <t>Misional</t>
  </si>
  <si>
    <t>Formular la política pública de vivienda, agua potable, saneamiento básico  y desarrollo urbano y territorial, así como elaborar los instrumentos normativos que la desarrollen, de acuerdo con las necesidades del país contempladas en el Plan Nacional de Desarrollo, los compromisos internacionales suscritos y la normatividad vigente, con el propósito de contribuir al mejoramiento de  la calidad de vida de la población Colombiana.</t>
  </si>
  <si>
    <t>Inicia con la identificación de la necesidad de formulación de políticas y/o elaboración de instrumentos normativos, continúa con su respectiva gestión y termina con la comunicación del documento de política o el instrumento normativo aprobado para su implementación.
Incluye: Documentos de políticas, documentos CONPES e instrumentos normativos del sector.</t>
  </si>
  <si>
    <t>Director del Sistema Habitacional/ Director Vivienda de Interes Social/ Director de Espacio Urbano y Territorial /Director de Desarrollo Sectorial</t>
  </si>
  <si>
    <t>http://portal.minvivienda.local/sobre-el-ministerio/planeacion-gestion-y-control/sistemas-de-gestion/mapa-de-procesos/formulacion-de-politicas-e-instrumentacion-normativa</t>
  </si>
  <si>
    <t>Promoción y Acompañamiento</t>
  </si>
  <si>
    <t>Brindar información, orientación y/o asistencia técnica para la implementación de políticas, normativa, planes, programas y proyectos en materia de vivienda, agua potable, saneamiento básico  y desarrollo urbano y territorial  a los  beneficiarios, entidades territoriales, autoridades ambientales, empresas públicas y/o particulares con responsabilidad en la implementación.</t>
  </si>
  <si>
    <t>Inicia con la identificación de la necesidad de brindar información, orientación, asistencia técnica y/o acompañamiento para la implementación de políticas, normativa, planes, programas y proyectos, continua con la ejecución de las actividades de promoción y acompañamiento y termina con la evaluación del servicio prestado según corresponda.</t>
  </si>
  <si>
    <t>Director de Inversiones en Vivienda de Interés Social - DIVIS / Director de Programas  / Director de Espacio Urbano y Territorial</t>
  </si>
  <si>
    <t>http://portal.minvivienda.local/sobre-el-ministerio/planeacion-gestion-y-control/sistemas-de-gestion/mapa-de-procesos/promocion-y-acompanamiento</t>
  </si>
  <si>
    <t>Gestión del Subsidio</t>
  </si>
  <si>
    <t>Administrar, asignar, distribuir y desembolsar los recursos destinados para Subsidios familiares de vivienda (SFV) en cumplimiento a la política de vivienda de interés social urbana.</t>
  </si>
  <si>
    <t>Inicia con la apertura de las convocatorias para la postulación de los hogares aspirantes al subsidio familiar de vivienda de interés social urbana, de acuerdo al Cronograma de Asignaciones, continua con la  verificación, validación y calificación de la información reportada para la asignación del SFV y termina con los respectivos desembolsos.</t>
  </si>
  <si>
    <t>Subdirector (a )del Subsidio Familiar de Vivienda</t>
  </si>
  <si>
    <t>http://portal.minvivienda.local/ProcesosCorporativos/Gestion%20del%20Subsidio%206.0.pdf</t>
  </si>
  <si>
    <t>Gestión de Proyectos</t>
  </si>
  <si>
    <t>Apoyar a las entidades territoriales y promotores en la gestión de proyectos  de desarrollo urbano y territorial, agua potable y saneamiento básico y vivienda, para contribuir al desarrollo de ciudades compactas y ambientalmente sostenibles.</t>
  </si>
  <si>
    <t>Inicia con la identificación de las necesidades de las entidades territoriales o los promotores relacionados con los proyectos que requieren apoyo del MVCT, continua con la planificación para apoyar estas necesidades a través de la asistencia técnica en la estructuración o la evaluación de proyectos y/o la gestión de los recursos para su ejecución y/o el seguimiento al desarrollo de los proyectos según corresponda, y termina con la estructuración de proyectos o la evaluación de las operaciones urbanas integrales o la asignación y/o ejecución de los recursos a través de convenios de apoyo financiero o el seguimiento a los proyectos viabilizados o el certificado de existencia según aplique.
Incluye proyectos de: 
Macroproyectos - operaciones urbanas integrales, Vivienda de interés social urbana, agua potable y saneamiento básico, vivienda de interés prioritario y desarrollo urbano y territorial.</t>
  </si>
  <si>
    <t>http://portal.minvivienda.local/ProcesosCorporativos/Gestion%20de%20Proyectos%207.0.pdf</t>
  </si>
  <si>
    <t>Titulación y Saneamiento Predial</t>
  </si>
  <si>
    <t>Brindar asistencia técnica y jurídica a las entidades territoriales en titulación masiva de predios fiscales urbanos y ejecutar las actividades de saneamiento de predios de los extintos Instituto de Crédito Territorial - ICT e Instituto Nacional de Vivienda de Interés Social y Reforma Urbana - INURBE, con el fin de dar cumplimiento al Programa Nacional de Titulación -PNT- y a las obligaciones del Ministerio de Vivienda, Ciudad y Territorio -MVCT, en virtud de lo dispuesto en la normatividad vigente.</t>
  </si>
  <si>
    <t>Inicia con la solicitud de las entidades territoriales para la asistencia técnica y jurídica en el proceso de cesión a título gratuito o con la identificación de los bienes inmuebles de propiedad de los extintos ICT-INURBE y de los gravámenes constituidos a favor de dichas entidades, continúa con la revisión técnica y/o jurídica de los bienes inmuebles y finaliza con la respuesta al peticionario, la expedición de actos administrativos y/o con el traslado del expediente al procedimiento o al área del MVCT que es competente para conocer el caso, según corresponda para bienes inmuebles de los extintos ICT-INURBE, y en el caso de predios fiscales urbanos finaliza con la verificación del registro del acto administrativo de cesión a título gratuito.</t>
  </si>
  <si>
    <t>Director del Sistema Habitacional-Grupo de Titulación y Saneamiento Predial</t>
  </si>
  <si>
    <t>http://portal.minvivienda.local/ProcesosCorporativos/TSP-C%20Caracterizacion%20Titulacion%20y%20saneamiento%20predial%206.0.pdf</t>
  </si>
  <si>
    <t>Conceptos Jurídicos</t>
  </si>
  <si>
    <t>Apoyo</t>
  </si>
  <si>
    <t>Emitir conceptos jurídicos de forma oportuna y pertinente, apoyados en criterios legales vigentes en materia de vivienda, agua, saneamiento básico y desarrollo urbano para atender los requerimientos de los interesados, asi como las reclamaciones presentadas.</t>
  </si>
  <si>
    <t>Inicia con la recepción de la solicitud del concepto jurídico o reclamación, continúa con el análisis del requerimiento de conformidad con los criterios legales vigentes, y termina con la entrega del mismo a la dependencia encargada del reparto en el Ministerio de Vivienda, Ciudad y Territorio.</t>
  </si>
  <si>
    <t xml:space="preserve"> Jefe Oficina Asesora Jurídica</t>
  </si>
  <si>
    <t>http://portal.minvivienda.local/ProcesosCorporativos/Conceptos%20%20Juridicos%206.0.pdf</t>
  </si>
  <si>
    <t>Procesos Judiciales y Acciones Constitucionales</t>
  </si>
  <si>
    <t>Asesorar y representar en los asuntos relacionados con procesos judicionales, extrajudiciales y administrativos, y adelantar el cobro oportuno por jurisdicción coactiva de las acreencias a favor del Ministerio y de FONVIVIENDA.</t>
  </si>
  <si>
    <t>Inicia con la conciliación o notificación de la demanda, comunicación de la acción de tutela y los documentos que soporten el cobro de la obligación, continúa con el debido proceso judicial (representación judicial, atención de tutela, conciliaciones o cobro coactivo) y termina con el acuerdo conciliatorio, la expedición del fallo definitivo y comunicación al responsable del cumplimiento del mismo.</t>
  </si>
  <si>
    <t>http://portal.minvivienda.local/ProcesosCorporativos/Procesos%20%20Judiciales%20y%20Acciones%20Constitucionales%205.0.pdf</t>
  </si>
  <si>
    <t>Gestión del Talento Humano</t>
  </si>
  <si>
    <t>Administrar el talento humano mediante estrategias administrativas y operativas de selección, vinculación, capacitación, seguridad y salud en el trabajo para garantizar la competencia y el bienestar de los servidores públicos del Ministerio.</t>
  </si>
  <si>
    <t>Inicia con la identificación de las necesidades  de personal, continua con la selección, vinculación, inducción, capacitación, actividades de bienestar, seguridad y salud en el trabajo y evaluación de desempeño, las cuales permiten la toma de acciones correspondientes al seguimiento de las estrategias planteadas y termina con el retiro del servicio del funcionario.</t>
  </si>
  <si>
    <t>Secretario General- Coordinar Grupo de Talento Humano</t>
  </si>
  <si>
    <t>http://portal.minvivienda.local/ProcesosCorporativos/Caracterización%20-%20GTH%20-%2010.0.pdf</t>
  </si>
  <si>
    <t>Procesos Disciplinarios</t>
  </si>
  <si>
    <t>Dar trámite oportuno a la acción disciplinaria en cumplimiento de la normatividad aplicable; investigando y adoptando las decisiones de sustanciación e interlocutorias en primera instancia, con ocasión del conocimiento de comportamientos constitutivos de faltas disciplinarias, realizados por servidores y ex servidores públicos del Ministerio de Vivienda, Ciudad y Territorio y el Fondo Nacional de Vivienda. Así mismo, realizar actividades de sensibilización, orientadas a garantizar el buen funcionamiento de la gestión pública y la prevención en la incursión de faltas disciplinarias.</t>
  </si>
  <si>
    <t>Inicia con la recepción y posterior análisis de los hechos descritos en la queja, informe o de oficio, continúa con el impulso y agotamiento de las etapas procesales en primera instancia, definidas en la Ley disciplinaria vigente, hasta el decreto de la decisión que resuelve de fondo la situación jurídica avocada. De otro lado, se definen y ejecutan las actividades orientadas a prevenir la incursión de comportamientos constitutivos de faltas disciplinarias, con el fin de garantizar el correcto funcionamiento de la función pública.</t>
  </si>
  <si>
    <t>Secretario General- Coordinador Grupo de Control Interno Disciplinario</t>
  </si>
  <si>
    <t>http://portal.minvivienda.local/ProcesosCorporativos/PDS-C%20%20Procesos%20%20disciplinarios%205.0.pdf</t>
  </si>
  <si>
    <t>Gestión de Contratación</t>
  </si>
  <si>
    <t>Contratar los bienes o servicios requeridos de acuerdo con la normatividad vigente aplicable, mediante contratación directa y procesos contractuales transparentes y ágiles, para el cumplimiento de los objetivos institucionales.</t>
  </si>
  <si>
    <t>Inicia con la solicitud de necesidad de contratación, continúa con las etapas precontractual, contractual y post contractual y termina con la liquidación de los contratos y convenios, si aplica.</t>
  </si>
  <si>
    <t>Subdirector de Servicios Administrativos-Coordinador Grupo de Contratos</t>
  </si>
  <si>
    <t>http://portal.minvivienda.local/ProcesosCorporativos/Gestion%20de%20%20contratatacion%207.0.pdf</t>
  </si>
  <si>
    <t>Gestión, Soporte y Apoyo Informático</t>
  </si>
  <si>
    <t>Brindar de manera integral los servicios de tecnología con el fin de gestionar la disponibilidad, accesibilidad y apoyar las capacidades tecnológicas con su respectivo monitoreo y seguimiento, a través de la prestación de los servicios que incluyen Redes y Telecomunicaciones, Infraestructura de TI, Sistemas de Información, Mesa de Servicios y Soporte Técnico a los usuarios del Ministerio de Vivienda Ciudad y Territorio y Fonvivienda,</t>
  </si>
  <si>
    <t>Inicia con la identificación de la necesidad de soporte informático de acuerdo con los lineamientos del Plan Estratégico de TI, continúa con la atención y resolución de requerimientos y/o solicitudes y termina con la verificación de la disponibilidad de los recursos tecnológicos.</t>
  </si>
  <si>
    <t>Subdirector de Servicios Administrativos -Coordinador Grupo de soporte y apoyo informático</t>
  </si>
  <si>
    <t>http://portal.minvivienda.local/ProcesosCorporativos/Gestión%20de%20Soporte%20y%20Apoyo%20Informático%207.0.pdf</t>
  </si>
  <si>
    <t>Gestión de Recursos Físicos</t>
  </si>
  <si>
    <t>Administrar y mantener de manera oportuna y adecuada los recursos físicos del Ministerio necesarios, para el cumplimiento de la misión institucional.</t>
  </si>
  <si>
    <t>Inicia con la identificación de las necesidades de bienes muebles e inmuebles y servicios requeridos, la planificación de las actividades de mantenimiento según se requiera, continúa con la administración y mantenimiento de los bienes, prestación de los servicios, terminando con la actualización y control de la información de los activos.</t>
  </si>
  <si>
    <t>Subdirector de Servicios Administrativos - Coordinador Grupo de Recursos físicos</t>
  </si>
  <si>
    <t>http://portal.minvivienda.local/ProcesosCorporativos/Caracterización%20Gestión%20de%20Recursos%20Físicos%209.0.pdf</t>
  </si>
  <si>
    <t>Gestión Documental</t>
  </si>
  <si>
    <t>Establecer los mecanismos necesarios para el trámite oportuno y la organización adecuada de la documentación recibida y producida en el Ministerio, con el propósito de garantizar su conservación, acceso y disposición final, de acuerdo a las tablas de retención documental.</t>
  </si>
  <si>
    <t>Inicia con la radicación de comunicaciones recibidas o generación de documentos oficiales y su distribución para el trámite respectivo, continúa con su consulta, conservación y custodia según corresponda, y termina con la disposición final de acuerdo con la Tabla de Retención Documental - TRD.</t>
  </si>
  <si>
    <t>Subdirección de Servicios Administrativos-Coordinador Grupo de Atención al Usuario y Archivo</t>
  </si>
  <si>
    <t>http://portal.minvivienda.local/ProcesosCorporativos/Gestion%20Documental%209.0.pdf</t>
  </si>
  <si>
    <t>Seguimiento y Control a la Ejecución del Recurso Financiero</t>
  </si>
  <si>
    <t>Controlar y hacer seguimiento a los recursos financieros del Ministerio y FONVIVIENDA, que permita conocer en forma oportuna y veraz el nivel de ejecución presupuestal.</t>
  </si>
  <si>
    <t>Inicia con el registro del decreto de liquidación del presupuesto para la vigencia en el SIIF, continúa con el seguimiento y control a la ejecución y sus modificaciones, y termina con la generación y presentación de los estados financieros.</t>
  </si>
  <si>
    <t>Subdirector  de Finanzas y Presupuesto</t>
  </si>
  <si>
    <t>http://portal.minvivienda.local/ProcesosCorporativos/Seguimiento%20al%20%20control%20a%20la%20ejecuccion%20del%20recurso%20financiero%205.0.pdf</t>
  </si>
  <si>
    <t xml:space="preserve">Saneamiento de activos de los extintos ICT INURBE  </t>
  </si>
  <si>
    <t>Realizar el saneamiento de bienes inmuebles activos que estuvieron a cargo del Instituto de Crédito Territorial-ICT, del INURBE, la UAE-ICT, del INURBE en Liquidación y del PAR INURBE en Liquidación, a través de la Subdirección de Servicios Administrativos del Ministerio de Vivienda, Ciudad y Territorio, según la normatividad vigente; así como de los bienes derivados del proceso de titulación y saneamiento predial, la resciliación de bienes sometidos a registro y la venta de los mismos para lograr la depuración de dichos activos.</t>
  </si>
  <si>
    <t>Inicia con la información de la base de datos y Actas entregadas por el Consorcio PAR INURBE EN LIQUIDACIÓN, y sobre aquella allegada por solicitud de parte o de oficio, continúa con las actividades que permitan determinar el cumplimiento de los requisitos legales para finiquitar las actuaciones inconclusas y actuaciones nuevas en los procesos de saneamiento de bienes inmuebles activos que estuvieron a cargo de las entidades extintas, y finaliza con la expedición de actos administrativos, escrituras públicas, venta y/o su consecuente trámite legal o traslado del caso al área competente.</t>
  </si>
  <si>
    <t>Subdirección de Servicios Administrativos - Grupo de Activos</t>
  </si>
  <si>
    <t>http://portal.minvivienda.local/ProcesosCorporativos/Saneamiento%20de%20activos%20de%20los%20%20extintos%20ICT%20INURBE%202.0.pdf</t>
  </si>
  <si>
    <t>Atención al Usuario y Atención Legislativa</t>
  </si>
  <si>
    <t>Atender de manera oportuna y pertinente las necesidades de información presentadas por los usuarios y partes interesadas en trámites y temas legislativos competencia del Ministerio.</t>
  </si>
  <si>
    <t>Inicia con la recepción de las diferentes comunicaciones y solicitudes de información, continúa con la atención del trámite o requerimiento y termina con la consolidación y envío de las respuestas a los usuarios y/o partes interesadas. 
Incluye: atención a los usuarios, partes interesadas y atención legislativa.</t>
  </si>
  <si>
    <t>Despacho del Ministro / Servicios Administrativo-Coordinador Grupo de Atención al Usuario y Archivo</t>
  </si>
  <si>
    <t>http://portal.minvivienda.local/ProcesosCorporativos/AUL-C%20Atencion%20al%20usuario%20y%20atencion%20legislativa%208.0.pdf</t>
  </si>
  <si>
    <t>Evaluación, Acompañamiento y Asesoría del Sistema de Control Interno</t>
  </si>
  <si>
    <t>Evaluación</t>
  </si>
  <si>
    <t>Asesorar, acompañar y evaluar de manera independiente la oportunidad, eficiencia y transparencia de los procesos y procedimientos del Ministerio, fomentando la cultura de autocontrol y agregando valor a las operaciones de la entidad en el  cumplimiento de los planes, programas, proyectos y objetivos institucionales.</t>
  </si>
  <si>
    <t>Inicia con la planificación de las actividades de evaluación, acompañamiento, asesoría y fomento de la cultura del control en la entidad, continúa con la ejecución y seguimiento a las mismas, la presentación de los resultados de dichas actividades y termina con el seguimiento a los planes de mejoramiento.
Cubre:
Ministerio de Vivienda, Ciudad y Territorio.
FONVIVIENDA.</t>
  </si>
  <si>
    <t xml:space="preserve"> Jefe Oficina de Control Interno</t>
  </si>
  <si>
    <t>http://portal.minvivienda.local/ProcesosCorporativos/Evaluación%20Acompañamiento%20y%20Asesoria%20del%20Sistema%20de%20Control%20Interno%206.0.pdf</t>
  </si>
  <si>
    <t>EVALUACIÓN PRELIMINAR</t>
  </si>
  <si>
    <t>Si</t>
  </si>
  <si>
    <t>X</t>
  </si>
  <si>
    <t>No</t>
  </si>
  <si>
    <t>N/A</t>
  </si>
  <si>
    <t>PROCEDIMIENTOS</t>
  </si>
  <si>
    <t>NOMBRE DEL DOCUMENTO</t>
  </si>
  <si>
    <t>CANTIDAD</t>
  </si>
  <si>
    <t>ACTIVOS DE SEGURIDAD</t>
  </si>
  <si>
    <t>TIPO DE ACTIVOS</t>
  </si>
  <si>
    <t>PERIODICIDAD CAUSAS</t>
  </si>
  <si>
    <t>1. Acciones preventivas, correctivas y de mejora
2. Control de documentos
3. Control de salidas no conformes
4. Planificación y gestión del cambio
5. Revisión por la dirección</t>
  </si>
  <si>
    <t>Hardware</t>
  </si>
  <si>
    <t xml:space="preserve">Diario </t>
  </si>
  <si>
    <t>1. Atención a consultas telefónicas y personalizadas
2. Citación para debate de control político 
3. Coordinación de la respuesta a solicitudes de congresistas y trámite de solicitudes informales 
4. Trámite de conceptos legislativos 
5. Trámite y atención de peticiones, quejas, reclamos, denuncias, sugerencias y felicitaciones</t>
  </si>
  <si>
    <t>Devolución de correo electrónico
Base de correos electrónicos
Contratos
Scalidad - sistema integrado de gestion</t>
  </si>
  <si>
    <t>Software</t>
  </si>
  <si>
    <t>Semanal</t>
  </si>
  <si>
    <t>1. Atención de consultas internas y externas
2. Atención de reclamaciones</t>
  </si>
  <si>
    <t>Información</t>
  </si>
  <si>
    <t>Mensual</t>
  </si>
  <si>
    <t>1. Articulación para la atención requerimientos de contraloría general de la república en desarrollo del proceso auditor
2. Auditoría interna de evaluación independiente
3. Auditoria interna SIG
4. Coordinación de la formulación, presentación y seguimiento al plan de mejoramiento contraloría general de la republica</t>
  </si>
  <si>
    <t>Acta de comité de coordinación del sistema de control interno
Informes a entes de control
Informes de gestión
Informe de rendición de la cuenta fiscal
Plan de auditoría
Plan de Mejoramiento</t>
  </si>
  <si>
    <t xml:space="preserve">Personas </t>
  </si>
  <si>
    <t>Trimestral</t>
  </si>
  <si>
    <t>1. Elaboración de instrumentos normativos</t>
  </si>
  <si>
    <t>Instrumentos normativos del spa
Articulación sectorialInformes
Carpeta digital con avance y registro en el aplicativo SPI
Carpeta digital registros en el aplicativo SINAPSIS
Proyectos de Ley Carpeta física del Consejo Superior de Vivienda
Derechos de Petición
Informes de avance de la política pública de vivienda urbana para población víctima de desplazamiento forzado
Informes de agenda legislativa 
Certificaciones
Oficios de traslado por competencia  Asistencia a espacios de coordinacion interinstitucional Cumplimiento a fallos de procesos de restitucion de tierras 
oficios de informes de cumplimiento Exhortos de sentencias de justicia y paz
Respuesta a derechos de peticionInformes Económicos
Inventario documental Proyectos Normativos
Agenda Legislativa
Archivo de Usuarios y Claves</t>
  </si>
  <si>
    <t>Servicios</t>
  </si>
  <si>
    <t>Cuatrimestral</t>
  </si>
  <si>
    <t>1. "Difusión de información noticiosa a través de medios medios digitales"
2. Elaboración de productos audiovisuales
3. Procedimiento: Diseño de publicaciones impresas y digitales 
4. Procedimiento: Elaboración de comunicados y/o boletines de prensa 
5. Realizar ruedas de prensa y atender a medios de comunicación</t>
  </si>
  <si>
    <t>Informes
Publicaciones
Registros</t>
  </si>
  <si>
    <t>Semestral</t>
  </si>
  <si>
    <t>1. Concurso de meritos abierto y con precalificación
2. Contratación directa
3. Incumplimiento contractual
4. Licitación pública
5. Liquidación
6. Manejo y archivo de documentos y expedientes contractuales
7. Procedimiento en caso de cesión
8. Selección abreviada de menor cuantía 
9. Selección abreviada de menor cuantía por subasta inversa
10. Selección de mínima cuantía contratación cuyo presupuesto no supere el 10% de la menor cuantía</t>
  </si>
  <si>
    <t>Anual</t>
  </si>
  <si>
    <t>1. Evaluación de proyectos APSB
2. Evaluación de proyectos financiados con recursos del Sistema general de Regalias (SGR) 
3. Operaciones urbanas integrales
4. Proyectos de mejoramiento integral de barrios
5. Reformulación de proyectos de APSB
6. Seguimiento a la supervisión técnica de proyectos de vivienda 
7. Seguimiento a Proyectos de APSB
8. Seguimiento a proyectos del programa de conexiones intradomiciliarias
9. Visita técnica a proyectos</t>
  </si>
  <si>
    <t>Registros del Sistema Integrado de Informacion
Información relacionada con las Aseguradoras
Digitalización oficios y memorandos emitidos suscritos por la Dirección BIZAGI
Informacióin de control proyectos
Matriz de Incumplimientos
Informe de seguimiento a proyectos (Por Programa de Vivienda, Dpto, estado del proyecto)
Actas de reunión
Planes de Mejora
Informe de Rendición de cuentas
Convenios o Contratos de Supervisión de Obras</t>
  </si>
  <si>
    <t>1. Actualización del Plan estrategico de las tecnologías de la información y las comunicaciones 
2. Administración sitio web e intranet
3. Gestión de datos abiertos en el Ministerio de Vivienda, Ciudad y Territorio</t>
  </si>
  <si>
    <t xml:space="preserve">PDF Gestión de Proyectos de Tecnologías de la Información </t>
  </si>
  <si>
    <t xml:space="preserve">1. Actualización de inventarios
2. Administración caja menor
3. Elaboración  plan de adquisiciones de bienes, servicios y obra pública
4. Mantenimiento de bienes muebles e inmuebles
5. Procedimiento adquisición de bienes inmuebles
6. Procedimiento para el manejo de viáticos y gastos de viaje del ministerio de vivienda, ciudad y territorio y FONVIVIENDA
7. Seguimiento y solicitud de pago de servicios públicos 
8. Seguros
9. Solicitud y prestación de servicios
10. Solicitud, recibo a proveedores y suministro de elementos
11. Trámite para el pago de impuestos de bienes
</t>
  </si>
  <si>
    <t>CARPETA COMPARTIDA DE BASES DE DATOS DE COMISIONESACTAS GRF2018Gestión DocumentalEvaluacionesInformes GRFInspecciones MVCTInventarios MVCTLogos y formatos InstitucionalesMemorandos GRF 2018Novedades SIG2018Informes sobre el PAA del GRFInformes sobre el PAC del GRFActas de recepción de elementosPermisos2018Placascon el que están registrados los equipos a cargo de los funcionarios y contratistas del MVCTSimuladores de compraBARRERAS ARQUITECTONICASInformacion relacionada al mantenimiento de la sede calle 18 PLANOS SEDES MVTC UBICACION SERVIDORESContratos involucrados en la sede colonialActas de liquidacion de los contratos 585 de 2017 y 606 de 2017Informacion relacionada al contrato 549 de 2014Informacion relacionada al sistema rci de la sede colonialIntervencion en bien de interes cultural BOTICAAseo y Mantenimiento Sede ColonialManual de uso mantenimiento y conservacion ECO2017registro fotografico de actividades de obras realizadas en la sede colonial certificacion del contratistaCarga Codensabotica techoHDANN2017EMTELDIAGNOSTICO SEDESProcuraduria sede colonialInformacion relacionada para realizar baja de elementosINVENTARIOS DEPENDENCIAS MINVIVIENDA INFORMESMEMORANDO Y NOTIFICACIONESFORMATOS DE ENTREGA DE INVENTARIOSINGRESOS Y COMPRAS 2017BOLETINES 2018TRASLADOSACTAS CONTRALORIAPlan de AcciónSPI (Sistema de Proy. de Inversión)CalidadPlanesIndicadores y SINAPSISMapa de RiesgosAmbientalACTAS DE LIQUIDACIONADICIONES Y REDUCCIONES DE CDPCASA SEXTACOMBUSTIBLECOMISIONESCONTRATACIONESCREDENCIALESFABIOHOTEL DANNINFORMESMANTENIMIENTO MEMORANDOSPAPELERIAPEDROPROCESOS JEFESERVICIOS PUBLICOSTIFF RADICADOSMONTAJES Y PROCESOS 2018ASEGURADORAAUSTERIDAD 2018CARPETA ENTREGA CON VARIOSCOMISION Y VIATICOS2013CONDUCTORESCONTRATOSDNE-SAEINVENTARIOS VEH 2018MEMORANDOS 2018ARLMOTOCICLETAS 2018PAC 2018PARQUEADEROPESV INFORMENES 2018PUERTA ENROLLABLE 2018SECRETARIA DE AMBIENTESOAT 2018TERPEL 2018UNP 2018VEHICULOSVIGENCIAS FUTURASACCESOSACTASARANDA ARLARREGLOSAUDITORIAAUSTERIDADAVALUO SEGUROSBAJAS BIOMETRICOCAJA MENORCAPACITACIONCERTIFICACIONESCIRCULARCLASIFICACION DE BIENES Y SERVICIOSCODENSA COMISIONESCOMITÉCOMPRA SOSTENIBLESCOMUNICACIONESCONDUCTORESCONGRESO RESIDUOSCONTRATOS CONTROL DE GASTOCONTROL PARQUEADEROSCORRESPONDENCIACOTIZACIONESDIRECTORIODOCUMENTOSEVALUACIONFORMATOSGESTION DOCUMENTALHOTELESICONOS DE ACCESO INTERNETIMPUESTOSINDICADORESINFORMESINFRAESTRUCTURAINVENTARIOSMANTENIMIENTOSNORMAS Y REGLAMENTOSPEDIDOSPLAN ANTICORRUPCIONPLAN DE ACCIONPLAN DE ADQUISIONESPLAN DE COMUNICACIONESPLAN DE GESTION AMBIENTALPLAN VIALPLANEACIONPLANES DE MANTENIMIENTOPLANES DE MEJORAMIENTOPLANES SECRETARIA GENERALPLANTAPREDIOSSEGUROSSERVICIOS PUBLICOSVEHICULOS</t>
  </si>
  <si>
    <t>1. Autorización apertura cuentas CAP
2. Autorización de abono a cuentas CAP
3. Autorización del pago del 20% final 
4. Distribución de los recursos del subsidio familiar de vivienda - SFV
5. Movilización de los subsidios familiares de vivienda
6. Procedimiento administrativo sancionatorio de revocatoria 
7. Procedimiento para el pago de subsidios familiares de vivienda del Programa de Promoción de acceso a la Vivienda de Interés Social Mi Casa Ya 
8. Procedimiento para la asignación del Subsidio familiar de vivienda</t>
  </si>
  <si>
    <t>Actas de composicion poblacionalHogares seleccionados expedido por Prosperidad Social.Listado de potenciales beneficiarios expedido por Prosperidad SocialInforme de asignacion Acta de consolidacion de informacion procesos de cierre financiero VipaTabla de validaciones VipaActa de subsanacion de cruces VipaActas de comité tecnico del fideicomiso VipaActas de comité financiero del fideicomiso VipaEntrega de proceso de validaciones y crucesResoluciones de asignacion de subsidios VipaCartas de asignacion de subsidio VipaRespuesta a derechos de peticiónResoluciones aclaratoriasResoluciones de perdida de ejecutoriedadResoluciones de habilitación y corrección de hogares InurbeResoluciones FonviviendaDecretos Únicos ReglamentariosNovedades de la bolsa Mi Casa YaArchivo consolidado de denuncias de entidades externas de hogares potenciales del programa de Vivienda GratuitaActas de sorteo con su nomenclatura del programa de vivienda gratuitaResoluciones del Fondo Nacional de ViiviendaCirculares del Fondo Nacional de ViiviendaAutos del Fondo Nacional de ViiviendaConformaciones de nuevo hogar de hogares beneficiarios del subsidioEnvios de novedades de todas las bolsasCartas de asignacion de procesos ya ejecutadosArchivos de afiliados y beneficiariosNovedades de la bolsa Mi Casa Ya por años con las resoluciones de aceptaciónInformación proceso de asignación del Subsidio Familiar de Vivienda - Programa Fenómeno de la NiñaListados de asistencia a ferias de viviendaRESPUESTA A LOS PQR EMITIDOS EN LA SUBDIRECCIONOFICIOS FISICOS  DE LAS RESPUESTA A LOS PQR EMITIDOS EN LA SUBDIRECCIONDevolucionesresoluciones de asignacion gratuitaresoluciones de asignacion viparesoluciones de asignacion mcylevantamiento de cruces mcyregistro de constuctores SIGInformación proceso de asignación del Subsidio Familiar de Vivienda - Programa MacroproyectosInformación proceso de asignación del Subsidio Familiar de Vivienda - Programa Desastres NaturalesInformación proceso de asignación del Subsidio Familiar de Vivienda - Programa Atentados TerroristasInformes de Auditorias Externas sobre los procesos de asignaciónInformación proceso de asignación del Subsidio Familiar de Vivienda - Programa Esfuerzo TerritorialAutorizaciones de aperturas cuentas CAPAutorizaciones de abonos cuentas CAPMovilizaciones de subsidios familiares de viviendaAutorizaciones del desembolso del último 20 por cientoPagos del Programa Mi Casa YaBase de Datos Novedades GeneralBase de Datos PAS-PARPBase de Datos Estado de ViviendaCambios de Jefe de HogarColectorDenunciasBase de datos servicios PublicosPerdidas de EjecutoriedadPrograma de Vivienda Gratuita y Otras Bolsas/Revocatorias SFVE Decreto 1077 de 2015Revocartorias del Programa de Vivienda Gratuita y Otras Bolsas / Archivo documental revocatorias SFVE Decreto 1077 de 2015Correspondencia Derechos de Petición RevocatoriasArchivos de entidades externas a solicitud, para procesos de asignaciónArchivos de información de pagos y legalizaciones de Programas Vipa, Gratuita, Mi Casa YaArchivos de entidades externas de reporte periódico para validación de requisitos de hogares aspirantes a subsidio familiar de viviendaBases de capturas de formulario de postulación de progrmas de vivienda con postulación cliente-servidorArchivos de correspondencia</t>
  </si>
  <si>
    <t xml:space="preserve">1. Acuerdos de gestión 
2. Asignación de prima técnica
3. Elaboración y ejecución de los planes de capacitación y bienestar social 
4. Evaluación de desempeño y sistema de medición laboral 
5. Expedición de certificación laboral  I.C.T - UAE - INURBE - INURBE en liquidación
6. Identificación de peligros, evaluación y valoración de riesgos
7. Identificación de requisitos legales y otros apliables
8. Inducción y entrenamiento a nuevos empleados públicos
9. Inspecciones de higiene y seguridad industrial
10. Investigación de accidentes e incidentes de trabajo
11. "Liquidación de nómina empleados públicos y de prestaciones sociales por retiro del servicio”
12. Nombramiento, Vinculación y retiro del servicio
13. Procedimiento SST - Identificación de requisitos legales de seguridad y salud en el trabajo
14. Programa de vigilancia epidemiológica en riesgo biomecánico 
15. Programa de vigilancia epidemiológica en riesgo cardiovascular
16. Programación y disfrute de vacaciones
17. Riesgo psicosocial 
18. Seguridad y salud en el trabajo para contratistas y subcontratistas
19. Sistema de gestión de seguridad y salud en el trabajo
</t>
  </si>
  <si>
    <t>1. Actualización tabla de retención documental 
2. Atención de consultas y préstamo de documentos en el archivo central
3. Comunicación, notificación y publicación de actos administrativos
4. Eliminación de Documentos 
5. Organización de archivos de gestión 
6. Radicación, distribución y envío de las comunicaciones oficiales
7. Transferencia documentales primarias y secundarias</t>
  </si>
  <si>
    <t>Matriz de correspondencia
calidad - sistema integrado de gestion
Archivo La FraguaPlanos urbanísticos del ICT</t>
  </si>
  <si>
    <t xml:space="preserve">1. Administración de cambios
2. Diseño, desarrollo e implementación de los sistemas de información
3. Gestión de incidentes y/o requerimientos técnicos para la disponibilidad  de los servicios informáticos 
4. Investigación forense informática
</t>
  </si>
  <si>
    <t>Manual del usuario liberación de impresión impresora lexmark mx 710
Mnaual 2 Manual del usuario liberación de impresión impresora lexmark mx 710
Mnaual 2 Aplicativo ICT-Inurbe</t>
  </si>
  <si>
    <t>1. Acompañamiento en la formulación, actualización y seguimiento de proyectos de inversión 
2. Gestión y seguimiento a proyectos del sistema general de regalias
3. Procedimiento para la formulación y seguimiento del Plan estrategico sectorial y del plan estrategico institucional 
4. Procedimiento para la formulación, seguimiento y evaluación del plan de acción institucional - PAI
5. Programación presupuestal (anualidad) y marco de gasto de mediano plazo
6. Trámites presupuestales</t>
  </si>
  <si>
    <t>Programación Presupuestal
Tramites Presupuestales
Ejecución PresupuestalRespuestas a derechos de petición y solictudes de informacion</t>
  </si>
  <si>
    <t>1. Procedimiento disciplinario – segunda instancia
2. Procedimiento disciplinario ordinario
3. Procedimiento disciplinario verbal</t>
  </si>
  <si>
    <t>1. Atención de tutelas
2. Conciliaciones
3. Procedimiento Jurisdicción coactiva
4. Representación judicial</t>
  </si>
  <si>
    <t>1. Asistencia técnica y acompañamiento
2. Promoción para la implementación de política
3. Promoción y Acompañamiento en vivienda</t>
  </si>
  <si>
    <t>ASISTENCIAS TÉCNICAS
CorrespondenciaControl Traslados Bizagi
Planillas de Mesajeria 2018
Control Asistencia 2018
Fichas de Inscripcion a Talleres de Capacitacion
Fichas de Evaluacion de Talleres de Capacitacion
Listados de Asistencia a Talleres de Capacitacion Informes  para Pàgina Web
Cuadro de segumiento PGS 2018
Sinapsis PGS Evaluación tallerModelo financiero excel Cuenta Maestra
Base de Datos - Asistencias TécnicasInforme de Gestión "Sinergia"Planes de Aseguramiento y Conceptos Favorables  de los Departamentos asignados
Aseguramiento de la Prestación por Departamento
Planes de Aseguramiento y Conceptos Favorables  de los Departamentos asignados
SIGEVAS - Sistema de Información para la Gestión y Control de Programas de Agua y Saneamieno BásicoPlanes de Aseguramiento y Conceptos Favorables  de los Departamentos asignados
Estado de Planes de Aseguramiento AprobadosInforme de Gestión "Sinergia"Planes de Aseguramiento y Conceptos Favorables  de los Departamentos asignados
Acueducto Metropolitano de CúcutaContestación a Solicitudes
(Derechos de Petición)Planes de Aseguramiento y Conceptos Favorables  de los Departamentos asignados
Supervisiòn de Convenios 7 Menores
Planes de Aseguramiento y Conceptos Favorables  de los Departamentos asignados
Pasivos Laborales
Planes de Aseguramiento y Conceptos Favorables  de los Departamentos asignados
Seguimiento PAEI Informe de Supervisión CURCorrespondencia</t>
  </si>
  <si>
    <t>1. Saneamiento Inmobiliario</t>
  </si>
  <si>
    <t>1. Certificado de disponibilidad  expedición y /o modificación
2. Orden de pago y giro
3. Registro presupuestal de compromiso
4. Reintegro de recursos a la Dirección del Tesoro Nacional
5. Traslados presupuestales</t>
  </si>
  <si>
    <t>1. "Cancelación de gravámenes a favor del ICT-INURBE"
2. Cesión a titulo gratuito de bienes de los extintos ICT – INURBE con vocación de uso público y/o zonas de cesión oblñigatoria y gratuita 
3. "Cesión a título gratuito de bienes fiscales de los extintos ICT-INURBE "
4. Enajenación de bienes de los extintos ICT-INURBE ocupados por instituciones religiosas e iglesias
5. Identificación de bienes inmuebles de propiedad de los extintos ICT-INURBE o con gravámenes constiotuidos a favor de dichas entidades 
6. Promoción y Acompañamiento en Proceso de Titulación 
7. Transferencia de dominio de bienes inmuebles en cumplimiento de los compromisos derivados del EXTINTO ICT</t>
  </si>
  <si>
    <t>Contiene la informacion historica y seguimiento desarrollado por el MVCT desde la recepcion del ICT-Inurbe
Base de datos Documentos relacionados con conceptos técnicos, memorandos, remisión de información, estudios, formatos de seguimiento
informes tecnicosdocumentos remitidos por entes territoriales
Informes remitidos a la OAP (PAI,PEI,PAAC)</t>
  </si>
  <si>
    <t xml:space="preserve">CLASIFICACIÓN </t>
  </si>
  <si>
    <t>TIPOLOGÍA DE RIESGOS</t>
  </si>
  <si>
    <t xml:space="preserve">Riesgo 1 </t>
  </si>
  <si>
    <t>Riesgo 2</t>
  </si>
  <si>
    <t>Riesgo 3</t>
  </si>
  <si>
    <t>Riesgo 4</t>
  </si>
  <si>
    <t>Riesgo 5</t>
  </si>
  <si>
    <t>Riesgo 6</t>
  </si>
  <si>
    <t>Riesgo 7</t>
  </si>
  <si>
    <t>Riesgo 8</t>
  </si>
  <si>
    <t>Riesgo 9</t>
  </si>
  <si>
    <t>Riesgo 10</t>
  </si>
  <si>
    <t>Seleccione</t>
  </si>
  <si>
    <t>Corrupción</t>
  </si>
  <si>
    <t>Gestión</t>
  </si>
  <si>
    <t>Imagen o Reputacional</t>
  </si>
  <si>
    <t>Seguridad Digital</t>
  </si>
  <si>
    <t>Operativo</t>
  </si>
  <si>
    <t>Financiero</t>
  </si>
  <si>
    <t>Cumplimiento</t>
  </si>
  <si>
    <t>Tecnológico</t>
  </si>
  <si>
    <t>Gerencial</t>
  </si>
  <si>
    <t>Pérdida de confidencialidad</t>
  </si>
  <si>
    <t>Pérdida de integridad</t>
  </si>
  <si>
    <t>Soborno</t>
  </si>
  <si>
    <t>Pérdida de disponibilidad</t>
  </si>
  <si>
    <t>Piratería</t>
  </si>
  <si>
    <t>Fraude</t>
  </si>
  <si>
    <t>Satisfacción del cliente</t>
  </si>
  <si>
    <t>Ambiental</t>
  </si>
  <si>
    <t>PREGUNTAS DE EVALUACIÓN</t>
  </si>
  <si>
    <t>CORRUPCIÓN</t>
  </si>
  <si>
    <t>GESTIÓN</t>
  </si>
  <si>
    <t>SEGURIDAD DIGITAL</t>
  </si>
  <si>
    <t>ACTIVOS</t>
  </si>
  <si>
    <t>AMENAZA</t>
  </si>
  <si>
    <t>¿Afectar al grupo de funcionarios del proceso?</t>
  </si>
  <si>
    <t>¿Afecta la ejecución presupuestal en un valor igual o mayor a 20%?</t>
  </si>
  <si>
    <t>¿Afecta el presupuesto anual de la entidad en un valor igual o mayor a 20%?</t>
  </si>
  <si>
    <t>¿Afectar el cumplimiento de metas y objetivos de las dependencias?</t>
  </si>
  <si>
    <t>¿Genera perdida de cobertura en la prestación de servicios de la entidad en un valor igual o mayor a 20%?</t>
  </si>
  <si>
    <t>¿Genera afectación del medio ambiente que requiere recuperación de más de 6 meses?</t>
  </si>
  <si>
    <t>No aplica</t>
  </si>
  <si>
    <t>¿Afectar el cumplimiento de la misión de la entidad?</t>
  </si>
  <si>
    <t>¿Genera pago de indemnizaciones a terceros con acciones legales que pueden afectar el presupuesto total en un valor igual o mayor a 20%?</t>
  </si>
  <si>
    <t>¿Genera afectación de la población en un valor igual o mayor a 20%?</t>
  </si>
  <si>
    <t>Daño físico</t>
  </si>
  <si>
    <t>¿Afectar el cumplimiento de la misión del sector al que pertenece la entidad?</t>
  </si>
  <si>
    <t>¿Genera pago de sanciones económicas por incumplimiento en la normatividad aplicable ante un ente regulador, afectando el presupuesto total  en  un valor igual o mayor a 20%?</t>
  </si>
  <si>
    <t>¿Afecta gravemente la integridad de la información debido al interés particular de los empleados y terceros?</t>
  </si>
  <si>
    <t>Eventos naturales</t>
  </si>
  <si>
    <t>¿Generar pérdida de confianza de la entidad, afectando su reputación?</t>
  </si>
  <si>
    <t>¿Genera reclamaciones o quejas de los usuarios que implican investigaciones internas disciplinarias?</t>
  </si>
  <si>
    <t>¿Afecta gravemente la disponibilidad de la información debido al interés particular de los empleados y terceros?</t>
  </si>
  <si>
    <t>Pérdidas de los servicios esenciales</t>
  </si>
  <si>
    <t>¿Generar pérdida de recursos económicos?</t>
  </si>
  <si>
    <t>¿Genera pérdida de Información crítica para la entidad que no se puede recuperar?</t>
  </si>
  <si>
    <t>¿Afecta gravemente la confidencialidad de la información debido al interés particular de los empleados y terceros?</t>
  </si>
  <si>
    <t>Perturbación debida a la radiación</t>
  </si>
  <si>
    <t>¿Afectar la generación de productos o la prestación de servicios?</t>
  </si>
  <si>
    <t>¿Genera pérdida de Información crítica para la entidad que puede ser recuperada de forma parcial o incompleta?</t>
  </si>
  <si>
    <t>.</t>
  </si>
  <si>
    <t>Compromiso de la información</t>
  </si>
  <si>
    <t>¿Da lugar al detrimento de calidad de vida de la comunidad por la pérdida del bien, servicios o los recursos públicos?</t>
  </si>
  <si>
    <t>¿Genera pérdida de Información crítica para la entidad que genera retrasos en la atención a los usuarios?</t>
  </si>
  <si>
    <t xml:space="preserve">   </t>
  </si>
  <si>
    <t>Fallas técnicas</t>
  </si>
  <si>
    <t>¿Generar pérdida de información de la entidad?</t>
  </si>
  <si>
    <t>¿Genera incumplimiento en las metas y objetivos institucionales que afecta la ejecución presupuestal?</t>
  </si>
  <si>
    <t xml:space="preserve">    </t>
  </si>
  <si>
    <t>Acciones no autorizadas</t>
  </si>
  <si>
    <t>¿Generar intervención de los órganos de control, de la fiscalía u otro Ente?</t>
  </si>
  <si>
    <t>¿Genera incumplimiento en las metas y objetivos institucionales que afecta el Cumplimiento en las metas del gobierno?</t>
  </si>
  <si>
    <t>Compromiso de las funciones</t>
  </si>
  <si>
    <t>¿Dar lugar a procesos sancionatorios?</t>
  </si>
  <si>
    <t>¿Genera incumplimiento en las metas y objetivos institucionales que aumenta el reprocesos  de actividades y la carga operativa?</t>
  </si>
  <si>
    <t>¿Dar lugar a procesos disciplinarios?</t>
  </si>
  <si>
    <t>¿Afecta la imagen institucional nacional o regional por actos o hechos de corrupción comprobados?</t>
  </si>
  <si>
    <t>¿Dar lugar a procesos fiscales?</t>
  </si>
  <si>
    <t>¿Afecta la imagen institucional nacional o regional por incumplimientos en la prestación del servicio?</t>
  </si>
  <si>
    <t>¿Dar lugar a procesos penales?</t>
  </si>
  <si>
    <t>¿Afecta la imagen institucional nacional o regional por retrasos en la prestación del servicio?</t>
  </si>
  <si>
    <t xml:space="preserve">  </t>
  </si>
  <si>
    <t>¿Generar pérdida de credibilidad de la entidad?</t>
  </si>
  <si>
    <t>¿Afecta la imagen institucional local por retrasos en la prestación del servicio?</t>
  </si>
  <si>
    <t>¿Generar pérdida de credibilidad del sector?</t>
  </si>
  <si>
    <t>¿Generar daño ambiental?</t>
  </si>
  <si>
    <t xml:space="preserve">¿Ocasionar lesiones físicas o pérdida de vidas humanas? </t>
  </si>
  <si>
    <t xml:space="preserve">      </t>
  </si>
  <si>
    <t>¿Afectar la imagen regional?</t>
  </si>
  <si>
    <t xml:space="preserve">     </t>
  </si>
  <si>
    <t>¿Afectar la imagen nacional?</t>
  </si>
  <si>
    <t>PROBABILIDAD</t>
  </si>
  <si>
    <t>NIVEL</t>
  </si>
  <si>
    <t>Se espera que el evento ocurra en la mayoría de las circunstancias / Más de una vez al año.</t>
  </si>
  <si>
    <t>Casi Seguro</t>
  </si>
  <si>
    <t>Es viable que el evento ocurra en la mayoría de las circunstancias / Al menos una vez en el último año.</t>
  </si>
  <si>
    <t>Probable</t>
  </si>
  <si>
    <t>El evento podrá ocurrir en algún momento /Al menos una vez en los últimos 2 años.</t>
  </si>
  <si>
    <t>Posible</t>
  </si>
  <si>
    <t>El evento puede ocurrir en algún momento /Al menos una vez en los últimos 5 años.</t>
  </si>
  <si>
    <t>Improbable</t>
  </si>
  <si>
    <t>El evento puede ocurrir solo en circunstancias excepcionales (poco comunes o anormales) / No se ha presentado en los últimos cinco (5) años.</t>
  </si>
  <si>
    <t>Rara Vez</t>
  </si>
  <si>
    <t>EVALUACIÓN IMPACTO (PREGUNTAS)</t>
  </si>
  <si>
    <t>SI</t>
  </si>
  <si>
    <t>NO</t>
  </si>
  <si>
    <t>NO APLICA</t>
  </si>
  <si>
    <t>Rango</t>
  </si>
  <si>
    <t>Catastrófico</t>
  </si>
  <si>
    <t>&gt;13</t>
  </si>
  <si>
    <t>&gt;11</t>
  </si>
  <si>
    <t>Mayor</t>
  </si>
  <si>
    <t>1 0 - 13</t>
  </si>
  <si>
    <t>6 - 11</t>
  </si>
  <si>
    <t>Moderado</t>
  </si>
  <si>
    <t>7 - 9</t>
  </si>
  <si>
    <t>1 - 5</t>
  </si>
  <si>
    <t>Menor</t>
  </si>
  <si>
    <t>4 - 6</t>
  </si>
  <si>
    <t>Insignificante</t>
  </si>
  <si>
    <t>&lt; 3</t>
  </si>
  <si>
    <t>Insginificante</t>
  </si>
  <si>
    <t>Impacto inherente</t>
  </si>
  <si>
    <t>Riesgo 1</t>
  </si>
  <si>
    <t>Impacto</t>
  </si>
  <si>
    <t xml:space="preserve">Probabilidad </t>
  </si>
  <si>
    <t>IMPACTO</t>
  </si>
  <si>
    <t>Zona de riesgo</t>
  </si>
  <si>
    <t xml:space="preserve">RIESGO 1 </t>
  </si>
  <si>
    <t>RIESGO 2</t>
  </si>
  <si>
    <t>RIESGO 3</t>
  </si>
  <si>
    <t>RIESGO 4</t>
  </si>
  <si>
    <t>RIESGO 5</t>
  </si>
  <si>
    <t>RIESGO 6</t>
  </si>
  <si>
    <t>RIESGO 7</t>
  </si>
  <si>
    <t>RIESGO 8</t>
  </si>
  <si>
    <t>RIESGO 9</t>
  </si>
  <si>
    <t>RIESGO 10</t>
  </si>
  <si>
    <t>ZONA DE RIESGO</t>
  </si>
  <si>
    <t>Baja</t>
  </si>
  <si>
    <t>Moderada</t>
  </si>
  <si>
    <t>Alta</t>
  </si>
  <si>
    <t>Extrema</t>
  </si>
  <si>
    <t>Zona</t>
  </si>
  <si>
    <t>Criterio solidez controles</t>
  </si>
  <si>
    <t>Respuestas</t>
  </si>
  <si>
    <t>Peso</t>
  </si>
  <si>
    <t>Probabilidad</t>
  </si>
  <si>
    <t>Responsable</t>
  </si>
  <si>
    <t>Asignado</t>
  </si>
  <si>
    <t>Débil</t>
  </si>
  <si>
    <t>No asignado</t>
  </si>
  <si>
    <t>Adecuado</t>
  </si>
  <si>
    <t>Fuerte</t>
  </si>
  <si>
    <t>Inadecuado</t>
  </si>
  <si>
    <t>Periodicidad</t>
  </si>
  <si>
    <t>Oportuna</t>
  </si>
  <si>
    <t>Inoportuna</t>
  </si>
  <si>
    <t>Próposito</t>
  </si>
  <si>
    <t xml:space="preserve">Prevenir </t>
  </si>
  <si>
    <t>Detectar</t>
  </si>
  <si>
    <t>No es un control</t>
  </si>
  <si>
    <t>Cómo se realiza la actividad de control</t>
  </si>
  <si>
    <t>Confiable</t>
  </si>
  <si>
    <t xml:space="preserve">No confiable </t>
  </si>
  <si>
    <t>Qué pasa con las desviaciones</t>
  </si>
  <si>
    <t>Se investigan y resuelven oportunamente</t>
  </si>
  <si>
    <t>No se investigan y resuelven oportunamente</t>
  </si>
  <si>
    <t>No se ha ejecutado el control</t>
  </si>
  <si>
    <t>No se han presentado desviaciones en la ejecución del control</t>
  </si>
  <si>
    <t>Evidencia de la ejecución del control</t>
  </si>
  <si>
    <t>Completa</t>
  </si>
  <si>
    <t>Incompleta</t>
  </si>
  <si>
    <t>No existe</t>
  </si>
  <si>
    <t xml:space="preserve">Control 1 </t>
  </si>
  <si>
    <t>Control 2</t>
  </si>
  <si>
    <t>Control 3</t>
  </si>
  <si>
    <t>Control 4</t>
  </si>
  <si>
    <t>Control 5</t>
  </si>
  <si>
    <t>Control 6</t>
  </si>
  <si>
    <t>Control 7</t>
  </si>
  <si>
    <t>Control 8</t>
  </si>
  <si>
    <t>Control 9</t>
  </si>
  <si>
    <t>Control 10</t>
  </si>
  <si>
    <t>Conjunto de controles</t>
  </si>
  <si>
    <t>DESPUES DE CONTROLES</t>
  </si>
  <si>
    <t>desplazamiento por solidez controles (PROBABILIDAD)</t>
  </si>
  <si>
    <t xml:space="preserve">desplazamiento por solidez controles </t>
  </si>
  <si>
    <t>Inicial</t>
  </si>
  <si>
    <t>Residual</t>
  </si>
  <si>
    <t>Zona de riesgo Corrupción</t>
  </si>
  <si>
    <t>TRATAMIENTO</t>
  </si>
  <si>
    <t xml:space="preserve">PERIODICIDAD </t>
  </si>
  <si>
    <t>Evitar / Transferir</t>
  </si>
  <si>
    <t>Reducir / Transferir</t>
  </si>
  <si>
    <t>Cuando se requiera</t>
  </si>
  <si>
    <t>Asumir</t>
  </si>
  <si>
    <t>Diaria</t>
  </si>
  <si>
    <t>MONITOREO</t>
  </si>
  <si>
    <t xml:space="preserve">Monitoreo permanente y se deja registro mensual </t>
  </si>
  <si>
    <t>Bimensual</t>
  </si>
  <si>
    <t>Cargos Responsables</t>
  </si>
  <si>
    <t>Jefe de Oficina</t>
  </si>
  <si>
    <t>Director</t>
  </si>
  <si>
    <t>Subdirector</t>
  </si>
  <si>
    <t>Coordinador</t>
  </si>
  <si>
    <t>Asesor</t>
  </si>
  <si>
    <t>Profesional Especializado</t>
  </si>
  <si>
    <t>Profesional designado</t>
  </si>
  <si>
    <t>Secretario ejecutivo</t>
  </si>
  <si>
    <t>Técnico Administrativo</t>
  </si>
  <si>
    <t>Contratista</t>
  </si>
  <si>
    <r>
      <rPr>
        <b/>
        <sz val="14"/>
        <color theme="1"/>
        <rFont val="Arial"/>
        <family val="2"/>
      </rPr>
      <t xml:space="preserve">FORMATO: </t>
    </r>
    <r>
      <rPr>
        <sz val="14"/>
        <color theme="1"/>
        <rFont val="Arial"/>
        <family val="2"/>
      </rPr>
      <t xml:space="preserve">IDENTIFICACIÓN DE RIESGOS
</t>
    </r>
    <r>
      <rPr>
        <b/>
        <sz val="14"/>
        <color theme="1"/>
        <rFont val="Arial"/>
        <family val="2"/>
      </rPr>
      <t xml:space="preserve">PROCESO: </t>
    </r>
    <r>
      <rPr>
        <sz val="14"/>
        <color theme="1"/>
        <rFont val="Arial"/>
        <family val="2"/>
      </rPr>
      <t>ADMINISTRACIÓN DEL SISTEMA INTEGRADO DE GESTIÓN</t>
    </r>
  </si>
  <si>
    <t>Versión: 6.0</t>
  </si>
  <si>
    <t>Fecha: 16/04/2019</t>
  </si>
  <si>
    <t>Código: SIG-F-11</t>
  </si>
  <si>
    <t>CONTEXTO EXTERNO</t>
  </si>
  <si>
    <t>CONTEXTO INTERNO</t>
  </si>
  <si>
    <t>CONTEXTO DEL PROCESO</t>
  </si>
  <si>
    <t>IDENTIFICACIÓN DE RIESGOS</t>
  </si>
  <si>
    <t>COMPONENTES PARA LA DEFINICIÓN DE RIESGOS DE CORRUPCIÓN</t>
  </si>
  <si>
    <t>Aspectos externos</t>
  </si>
  <si>
    <t>Aspectos internos</t>
  </si>
  <si>
    <t>1. ¿Qué puede suceder?</t>
  </si>
  <si>
    <t>2. ¿Cómo puede suceder?</t>
  </si>
  <si>
    <t>3. ¿Cuándo puede suceder?</t>
  </si>
  <si>
    <t>4. ¿Qué consecuencias tendría su materialización?</t>
  </si>
  <si>
    <t xml:space="preserve">Acción u Omisión </t>
  </si>
  <si>
    <t>Uso del Poder</t>
  </si>
  <si>
    <t>Desviación de la Gestión de lo público</t>
  </si>
  <si>
    <t>Beneficio particular</t>
  </si>
  <si>
    <t>Posibilidad de que se oculte, distorsione o tergiverse situaciones observadas en el desarrollo de las diferentes auditorías y/o seguimientos realizados por el personal de la OCI, para beneficio de particulares.</t>
  </si>
  <si>
    <t xml:space="preserve">Intereses particulares con el fin de distorsionar, ocultar o tergiversar la información y evidencias resultantes. </t>
  </si>
  <si>
    <t>Resultados de los trabajos de auditoría y/o seguimientos no acordes a la realidad favoreciendo a un tercero.</t>
  </si>
  <si>
    <t>Falta de autocontrol en la revisión de los informes de auditorías de gestión, de ley y de seguimiento que generan los servidores públicos de la OCI.</t>
  </si>
  <si>
    <t>Pérdida de credibilidad de la OCI.</t>
  </si>
  <si>
    <t>Filtración de la información de carácter no oficial por parte de los profesionales a terceros antes de ser socializados y publicados los informes formalmente.</t>
  </si>
  <si>
    <t xml:space="preserve">Sanciones y/o investigaciones a los servidores públicos.  </t>
  </si>
  <si>
    <t>Alianzas estratégicas con otras entidades gubernamentales para la implementación de la política pública.</t>
  </si>
  <si>
    <t>Cambios de gobierno, políticas y programas que afectan los seguimientos realizados.</t>
  </si>
  <si>
    <t>Personal calificado y competente con formación de auditores en diversas normas y conocedores del Sistema de Control Interno</t>
  </si>
  <si>
    <t>Escasos conocimientos técnicos frente a la labor de las áreas misionales.</t>
  </si>
  <si>
    <t>Alta rotación del personal especialmente contratista.</t>
  </si>
  <si>
    <t>Herramientas tecnológicas útiles para la modernización de los procesos</t>
  </si>
  <si>
    <t>INTERRELACIÓN CON OTROS PROCESOS</t>
  </si>
  <si>
    <t>Incumplimiento de los reportes al Representante Legal, al Comité Institucional de Coordinación de Control Interno y a los organismos de inspección, vigilancia y control competentes en el marco del PAA.</t>
  </si>
  <si>
    <t>Desconocimiento por parte de los profesionales de la OCI de la normatividad.</t>
  </si>
  <si>
    <t>Ver caracterización del proceso</t>
  </si>
  <si>
    <t>Inoportunidad en la ejecución del PAA.</t>
  </si>
  <si>
    <t>Investigaciones disciplinarias  y/o Sanciones</t>
  </si>
  <si>
    <t>Inoportunidad en la socialización de los informes presentados al Representante Legal, al Comité Institucional de Coordinación de Control Interno y a los organismos de inspección, vigilancia y control, para toma de decisiones.</t>
  </si>
  <si>
    <t>Configuración de Hallazgos en la Auditoría Interna y/o por los Entes de Control.</t>
  </si>
  <si>
    <t>PROCEDIMIENTOS ASOCIADOS</t>
  </si>
  <si>
    <t>Insuficiencia de personal con la idoneidad y competencia para atender los requerimientos de la OCI en el marco de los 5 roles.</t>
  </si>
  <si>
    <t>Incumplimiento de los reportes a cargo de la OCI y falta de cobertura de los roles de la oficina.</t>
  </si>
  <si>
    <t>Brindar inadecuada asesoría y acompañamiento  a los diferentes comités institucionales y/o procesos del MVCT.</t>
  </si>
  <si>
    <t>Inoportunidad en la ejecución de las asesorías y acompañamientos realizados</t>
  </si>
  <si>
    <t xml:space="preserve">Reprocesos en las actividades </t>
  </si>
  <si>
    <t>Insuficiente conocimiento de los temas de asesoría y acompañamiento por parte de los profesionales de la OCI</t>
  </si>
  <si>
    <t>Pérdida de la imagen y reputación de la OCI.</t>
  </si>
  <si>
    <t>Inoportunidad en la participación y entrega de recomendaciones generadas para los temas a tratar en los diferentes Comités Institucionales.</t>
  </si>
  <si>
    <t>Reprocesos y retrasos en la toma de decisiones generada a través de los Comités Institucionales.</t>
  </si>
  <si>
    <t>Sanciones por incumplimientos ante Entes de Control</t>
  </si>
  <si>
    <t>http://portal.minvivienda.local/ProcesosCorporativos/SIG-F-03%20Listado%20Maestro%20de%20Documentos%20Internos%2031102018.xls</t>
  </si>
  <si>
    <t>ACTIVOS DE SEGURIDAD DIGITAL</t>
  </si>
  <si>
    <t>Pérdida y deterioro de la información contenida en los archivos de gestión de la OCI</t>
  </si>
  <si>
    <t>Descuido del control de acceso físico</t>
  </si>
  <si>
    <t xml:space="preserve">Daños irreversibles sobre documentos </t>
  </si>
  <si>
    <t>Incumplimiento de las metodologías de gestión documental de la Entidad.</t>
  </si>
  <si>
    <t>Pérdida de la memoria institucional</t>
  </si>
  <si>
    <t>Robo o sustracción de documentos de los expedientes</t>
  </si>
  <si>
    <t>Afectación a la continuidad de las actividades del proceso</t>
  </si>
  <si>
    <t>Filtración de la información reservada del proceso</t>
  </si>
  <si>
    <t xml:space="preserve">Sanciones y/o investigaciones al MVCT  </t>
  </si>
  <si>
    <t>Incumplimientos normativos</t>
  </si>
  <si>
    <t>Afectación en la toma de decisiones en tiempo real.</t>
  </si>
  <si>
    <t>CONTROL DE CAMBIOS</t>
  </si>
  <si>
    <t>FECHA</t>
  </si>
  <si>
    <t>VERSIÓN QUE MODIFICA</t>
  </si>
  <si>
    <t>CAMBIO REALIZADO</t>
  </si>
  <si>
    <t>Olga Aragon Sanchez - Jefe Oficina de Control Interno</t>
  </si>
  <si>
    <t>1.0</t>
  </si>
  <si>
    <t>Se modifica el Mapa de Riesgo Integrado del proceso de acuerdo con la Política y Metodología Integrada para la Administración del Riesgo – SIG-G-01, versión 2.0 del 16/04/219, las cuales fueron actualizadas según la "Guía para la administración del riesgo y el diseño de controles en entidades públicas" versión 4, emitida por el DAFP en octubre de 2018.</t>
  </si>
  <si>
    <t>CAUSAS</t>
  </si>
  <si>
    <t>CONSECUENCIAS</t>
  </si>
  <si>
    <t xml:space="preserve">RIESGO 2 </t>
  </si>
  <si>
    <t xml:space="preserve">RIESGO 3 </t>
  </si>
  <si>
    <r>
      <rPr>
        <b/>
        <sz val="14"/>
        <rFont val="Arial"/>
        <family val="2"/>
      </rPr>
      <t>FORMATO:</t>
    </r>
    <r>
      <rPr>
        <sz val="14"/>
        <rFont val="Arial"/>
        <family val="2"/>
      </rPr>
      <t xml:space="preserve"> VALORACIÓN DE RIESGOS
</t>
    </r>
    <r>
      <rPr>
        <b/>
        <sz val="14"/>
        <rFont val="Arial"/>
        <family val="2"/>
      </rPr>
      <t xml:space="preserve">PROCESO: </t>
    </r>
    <r>
      <rPr>
        <sz val="14"/>
        <rFont val="Arial"/>
        <family val="2"/>
      </rPr>
      <t>ADMINISTRACIÓN DEL  SISTEMA INTEGRADO DE GESTIÓN</t>
    </r>
  </si>
  <si>
    <t>Versión: 7.0</t>
  </si>
  <si>
    <t>Código: SIG-F-12</t>
  </si>
  <si>
    <t>Proceso</t>
  </si>
  <si>
    <t>VALORACIÓN DE RIESGOS</t>
  </si>
  <si>
    <t>ACCIONES DE CONTROL</t>
  </si>
  <si>
    <t>RIESGO RESIDUAL</t>
  </si>
  <si>
    <t>ACCIONES DE TRATAMIENTO</t>
  </si>
  <si>
    <t>RECURSOS</t>
  </si>
  <si>
    <t>INDICADOR</t>
  </si>
  <si>
    <t>MONITOREO 1ERA LINEA DE DEFENSA</t>
  </si>
  <si>
    <t>Riesgo</t>
  </si>
  <si>
    <t>Activo</t>
  </si>
  <si>
    <t>Descripción del riesgo</t>
  </si>
  <si>
    <t>Amenaza</t>
  </si>
  <si>
    <t>Clasificación</t>
  </si>
  <si>
    <t>Causas/Vulnerabilidades</t>
  </si>
  <si>
    <t>Consecuencias</t>
  </si>
  <si>
    <t>Zona de Riesgo Inherente</t>
  </si>
  <si>
    <t>Propósito</t>
  </si>
  <si>
    <t>Cómo se realiza</t>
  </si>
  <si>
    <t>Desviaciones de resultados</t>
  </si>
  <si>
    <t>Evidencia</t>
  </si>
  <si>
    <t>Solidez del conjunto de controles</t>
  </si>
  <si>
    <t xml:space="preserve">Impacto </t>
  </si>
  <si>
    <t>Zona de riesgo residual</t>
  </si>
  <si>
    <t>Tratamiento</t>
  </si>
  <si>
    <t>Acciones complementarias</t>
  </si>
  <si>
    <t>Fecha</t>
  </si>
  <si>
    <t>Evidencia de la acción</t>
  </si>
  <si>
    <t>Monitoreo</t>
  </si>
  <si>
    <t>Acciones de Monitoreo</t>
  </si>
  <si>
    <t>ENERO</t>
  </si>
  <si>
    <t>FEBRERO</t>
  </si>
  <si>
    <t>MARZO</t>
  </si>
  <si>
    <t>ABRIL</t>
  </si>
  <si>
    <t>MAYO</t>
  </si>
  <si>
    <t>JUNIO</t>
  </si>
  <si>
    <t>JULIO</t>
  </si>
  <si>
    <t>AGOSTO</t>
  </si>
  <si>
    <t>SEPTIEMBRE</t>
  </si>
  <si>
    <t>OCTUBRE</t>
  </si>
  <si>
    <t>NOVIEMBRE</t>
  </si>
  <si>
    <t>DICIEMBRE</t>
  </si>
  <si>
    <t>No Aplica</t>
  </si>
  <si>
    <t>Debido a la presencia de intereses particulares con el fin de distorsionar, ocultar o tergiversar la información y evidencias resultantes, así como la falta de autocontrol en la revisión de los informes de auditorías de gestión, de ley y de seguimiento que generan los servidores públicos de la OCI y la filtración de la información de carácter no oficial por parte de los profesionales a terceros antes de ser socializados y publicados los informes formalmente, existe la posibilidad de que se distorsione, oculte o tergiverse situaciones observadas en el desarrollo de las diferentes auditorías internas, evaluaciones y/o seguimientos realizados por el personal de la OCI, lo cual podría ocasionar resultados de los trabajos de auditoría y/o seguimientos no acordes a la realidad favoreciendo a un tercero, pérdida de la credibilidad de la OCI y sanciones y/o investigaciones a los servidores públicos.</t>
  </si>
  <si>
    <t>Verificar que los servidores públicos que hacen parte de la OCI tengan conocimiento y realicen el diligenciamiento y firma de los compromisos establecidos en el CÓDIGO DE ÉTICA DEL AUDITOR INTERNO establecido por la oficina.</t>
  </si>
  <si>
    <t>Al inicio de cada vigencia y/o al momento del ingreso de un servidor, el profesional designado solicita el diligenciamiento al (los) servidor(es) y firma del Compromiso ético del auditor interno y lo entrega al Jefe OCI para su verificación e inicio de labores.</t>
  </si>
  <si>
    <t>En caso de no realizar el diligenciamiento del compromiso ético, el Jefe OCI solicitará mediante correo electrónico diligenciar y firmar el mismo para iniciar y/o continuar con la ejecución de sus actividades.</t>
  </si>
  <si>
    <t xml:space="preserve">ECI-F-22 Compromiso Ético del Auditor Interno.
En caso de desviación, correo electrónico. </t>
  </si>
  <si>
    <t>Presentación PowerPoint y Listado de asistencia.</t>
  </si>
  <si>
    <t>Durante el mes de octubre se realizó la sensibilización referente a conductas éticas del auditor y delitos contra la administración pública, la precitada con fecha 30/10/2019.
Lo anterior se evidencia mediante presentación en powerpoint y lista de asistencia debidamente diligenciada y firmada anexos.</t>
  </si>
  <si>
    <t>Financieros, Humanos, Tecnológicos y Documentales</t>
  </si>
  <si>
    <t>Número de informes generados con beneficio a particulares / Número Total de informes generados de acuerdo con el PAA</t>
  </si>
  <si>
    <t>Seguimiento a la operación del control</t>
  </si>
  <si>
    <t xml:space="preserve">En el mes de enero de 2020, la Oficina de Control Interno, presentó la novedad de ingreso de cinco (5) contratistas, quienes diligenciaron y firmaron el compromiso ético del auditor interno, de los cuales tres (3) fueron entregados personalmente a la Jefe de la OCI, por lo que se anexa correo electrónico. 
Lo anterior se evidencia mediante cinco (5) compromisos diligenciados y firmados y dos correos electrónicos de los días 17/01/2020 y 20/01/2020 de remisión.
</t>
  </si>
  <si>
    <t>En el mes de febrero de 2020, la Oficina de Control Interno, presentó la novedad de ingreso de tres (3) contratistas, quienes diligenciaron y firmaron el compromiso ético del auditor interno, los cuales fueron remitidos por correo electrónico a la Jefe de la OCI. 
Lo anterior se evidencia mediante tres (3) compromisos diligenciados y firmados y tres correos electrónicos de los días 07/02/2020 y 12/02/2020 de remisión.</t>
  </si>
  <si>
    <t>Este control no operó durante el mes de marzo de 2020, toda vez que la Oficina de Control no presentó novedad de ingreso de los servidores públicos ( funcionarios o contratistas) para el diligenciamiento y firma del  Formato Compromiso Etico del Auditor; Código ECI-F-22.</t>
  </si>
  <si>
    <t>Este control no operó durante el mes de abril de 2020, toda vez que la Oficina de Control no presentó novedad de ingreso de los servidores públicos (funcionarios o contratistas) para el diligenciamiento y firma del  Formato Compromiso Etico del Auditor; Código ECI-F-22.</t>
  </si>
  <si>
    <t>Este control no operó durante el mes de mayo de 2020, toda vez que la Oficina de Control no presentó novedad de ingreso de los servidores públicos (funcionarios o contratistas) para el diligenciamiento y firma del  Formato Compromiso Etico del Auditor; Código ECI-F-22.</t>
  </si>
  <si>
    <t>Este control no operó durante el mes de junio de 2020, toda vez que la Oficina de Control Interno no presentó novedad de ingreso de los servidores públicos (funcionarios o contratistas) para el diligenciamiento y firma del  Formato Compromiso Etico del Auditor; Código ECI-F-22.</t>
  </si>
  <si>
    <t>Este control no operó durante el mes de julio de 2020, toda vez que la Oficina de Control Interno no presentó novedad de ingreso de los servidores públicos (funcionarios o contratistas) para el diligenciamiento y firma del  Formato Compromiso Etico del Auditor; Código ECI-F-22.</t>
  </si>
  <si>
    <t>En el mes de agosto de 2020, la Oficina de Control Interno, presentó la novedad de ingreso de dos (2) contratistas, quienes diligenciaron y firmaron el compromiso ético del auditor interno, los cuales fueron remitidos por correo electrónico a la Jefe de la OCI. 
Lo anterior se evidencia mediante dos (2) compromisos diligenciados y firmados los días 11/08/2020 y 18/08/2020.</t>
  </si>
  <si>
    <t>En el mes de septiembre de 2020, la Oficina de Control Interno, presentó la novedad de ingreso de dos (2) funcionarios (provisionales), quienes diligenciaron y firmaron el compromiso ético del auditor interno, los cuales fueron remitidos por correo electrónico a la Jefe de la OCI. 
Lo anterior se evidencia mediante dos (2) compromisos diligenciados y firmados el día 24/09/2020.</t>
  </si>
  <si>
    <t>Validar que la información consignada en los informes de auditorías de gestión, de ley y de seguimiento realizados por el personal de la OCI, en el marco del PAA, sean coherentes con los lineamientos del proceso.</t>
  </si>
  <si>
    <t>Los profesionales de la OCI remiten por correo electrónico los documentos elaborados (informes, reportes, matrices, etc) generados al Jefe la OCI para su revisión y aprobación dando cumplimiento a los lineamientos del proceso.</t>
  </si>
  <si>
    <t>En caso de no poder ser revisado el informe por el Jefe OCI asignará al Asesor de la OCI quien brindará su concepto al Jefe para su aprobación mediante correo electrónico.</t>
  </si>
  <si>
    <t>Correo Electrónico.
En caso de desviación, correo electrónico.</t>
  </si>
  <si>
    <t>Los profesionales de la OCI remitieron por correo electrónico los informes de auditorías y seguimientos  generados en el mes de  enero de 2020 a la Jefe la OCI para su revisión y aprobación dando cumplimiento a los lineamientos del proceso. 
Lo anterior se evidencia mediante diez (10) correos electrónicos remitidos a la Jefe de la OCI durante el mes de enero, donde se anexan los informes, matrices o documentos correspondientes a revisión, así: 
1. Correo Informe Gestión Contractual
2. Correo Informe SIRECI Contractual
3. Dos (2) correos - Reporte mensual SIRECI FONVIVIENDA Y MVCT.
4. Cuatro (4) correos Informes de Evaluación de Gestión por dependencias.
5. Correo Informe Seguimiento PAAC
6. Correo Informe Pormenorizado.
Así mismo, se añexan 27 archivos en pdf que corresponden a los informes aprobados en el mes de enero por la Jefe de la OCI.</t>
  </si>
  <si>
    <r>
      <t>Los profesionales de la OCI remitieron por correo electrónico los informes de auditorías y seguimientos  generados en el mes de febrero de 2020 a la Jefe la OCI para su revisión y aprobación dando cumplimiento a los lineamientos del proceso. 
Lo anterior se evidencia mediante cuat</t>
    </r>
    <r>
      <rPr>
        <sz val="14"/>
        <rFont val="Arial"/>
        <family val="2"/>
      </rPr>
      <t>ro (4)</t>
    </r>
    <r>
      <rPr>
        <sz val="14"/>
        <color theme="1"/>
        <rFont val="Arial"/>
        <family val="2"/>
      </rPr>
      <t xml:space="preserve"> correos electrónicos remitidos a la Jefe de la OCI durante el mes de febrero, donde se anexan los informes, matrices o documentos correspondientes a revisión, así: 
1. Correo Evaluación del Sistema de Contron Interno Contable. 
2. Correo Certificación EKOGUI - MVCT y FONVIVIENDA
3. Dos (2) correos - Reporte mensual SIRECI FONVIVIENDA Y MVCT.
Así mismo, se añexan 3 carpetas, en las cuales se alojan 10 archivos en pdf y excel que corresponden a los informes aprobados en el mes de febrero por la Jefe de la OCI.</t>
    </r>
  </si>
  <si>
    <t xml:space="preserve">Los profesionales de la OCI remitieron por correo electrónico los informes de auditorías y seguimientos  generados en el mes de marzo de 2020 a la Jefe la OCI para su revisión y aprobación dando cumplimiento a los lineamientos del proceso. 
Lo anterior se evidencia mediante ocho (8) correos electrónicos, de los cuales siete (7) fueron remitidos a la Jefe de la OCI durante el mes de marzo y uno (1) opera como desviación, ya que fue remitido a la asesora de la oficina, donde se anexan los informes, matrices o documentos correspondientes a revisión, así: 
1. Correo revisión diligenciamiento cuestionario OCI-FURAG 2019. 
2. Correo informe Austedridad en el Gasto Dic2019.
3. Correo informe Preliminar Auditoría de Nómina.
4. Correo informe Software Legal MVCT.
5. Informes de cajas menores MVCT y FNV.
6. Correo informe de seguimiento proyecto de informe de seguimiento al fortalecimiento de la gestión contractual (Resolución No. 434 de 2018).
7. Correo de la rendición de la cuenta anual consolidada MVCT - FONVIVIENDA.
8. Correo Informe Seguimiento Proyecto "Córdoba"
Así mismo, se anexan 6 carpetas, en las cuales se alojan los archivos que corresponden a los informes aprobados en el mes de marzo de 2020 por la Jefe de la OCI.así:
1). Carpeta "CAJA MENOR" que contiene dos (2) informes pdf para MVCT y FONVIVIENDA.
2). Carpeta "CUENTA ANUAL" que contiene dos (2) certificados uno para MVCT y otro para FONVIVIENDA.
3). Carpeta "FURAG" que contiene un (1) archivo Excel con las respuestas dadas para dicho tema. 
4) Carpeta "GESTIÓN CONTRACTUAL" que contiene un (1) Informe Seguimiento a estrategia de fortalecimiento.
5). Carpeta "SOFTWARE LEGAL" que contiene un (1) correo electrónico donde se socializa el cargue de la información referente a uso software legal del MVCT.
6). Carpeta "SEGUIMIENTO PROYECTO CORDOBA" que contiene un (1) informe de seguimiento proyecto vivienda en pdf. </t>
  </si>
  <si>
    <t>Los profesionales de la OCI remitieron por correo electrónico los informes de auditorías y seguimientos  generados en el mes de abril de 2020 a la Jefe la OCI para su revisión y aprobación dando cumplimiento a los lineamientos del proceso. 
Lo anterior se evidencia mediante cuatro (4) correos electrónicos remitidos a la Jefe de la OCI durante el mes de abril, donde se anexan los informes, matrices o documentos correspondientes a revisión, así: 
1). Correo informe seguimiento Urbanización Villa Joel
2). Correo informe seguimiento proyecto Pereira
3). Correo Sireci contractual FONVIVIENDA
4) Correo Sireci contractual MVCT 
Así mismo se anexan tres (3) archivos PDF y una (1) carpeta, en los cuales se presentan los informes aprobados en el mes de abril de 2020 por la jefe de la OCI, así: 
1). Documento "Seguimiento_estrategia_racionalización" referente al informe SUIT
2). Documento "SEguimiento Proyecto Pereira" refrente al informe de seguimiento
3). Documento "Seguimiento Proyecto Vivienda Villa Joel" referente al informe de seguimiento
4). Carpeta "Sireci contractual" que contiene dos (2) certificados; MVCT y FONVIVIENDA; y dos (2) formularios; MVCT y FONVIVIENDA</t>
  </si>
  <si>
    <r>
      <t>Los profesionales de la OCI remitieron por correo electrónico los informes de auditorías y seguimientos  generados en el mes de mayo de 2020 a la Jefe la OCI para su revisión y aprobación dando cumplimiento a los lineamientos del proceso. 
Lo anterior se evidencia mediante tres</t>
    </r>
    <r>
      <rPr>
        <sz val="14"/>
        <rFont val="Arial"/>
        <family val="2"/>
      </rPr>
      <t xml:space="preserve"> (3) </t>
    </r>
    <r>
      <rPr>
        <sz val="14"/>
        <color theme="1"/>
        <rFont val="Arial"/>
        <family val="2"/>
      </rPr>
      <t>correos electrónicos remitidos a la Jefe de la OCI durante el mes de mayo, donde se anexan los informes, matrices o documentos correspondientes a revisión, así: 
1) Correo Informe de Austeridad primer trimestre del 2020.
2) Correo Informe de seguimiento PAAC 2020.
3) Correo Informe de Seguimiento al PMA - I Trimestre de 2020.
Así mismo, se anexan tre</t>
    </r>
    <r>
      <rPr>
        <sz val="14"/>
        <rFont val="Arial"/>
        <family val="2"/>
      </rPr>
      <t xml:space="preserve">s (3) </t>
    </r>
    <r>
      <rPr>
        <sz val="14"/>
        <color theme="1"/>
        <rFont val="Arial"/>
        <family val="2"/>
      </rPr>
      <t>carpetas, en las cuales se alojan los archivos que corresponden a los informes aprobados en el mes de mayo de 2020 por la jefe de la OCI, así: 
1. Documento PDF - Informe Austeridad Gasto Primer trimestre 2020
2. Documento EXCEL - Informe seguimiento PAAC I Cuatrimestre
3. Documento PDF - Informe I trimestre PMA MVCT</t>
    </r>
  </si>
  <si>
    <r>
      <t>Los profesionales de la OCI remitieron por correo electrónico los informes de auditorías y seguimientos  generados en el mes de junio de 2020 a la Jefe la OCI para su revisión y aprobación dando cumplimiento a los lineamientos del proceso. 
Lo anterior se evidencia mediante doce</t>
    </r>
    <r>
      <rPr>
        <sz val="14"/>
        <rFont val="Arial"/>
        <family val="2"/>
      </rPr>
      <t xml:space="preserve"> (12) c</t>
    </r>
    <r>
      <rPr>
        <sz val="14"/>
        <color theme="1"/>
        <rFont val="Arial"/>
        <family val="2"/>
      </rPr>
      <t xml:space="preserve">orreos electrónicos remitidos a la Jefe de la OCI durante el mes de junio, donde se anexan los informes y matrices correspondientes a revisión, así: 
1) Once (11) correos de revisión a los mapas de riesgos, en los cuales se anexan las matrices con la evaluación realizada.
2) Un (1) correo de revisión del  Informe referente al seguimiento a la Atención al ciudadano PQRSDF </t>
    </r>
  </si>
  <si>
    <r>
      <t>Los profesionales de la OCI remitieron por correo electrónico los informes de auditorías y seguimientos  generados en el mes de julio de 2020 a la Jefe la OCI para su revisión y aprobación dando cumplimiento a los lineamientos del proceso. 
Lo anterior se evidencia mediante tres</t>
    </r>
    <r>
      <rPr>
        <sz val="14"/>
        <rFont val="Arial"/>
        <family val="2"/>
      </rPr>
      <t xml:space="preserve"> (3) c</t>
    </r>
    <r>
      <rPr>
        <sz val="14"/>
        <color theme="1"/>
        <rFont val="Arial"/>
        <family val="2"/>
      </rPr>
      <t>orreos electrónicos remitidos a la Jefe de la OCI durante el mes de julio, donde se solicita la revisión de los informes y matrices correspondientes, así: 
1) Un (1) correo de revisión de fecha 29/07/2020 referente al informe de Evaluación independiente del estado del Sistema de control Interno, en el cual se anexa la matriz con la evaluación realizada.
2) Un (1) correo de revisión de fecha 29/07/2020 referente al Informe referente al seguimiento al proyecto BID-Mocoa.
3) Un (1) correo de revisión de fecha 08/07/2020 referente al cargue de la matriz de gestión contractual, en el cual se anexa la matriz revisada.</t>
    </r>
  </si>
  <si>
    <r>
      <t>Los profesionales de la OCI remitieron por correo electrónico los informes de auditorías y seguimientos  generados en el mes de agosto de 2020 a la Jefe la OCI para su revisión y aprobación dando cumplimiento a los lineamientos del proceso. 
Lo anterior se evidencia mediante tres</t>
    </r>
    <r>
      <rPr>
        <sz val="14"/>
        <rFont val="Arial"/>
        <family val="2"/>
      </rPr>
      <t xml:space="preserve"> (3) c</t>
    </r>
    <r>
      <rPr>
        <sz val="14"/>
        <color theme="1"/>
        <rFont val="Arial"/>
        <family val="2"/>
      </rPr>
      <t>orreos electrónicos remitidos a la Jefe de la OCI durante el mes de agosto, donde se solicita la revisión de los informes y matrices correspondientes, así: 
1) Dos (2) correos de revisión de fecha 28/08/2020 y 31/08/2020 referente a la certificación de la información Litigiosa del MVCT y FONVIVIENDA, frente al registro en el Sistema Único de Gestión e Información del Estado, en el cual se anexan las matrices con la evaluación realizada.
2) Un (1) correo de revisión de fecha 24/08/2020 referente al Informe de Austeridad en el Gasto.</t>
    </r>
  </si>
  <si>
    <t>Los profesionales de la OCI remitieron por correo electrónico los informes de evaluación y seguimientos  generados en el mes de septiembre de 2020, a la Jefe la OCI para su revisión y aprobación dando cumplimiento a los lineamientos del proceso. Lo anterior se evidencia mediante nueve (9) correos electrónicos remitidos a la Jefe de la OCI durante el mes de septiembre, donde se solicita la revisión de los informes y matrices correspondientes, así: 
1) Un (1) correo de revisión de fecha 30/09/2020 referente a la evaluación realizada sobre la política de Gestión del  Conocimiento e innovación, en el cual se anexa la matriz con la evaluación realizada.
2) Un (1) correo de revisión de fecha 11/09/2020 referente a la evaluación realizada sobre la política de Integridad, en el cual se anexa la matriz con la evaluación realizada.
3) Un (1) correo de revisión de fecha 30/09/2020 referente a la evaluación realizada sobre la política de Participación Ciudadana, en el cual se anexa la matriz con la evaluación realizada.
4) Un (1) correo de revisión de fecha 30/09/2020 referente al Informe de seguimiento Cuentas de Ahorro Programado CAP.
5) Un (1) correo de revisión de fecha 30/09/2020 referente al Informe de seguimiento Patrimonios Autonomos.
6) Un (1) correo de revisión de fecha 15/09/2020 referente a la evaluación del Plan de Mejoramiento de comunicaciones, en el cual se anexa la matriz con la evaluación realizada.
7) Un (1) correo de revisión de fecha 10/09/2020 referente a la evaluación del Plan de Mejoramiento de conceptos juridicos, en el cual se anexa la matriz con la evaluación realizada.
8) Un (1) correo de revisión de fecha 11/09/2020 referente a la evaluación del Plan de Mejoramiento de GTH, en el cual se anexa la matriz con la evaluación realizada.
9) Un (1) correo de revisión de fecha 16/09/2020 referente a la evaluación del Plan de Mejoramiento de Procesos judiciales, en el cual se anexa la matriz con la evaluación realizada.</t>
  </si>
  <si>
    <t>Verificar que los servidores públicos que hacen parte de la OCI realicen el diligenciamiento y firma de la Carta de Confidencialidad establecida por la oficina.</t>
  </si>
  <si>
    <t>Al inicio de cada vigencia y/o al momento del ingreso de un servidor, el profesional designado solicita el diligenciamiento al (los) servidor(es) y firma de la Carta de Confidencialidad y lo entrega al Jefe OCI para su verificación e inicio de labores.</t>
  </si>
  <si>
    <t>En caso de no realizar el diligenciamiento de la Carta de Confidencialidad, el Jefe OCI solicitará mediante correo electrónico diligenciar y firmar el mismo para iniciar y/o continuar con la ejecución de sus actividades.</t>
  </si>
  <si>
    <t>ECI-F-23 Carta de Confidencialidad.
En caso de desviación, correo electrónico.</t>
  </si>
  <si>
    <t>Sensibilización al interior del equipo OCI referente a conductas éticas del auditor y delitos contra la administración pública.</t>
  </si>
  <si>
    <t xml:space="preserve">En el mes de enero de 2020, la Oficina de Control Interno, presentó la novedad de ingreso de cinco (5) contratistas, quienes diligenciaron y firmaron la Carta de Confidencialidad, de los cuales tres (3) fueron entregados personalmente a la Jefe de la OCI, por lo que se anexa correo electrónico. 
Lo anterior se evidencia mediante cinco (5) cartas de confidencialidad diligenciadas y firmadas y dos correos electrónicos de los días 17/01/2020 y 20/01/2020 de remisión.
</t>
  </si>
  <si>
    <t>En el mes de febrero de 2020, la Oficina de Control Interno, presentó la novedad de ingreso de tres (3) contratistas, quienes diligenciaron y firmaron la Carta de Confidencialidad, las cuales fueron remitidas por correo electrónico a la Jefe de la OCI. 
Lo anterior se evidencia mediante tres (3) compromisos diligenciados y firmados y tres correos electrónicos de los días 07/02/2020 y 12/02/2020 de remisión.</t>
  </si>
  <si>
    <t>Este control no operó durante el mes de marzo de 2020, toda vez que la Oficina de Control no presentó novedades de ingreso de servidores públicos (funcionarios y contratistas) para el diligenciamiento y firma del  Formato Carta de Confidencialidad; Código ECI-F-23.</t>
  </si>
  <si>
    <t>Este control no operó durante el mes de abril de 2020, toda vez que la Oficina de Control no presentó novedades de ingreso de servidores públicos (funcionarios y contratistas) para el diligenciamiento y firma del  Formato Carta de Confidencialidad; Código ECI-F-23.</t>
  </si>
  <si>
    <t>Este control no operó durante el mes de mayo de 2020, toda vez que la Oficina de Control no presentó novedades de ingreso de servidores públicos (funcionarios y contratistas) para el diligenciamiento y firma del  Formato Carta de Confidencialidad; Código ECI-F-23.</t>
  </si>
  <si>
    <t>Este control no operó durante el mes de junio de 2020, toda vez que la Oficina de Control Interno no presentó novedades de ingreso de servidores públicos (funcionarios y contratistas) para el diligenciamiento y firma del  Formato Carta de Confidencialidad; Código ECI-F-23.</t>
  </si>
  <si>
    <t>Este control no operó durante el mes de julio de 2020, toda vez que la Oficina de Control Interno no presentó novedades de ingreso de servidores públicos (funcionarios y contratistas) para el diligenciamiento y firma del  Formato Carta de Confidencialidad; Código ECI-F-23.</t>
  </si>
  <si>
    <t>En el mes de agosto de 2020, la Oficina de Control Interno, presentó la novedad de ingreso de dos (2) contratistas, quienes diligenciaron y firmaron la Carta de Confidencialidad, las cuales fueron remitidas por correo electrónico a la Jefe de la OCI. 
Lo anterior se evidencia mediante dos (2) compromisos diligenciados y firmados de fecha 11/08/2020 y 18/08/2020.</t>
  </si>
  <si>
    <t>En el mes de septiembre de 2020, la Oficina de Control Interno, presentó la novedad de ingreso de dos (2)  funcionarios (provisionales), quienes diligenciaron y firmaron la Carta de Confidencialidad, las cuales fueron remitidas por correo electrónico a la Jefe de la OCI. 
Lo anterior se evidencia mediante dos (2) compromisos diligenciados y firmados de fecha 24/09/2020.</t>
  </si>
  <si>
    <t>Tipo</t>
  </si>
  <si>
    <t>ANÁLISIS ZONA DE RIESGO INHERENTE</t>
  </si>
  <si>
    <t>SOLIDEZ DEL DISEÑO DE CONTROLES</t>
  </si>
  <si>
    <t>SEGUIMIENTO OAP - 2DA LINEA DE DEFENSA</t>
  </si>
  <si>
    <t>EVALUACIÓN OCI - 3RA LINEA DE DEFENSA</t>
  </si>
  <si>
    <t>Resultado</t>
  </si>
  <si>
    <t>Probabilidad de ocurrencia</t>
  </si>
  <si>
    <t>Preguntas para determinar el Impacto</t>
  </si>
  <si>
    <t>Respuesta</t>
  </si>
  <si>
    <t>Criterio de evaluación</t>
  </si>
  <si>
    <t>Aspecto a evaluar en el diseño del control</t>
  </si>
  <si>
    <t>Control 1</t>
  </si>
  <si>
    <t xml:space="preserve">ENERO - MARZO </t>
  </si>
  <si>
    <t>ABRIL - JUNIO</t>
  </si>
  <si>
    <t>JULIO - SEPTIEMBRE</t>
  </si>
  <si>
    <t>OCTUBRE - DICIEMBRE</t>
  </si>
  <si>
    <t>ENERO - ABRIL</t>
  </si>
  <si>
    <t>MAYO -AGOSTO</t>
  </si>
  <si>
    <t>SEPTIEMBRE - DICIEMBRE</t>
  </si>
  <si>
    <t>¿Existe un responsable asignado a la ejecución del control?</t>
  </si>
  <si>
    <t>16/08/2020</t>
  </si>
  <si>
    <r>
      <t xml:space="preserve">RESPONSABLE DEL SEGUIMIENTO
</t>
    </r>
    <r>
      <rPr>
        <b/>
        <sz val="14"/>
        <color theme="0" tint="-0.249977111117893"/>
        <rFont val="Arial"/>
        <family val="2"/>
      </rPr>
      <t xml:space="preserve">(Nombre y cargo del profesional de OAP que realiza seguimiento) </t>
    </r>
  </si>
  <si>
    <t>Diana Corredor</t>
  </si>
  <si>
    <r>
      <t>N</t>
    </r>
    <r>
      <rPr>
        <b/>
        <sz val="14"/>
        <rFont val="Arial"/>
        <family val="2"/>
      </rPr>
      <t>OMBRE DEL AUDITOR</t>
    </r>
    <r>
      <rPr>
        <b/>
        <sz val="14"/>
        <color theme="0" tint="-0.249977111117893"/>
        <rFont val="Arial"/>
        <family val="2"/>
      </rPr>
      <t xml:space="preserve">
(Nombre y cargo del servidor que ejecuta la evaluación)</t>
    </r>
  </si>
  <si>
    <t>SANTIAGO SAAVEDRA - CONTRATISTA OCI</t>
  </si>
  <si>
    <t>NOMBRE DEL AUDITOR
(Nombre y cargo del servidor que ejecuta la evaluación)</t>
  </si>
  <si>
    <t>Segregación y autoridad del responsable</t>
  </si>
  <si>
    <t>¿El responsable tiene la autoridad y adecuada segregación de funciones en la ejecución del control?</t>
  </si>
  <si>
    <t>CONTROL</t>
  </si>
  <si>
    <t>SEGUIMIENTO</t>
  </si>
  <si>
    <t>EVALUACIÓN</t>
  </si>
  <si>
    <t>Para los meses de enero y febrero El monitoreo y evidencias aportadas por el proceso permiten corroborar la operatividad del control. La OAP en su rol de segunda línea de defensa recomienda mantener las estrategias de autocontrol que se han establecido al interior del proceso. Para el mes de marzo de acuerdo con el monitoreo presentado por el proceso, el control no operó debido a que su periodicidad de operación es cuando se requiere</t>
  </si>
  <si>
    <t>De acuerdo con el monitoreo presentado por el proceso durante los meses de abril, mayo y junio, el control no operó debido a que su periodicidad de operación es cuando se requiera, se recomienda que cuando  ingrese un nuevo integrante al equipo de la OCI, tener en cuenta este control.</t>
  </si>
  <si>
    <t xml:space="preserve">Realizada la evaluación, se verificó la remisión de ocho (8) formatos  (PDF) “ECI-F-22-Compromiso ético del auditor interno ” junto con  cinco(5) correos electrónicos, correspondientes a los mes de enero y febrero de 2020, conforme a la evidencia documentada  en el presente control. De otra parte, para el mes de marzo de 2020 no opero debido a que "la Oficina de Control no presentó novedad de ingreso de los servidores públicos ( funcionarios o contratistas) para el diligenciamiento y firma del  Formato Compromiso Etico del Auditor; Código ECI-F-22" y su periodicidad de operación es "Cuando se requiere", conforme con el seguimiento de la segunda línea de defensa. Por lo anterior, se determina la operatividad del control y su consecuente efectividad para mitigar el riesgo. </t>
  </si>
  <si>
    <r>
      <t>Teniendo en cuenta la información reportada por el proceso, el control no operó para este trimestre, toda vez que "(</t>
    </r>
    <r>
      <rPr>
        <i/>
        <sz val="14"/>
        <color theme="1"/>
        <rFont val="Arial"/>
        <family val="2"/>
      </rPr>
      <t>...) la Oficina de Control Interno no presentó novedad de ingreso de los servidores públicos (funcionarios o contratistas) para el diligenciamiento y firma del Formato Compromiso Ético del Auditor; Código ECI-F-22</t>
    </r>
    <r>
      <rPr>
        <sz val="14"/>
        <color theme="1"/>
        <rFont val="Arial"/>
        <family val="2"/>
      </rPr>
      <t>". Por lo anterior, conforme a la periodicidad del control y teniendo en cuenta que este control operó para el primer trimestre, se recomienda la proceso continuar con la aplicación del control.</t>
    </r>
  </si>
  <si>
    <t>Para los meses de enero y febrero, el monitoreo y evidencias aportadas por el proceso permiten corroborar la operatividad del control. La OAP en su rol de segunda línea de defensa recomienda mantener las estrategias de autocontrol que se han establecido al interior del proceso, para el mes de marzo especificamente la Carpeta "CUENTA ANUAL" que contiene dos (2) certificados uno para MVCT y otro para FONVIVIENDA y el cuestionario OCI-FURAG , por lo tanto, la evidencia aportada por el proceso no corresponden al periodo de reporte para la cuenta anual y para el FURAG no tiene fecha, lo cual impide corroborar la operatividad del control.</t>
  </si>
  <si>
    <t>El monitoreo y evidencias aportadas por el proceso permiten en gran medida corroborar la operatividad del control. La OAP en su rol de segunda línea de defensa recomienda mantener las estrategias de autocontrol que se han establecido al interior del proceso, se realizan las siguientes recomiendaciones:
1.  En la carpeta de evidencia del mes de abril  la fecha de la evidencia es del 31/03/2020 del formulario FONVIVIENDA 
2. En el mes de junio  de acuerdo a la evidencia de correo de revisión del  Informe referente al seguimiento a la Atención al ciudadano PQRSDF, fue enviado del profesional Santiago Saavedra al profesional Jhon Jairo Tapias con copia a la jefe de la oci, recordemos que este control es exclusivo de revisión por parte del nivel mas alto de la oficina de control interno.</t>
  </si>
  <si>
    <t xml:space="preserve">
Realizada la evaluación, se verificó la remisión de las siguientes evidencias:
- Para el mes de enero, se observan dos carpetas una con nombre “Informes aprobados ” que contiene veintisiete  (27) documentos  (PDF) y otra con nombre “correos electrónicos” que contiene  ocho(8) correos electrónicos.
- Para el mes de febrero de 2020 se verifico la remisión de dos (2) carpetas una con nombre “Informes aprobados ” que contiene  seis (6) documentos  (PDF) junto con cuatro (4) documento (Excel) y otra con nombre “correos electrónicos” que contiene  cuatro(4) correos electrónicos.
- Para el mes de marzo de 2020, se verificó la remisión dos (2) carpetas una con nombre “Informes aprobados ” que contiene ocho (8) documentos  (PDF), un correo electrónico donde se observa el reporte realizado y una matriz (Excel) de respuestas FURAG. 
Por lo anterior, la OCI se permite validar la operatividad del control y su efectividad para mitigar el riesgo, no obstante, se recomienda evaluar la posibilidad de documentar en las evidencias del control, todos los tipos documentales que se generan al interior del proceso a fin de generar consistencia con los documentos remitidos.</t>
  </si>
  <si>
    <t>Realizada la evaluación, se verificó la remisión de las siguientes evidencias:
- Para el mes de abril, se observan dos carpetas una con nombre “Correos electrónicos ” que contiene cuatro (4) correos electrónicos y otra con nombre “Informes aprobados” que contiene (3) tres documentos en formato (PDF) y una subcarpeta denominada “SIRECI CONTRACTUAL en las cuales se observan (2) dos archivos en (PDF) Y (2) archivos en formato (EXCEL).
- Para el mes de mayo de 2020, se verifico la remisión de dos (2) carpetas una con nombre “Informes aprobados” que contiene dos (2) documentos (PDF) junto con un (1) documento (Excel) y otra con nombre “correos electrónicos” que contiene tres (3) correos electrónicos.
- Para el mes de junio de 2020, se verificó la remisión de doce (12) correos electrónicos, en los cuales se verifica que uno fue remitido internamente y no a la jefe de la oficina, conforme al seguimiento presentado por la Segunda Linea de defensa.
Por lo anterior, la OCI se permite validar la operatividad del control y su efectividad para mitigar el riesgo, no obstante, se recomienda al proceso fortalecer su cultura de autocontrol referente a la aplicación del "Cómo se realiza". 
De otra parte, al verificar la recomendación número 1, realizada por parte de la segunda línea de defensa, se observó que la fecha de generación del “certificado FONVIVIENDA" es de 2020/04/07 conforme al periodo que se está evaluando, y la de corte del mismo corresponde al mes de 2020-03-31, por lo que no es posible validar el seguimiento reportado, por lo cual, se sugiere a la segunda línea realizar una nueva revisión del mismo.</t>
  </si>
  <si>
    <t>¿La oportunidad en que se ejecuta el control ayuda a prevenir la mitigación del riesgo o a detectar la materialización del riesgo de manera oportuna?</t>
  </si>
  <si>
    <t xml:space="preserve">Realizada la evaluación, se verificó la remisión de las siguientes evidencias:
- Para el mes de enero, se observaron dos carpetas una con nombre “Carta confidencialidad ” que contiene  cinco (5) documentos  (PDF) “ECI-F-23 Carta de confidencialidad” y otra con nombre “correos electrónicos” que contiene  dos(2) correos electrónicos.
- Para el mes de febrero de 2020, se verifico la remisión dos carpetas una con nombre “Carta confidencialidad ” que contiene  tres(3) documentos  (PDF) “ECI-F-23 Carta de confidencialidad” y otra con nombre “correos electrónicos” que contiene  tres(3) correos electrónicos, conforme a la evidencia documentada  en el presente control.
- Para el mes de marzo de 2020, el control no opero debido a que "no presentó novedades de ingreso de servidores públicos (funcionarios y contratistas) para el diligenciamiento y firma del  Formato Carta de Confidencialidad; Código ECI-F-23" y su periodicidad de operación es "Cuando se requiere", conforme con monitoreo realizado por parte de la primera línea de defensa y el seguimiento de la segunda línea de defensa. Por lo anterior, se determina la operatividad del control y su consecuente efectividad para mitigar el riesgo. </t>
  </si>
  <si>
    <r>
      <t>Teniendo en cuenta la información reportada por el proceso, el control no operó para este trimestre, toda vez que "</t>
    </r>
    <r>
      <rPr>
        <i/>
        <sz val="14"/>
        <color theme="1"/>
        <rFont val="Arial"/>
        <family val="2"/>
      </rPr>
      <t>(...) que la Oficina de Control no presentó novedades de ingreso de servidores públicos (funcionarios y contratistas) para el diligenciamiento y firma del Formato Carta de Confidencialidad; Código ECI-F-23</t>
    </r>
    <r>
      <rPr>
        <sz val="14"/>
        <color theme="1"/>
        <rFont val="Arial"/>
        <family val="2"/>
      </rPr>
      <t>". Por lo anterior, conforme a la periodicidad del control y teniendo en cuenta que este control operó para el primer trimestre, se recomienda la proceso continuar con la aplicación del control.</t>
    </r>
  </si>
  <si>
    <t>¿Las actividades que se desarrollan en el control realmente buscan por si sola prevenir o detectar las causas que pueden dar origen al riesgo, ejemplo Verificar, Validar Cotejar, Comparar, Revisar, etc.?</t>
  </si>
  <si>
    <t>¿La fuente de información que se utiliza en el desarrollo del control es información confiable que permita mitigar el riesgo?</t>
  </si>
  <si>
    <t>ACCIONES COMPLEMENTARIAS</t>
  </si>
  <si>
    <t>¿Las observaciones, desviaciones o diferencias identificadas como resultados de la ejecución del control son investigadas y resueltas de manera oportuna?</t>
  </si>
  <si>
    <t>¿Se deja evidencia o rastro de la ejecución del control, que permita a cualquier tercero con la evidencia, llegar a la misma conclusión?</t>
  </si>
  <si>
    <t>Debido al desconocimiento de la normatividad de los profesionales de la OCI, la inoportunidad en la ejecución del PAA y la insuficiencia de personal con la idoneidad y competencia para atender los requerimientos de la OCI en el marco de los 5 roles, se puede generar el incumplimiento de los reportes al Representante Legal, al Comité Institucional de Coordinación de Control Interno y a los organismos de inspección, vigilancia y control competentes y su respectivo seguimiento en el ejercicio de los roles de la OCI en el marco del PAA; lo cual podría generar la pérdida de credibilidad de la OCI, investigaciones disciplinarias y/o Sanciones, hallazgos y el incumplimiento de las metas de la OCI.</t>
  </si>
  <si>
    <t>Revisar que los informes  (seguimientos, evaluación y/o auditorías) que realiza la OCI contengan los criterios de auditoría o referentes normativos que empleó el profesional para la elaboración de sus reportes.</t>
  </si>
  <si>
    <t>Los profesionales de la OCI, de acuerdo con la temática a abordar en su seguimiento, evaluación y/o auditoría, analiza los criterios normativos que se requieren y los registra dentro de los documentos elaborados (informes, matrices, reportes, etc). 
Posteriormente, los profesionales remiten los documentos elaborados (informes, matrices, reportes, etc) al Jefe OCI para su revisión y aprobación.</t>
  </si>
  <si>
    <t>En caso de que el Jefe OCI en su revisión observe que no se contemplaron los criterios normativos necesarios, solicitará  mediante correo electrónico los ajustes del informe al profesional designado, para proceder a su aprobación.</t>
  </si>
  <si>
    <t>Informes aprobados (informes, matrices, reportes, etc). 
En caso de desviación, correo electrónico.</t>
  </si>
  <si>
    <t>Número de reportes incumplidos en el mes / Total de informes generados de acuerdo con el PAA</t>
  </si>
  <si>
    <t>La jefe de la OCI revisó y aprobó los informes remitidos en el mes de enero por parte de los profesionales de la oficina, de acuerdo con la temática a abordar en sus informes de auditorías y seguimientos, donde analizó la aplicación de los criterios normativos. 
Lo anterior se evidencia mediante 23  informes (PDF), 4 reportes SIRECI MVCT y FONVIVIENDA en PDF aprobados para el mes de enero y 8 correos electrónicos que soportan su remisión tras ser aprobados.</t>
  </si>
  <si>
    <t>La jefe de la OCI revisó y aprobó los informes remitidos en el mes de febrero por parte de los profesionales de la oficina, de acuerdo con la temática a abordar en sus informes de auditorías y seguimientos, donde analizó la aplicación de los criterios normativos. 
Lo anterior se evidencia mediante así: 
1). Carpeta CONTROL INTERNO CONTABLE que contiene 2 Matrices de trasmisión ESCIC MVCT y  FONVIVIENDA
2). Carpeta EKOGUI que contiene 2 informes EKOGUI (PDF) y 2 Certificaciones EKOGUI (PDF)
3) Carpeta SIRECI CONTRACTUAL que contiene 2 reportes SIRECI MVCT y FONVIVIENDA en PDF y 2 matrices aprobados para el mes de febrero.</t>
  </si>
  <si>
    <t xml:space="preserve">La jefe de la OCI revisó y aprobó los informes remitidos en el mes de marzo por parte de los profesionales de la oficina, de acuerdo con la temática a abordar en sus informes de auditorías y seguimientos, donde analizó la aplicación de los criterios normativos. 
Lo anterior se evidencia así:
1). Carpeta "CAJA MENOR" que contiene dos (2) informes pdf para MVCT y FONVIVIENDA.
2). Carpeta "CUENTA ANUAL" que contiene dos (2) certificados uno para MVCT y otro para FONVIVIENDA.
3). Carpeta "FURAG" que contiene un (1) archivo Excel con las respuestas dadas para dicho tema. 
4) Carpeta "GESTIÓN CONTRACTUAL" que contiene un (1) Informe Seguimiento a estrategia de fortalecimiento.
5). Carpeta "SOFTWARE LEGAL" que contiene un (1) correo electrónico donde se socializa el cargue de la información referente a uso software legal del MVCT.
6). Carpeta "SEGUIMIENTO PROYECTO CORDOBA" que contiene un (1) informe de seguimiento proyecto vivienda en pdf. </t>
  </si>
  <si>
    <t xml:space="preserve">La jefe de la OCI revisó y aprobó los informes remitidos en el mes de abril por parte de los profesionales de la oficina, de acuerdo con la temática a abordar en sus informes de auditorías y seguimientos, donde analizó la aplicación de los criterios normativos. 
Lo anterior se evidencia así:
1). Documento "Seguimiento_estrategia_racionalización" referente al informe SUIT
2). Documento "SEguimiento Proyecto Pereira" refrente al informe de seguimiento
3). Documento "Seguimiento Proyecto Vivienda Villa Joel" referente al informe de seguimiento
4). Carpeta "Sireci contractual" que contiene dos (2) certificados; MVCT y FONVIVIENDA; y dos (2) formularios; MVCT y FONVIVIENDA
</t>
  </si>
  <si>
    <t xml:space="preserve">La jefe de la OCI revisó y aprobó los informes remitidos en el mes de mayo por parte de los profesionales de la oficina, de acuerdo con la temática a abordar en sus informes de auditorías y seguimientos, donde analizó la aplicación de los criterios normativos. 
Lo anterior se evidencia así:
1). Documento (PDF) "Informe Austeridad Gasto Primer trimestre 2020" referente al informe de ley.
2). Documento (EXCEL) "Informe seguimiento PAAC I Cuatrimestre" refrente a la evaluación realizada en dicha matriz.
3). Documento (PDF) "Informe I trimestre PMA MVCT" referente al informe de ley.
4). Carpeta "Sireci contractual" que contiene dos (2) certificados; MVCT y FONVIVIENDA; y dos (2) formularios; MVCT y FONVIVIENDA
</t>
  </si>
  <si>
    <t>La jefe de la OCI revisó y aprobó los informes remitidos en el mes de junio por parte de los profesionales de la oficina, de acuerdo con la temática a abordar en sus informes de auditorías y seguimientos, donde analizó la aplicación de los criterios normativos. 
Lo anterior se evidencia así:
1. Carpeta "EVALUACION MAPAS DE RIESGOS IT2020" la cual contiene 21 matrices en las cuales se registró la evaluación realizada por la OCI y que fueron cargadas en el sitio de ONE DRIVE, así mismo, se anexa un (1) correo electrónico de fecha 30/06/2020 con el que se socializó a los líderes de procesos dichos mapas de riesgos.
2. Dos (2) archivos PDF referentes al Reporte de SIRECI CONTRACTUAL, programado mensualmente en el PAA, uno para el MVCT y otro para FONVIVIENDA, con corte al mes de mayo.
3. Un (1) documento PDF referente al informe publicado y socializado del seguimiento realizado a la Atención de PQRSDF de la Entidad.</t>
  </si>
  <si>
    <t xml:space="preserve">La jefe de la OCI revisó y aprobó los informes remitidos en el mes de julio por parte de los profesionales de la oficina, de acuerdo con la temática a abordar en sus informes de seguimiento y evaluación, donde analizó la aplicación de los criterios normativos. 
Lo anterior se evidencia así:
1) Dos (2) archivos PDF de fecha 08/07/2020 referentes al reporte de SIRECI CONTRACTUAL, programado mensualmente en el PAA, uno para el MVCT y otro para FONVIVIENDA, con corte al mes de junio.
2) Un (1)  archivo PDF de fecha 29/07/2020, referente al  informe de seguimiento al proyecto en el marco del BID- Mocoa
3) Un (1) archivo PDF de fecha 30/07/2020, referente al informe de seguimiento realizado sobre el Plan de Mejoramiento Archivistico
4)  Un (1) documento PDF, el cual fue publicado en la página web y socializado el día 30/07/2020, teniendo en cuenta las disposiciones normativas, referente al informe de Evaluación independiente al estado del Sistema de Control Interno.
</t>
  </si>
  <si>
    <t>La jefe de la OCI revisó y aprobó los informes remitidos en el mes de agosto por parte de los profesionales de la oficina, de acuerdo con la temática a abordar en sus informes de seguimiento y evaluación, donde analizó la aplicación de los criterios normativos. 
Lo anterior se evidencia así:
1) Un (1)  archivo PDF de fecha 24/08/2020, referente al  informe de Austeridad en el gasto.
2) Carpeta "EVALUACION MAPAS DE RIESGOS 2T2020" la cual contiene 21 matrices en las cuales se registró la evaluación realizada por la OCI y que fueron cargadas en el sitio de ONE DRIVE, así mismo, se anexa un (1) correo electrónico de fecha 31/08/2020 con el que se socializó a los líderes de procesos dichos mapas de riesgos.</t>
  </si>
  <si>
    <t>La jefe de la OCI revisó y aprobó los informes remitidos en el mes de septiembre por parte de los profesionales de la oficina, de acuerdo con la temática a abordar en sus informes de seguimiento y evaluación, donde analizó la aplicación de los criterios normativos. 
Lo anterior se evidencia así:
1) Un (1)  archivo PDF de fecha 28/09/2020, referente al análisis a las Cuentas de Ahorro Programado y seguimiento a las observaciones emitidas por la Oficina de Control Interno.
2) Un (1)  archivo PDF de fecha 28/09/2020, referente al análisis a los Patrimonios Autónomos  y seguimiento a las observaciones emitidas por la
Oficina de Control Interno.</t>
  </si>
  <si>
    <t>Validar la presentación oportuna de los informes en el PAA vigente por parte del equipo de la OCI.</t>
  </si>
  <si>
    <t>El Jefe OCI envía una alerta a través de correo electrónico a los profesionales de la oficina, antes de iniciar el mes o durante la primera semana del mes, indicando la fecha de remisión de los informes preliminares para su revisión, de acuerdo al PAA establecidos para el periodo correspondiente. Posteriormente, de ser necesario, se enviarán nuevas alertas sobre la remisión de los documentos por parte del jefe.</t>
  </si>
  <si>
    <t>En caso de que el Jefe OCI no remita las alertas, el técnico administrativo remite el correo electrónico con las alertas del periodo correspondiente.</t>
  </si>
  <si>
    <t>Correo electrónico.
En caso de desviación, correo electrónico.</t>
  </si>
  <si>
    <t>Este control no operó durante el mes de enero de 2020 toda vez que se encontraba en construcción el PAA, el cual fue aprobado el día 31/01/2020, razón por la cual no se generaron alertas a los profesionales.</t>
  </si>
  <si>
    <t xml:space="preserve">La Jefe OCI envío mediante correo electrónico institucional donde alerta a los profesionales sobre la fecha de remisión de los informes preliminares para su revisión, de acuerdo con el PAA establecidos para el mes de febrero 2020.
Lo anterior se evidencia mediante correo electrónico de fecha 05/02/2020. </t>
  </si>
  <si>
    <t>La Jefe OCI envío mediante correo electrónico institucional donde alerta a los profesionales sobre la fecha de remisión de los informes preliminares para su revisión, de acuerdo con el PAA establecidos para el mes de marzo 2020.
Lo anterior se evidencia mediante correo electrónico institucional remitido el día 28/02/2020, toda vez que se buscó anticipar la alerta del mes de marzo por parte de la Jefe de la OCI.</t>
  </si>
  <si>
    <t>La Jefe OCI envío mediante correo electrónico institucional donde alerta a los profesionales sobre la fecha de remisión de los informes preliminares para su revisión, de acuerdo con el PAA establecidos para el mes de abril 2020.
Lo anterior se evidencia mediante correo electrónico institucional remitido el día 30/03/2020. Estos correos se envian antes de que inicie el mes, con el fin de brindar una alerta oportuna de los informes del mes y establecer un tiempo de entrega amplio.</t>
  </si>
  <si>
    <t>La Jefe OCI envío mediante correo electrónico institucional donde alerta a los profesionales sobre la fecha de remisión de los informes preliminares para su revisión, de acuerdo con el PAA establecidos para el mes de mayo 2020.
Lo anterior se evidencia mediante correo electrónico institucional remitido el día 5/05/2020.</t>
  </si>
  <si>
    <t>La Jefe OCI envío mediante correo electrónico institucional donde alerta a los profesionales sobre la fecha de remisión de los informes preliminares para su revisión, de acuerdo con el PAA establecidos para el mes de junio 2020 y correo electronico recordatorio cumplimiento entrega de informes correspondientes al mes de junio de 2020, de acuerdo al PAA de la OCI
Lo anterior se evidencia mediante correo electrónico institucional remitido el día 01/06/2020 anexo.</t>
  </si>
  <si>
    <t>La Jefe OCI envío mediante correo electrónico institucional donde alerta a los profesionales sobre la fecha de remisión de los informes preliminares para su revisión, de acuerdo con el PAA establecidos para el mes de julio 2020 y correo electronico recordatorio cumplimiento entrega de informes correspondientes al mes de julio de 2020, de acuerdo al PAA de la OCI
Lo anterior se evidencia mediante correo electrónico institucional remitido el día 01/07/2020 anexo.</t>
  </si>
  <si>
    <t>La Jefe OCI envío mediante correo electrónico institucional donde alerta a los profesionales sobre la fecha de remisión de los informes preliminares para su revisión, de acuerdo con el PAA establecidos para el mes de agosto 2020 y correo electronico recordatorio cumplimiento entrega de informes correspondientes al mes de agosto de 2020, de acuerdo al PAA de la OCI
Lo anterior se evidencia mediante correo electrónico institucional remitido el día 04/08/2020 anexo.</t>
  </si>
  <si>
    <t>La Jefe OCI envío mediante correo electrónico institucional donde alerta a los profesionales sobre la fecha de remisión de los informes preliminares para su revisión, de acuerdo con el PAA establecidos para el mes de septiembre 2020 y correo electronico recordatorio cumplimiento entrega de informes correspondientes al mes de septiembre de 2020, de acuerdo al PAA de la OCI
Lo anterior se evidencia mediante correo electrónico institucional remitido el día 01/09/2020 anexo.</t>
  </si>
  <si>
    <t>Verificar que los informes generados por la OCI sean socializados oportunamente al Representante Legal, al Comité Institucional de Coordinación de Control Interno y a los organismos de inspección, vigilancia y control.</t>
  </si>
  <si>
    <t>El Jefe OCI verifica los informes generados en el periodo acorde con la programación realizada en el PAA y los socializa mediante:
-Memorando al Representante Legal
-Actas de Comité Institucional de Coordinación de Control Interno
-Publicación en la página web del MVCT de los informes emitidos por la OCI para el conocimiento de los entes externos</t>
  </si>
  <si>
    <t>En caso de no realizarse la socialización oportunamente de los informes, el Jefe de la OCI solicitará mediante correo electrónico al profesional encargado la comunicación de los mismos, de acuerdo con la parte interesada.</t>
  </si>
  <si>
    <t>Memorando de socialización del Informe, 
Acta de Comité de Coordinación de Control Interno.
Publicación en la página web del MVCT.
En caso de desviación, correo electrónico.</t>
  </si>
  <si>
    <t>La Jefe OCI verificó los informes generados en el mes de enero de 2020 y realizó su socialización al Representante Legal, las partes interesadas y su respectiva publicación en la página web. Adicionalmente, durante el mes de enero no se presentaron informes a socializar en el CICCI.
Lo anterior se evidencia mediante Memorando de radicado 2020IE0001241 con fecha 04/02/2020  y la publicación de los informes en la página web del MVCT en el enlace: http://www.minvivienda.gov.co/sobre-el-ministerio/planeacion-gestion-y-control/sistema-de-control-interno</t>
  </si>
  <si>
    <r>
      <t xml:space="preserve">La Jefe OCI verificó los informes generados en el mes de febrero de 2020 y realizó su socialización al Representante Legal, las partes interesadas y su respectiva publicación en la página web. Adicionalmente, durante el mes de febrero no se presentaron informes a socializar en el CICCI.
Lo anterior se evidencia mediante Memorando de radicado </t>
    </r>
    <r>
      <rPr>
        <sz val="14"/>
        <rFont val="Arial"/>
        <family val="2"/>
      </rPr>
      <t>2020IE0002281 con fecha 28/02/2020</t>
    </r>
    <r>
      <rPr>
        <sz val="14"/>
        <color theme="1"/>
        <rFont val="Arial"/>
        <family val="2"/>
      </rPr>
      <t xml:space="preserve">  y la publicación de los informes en la página web del MVCT en el enlace: http://www.minvivienda.gov.co/sobre-el-ministerio/planeacion-gestion-y-control/sistema-de-control-interno</t>
    </r>
  </si>
  <si>
    <t>La Jefe OCI verificó los informes generados en el mes de marzo de 2020 y realizó su socialización al Representante Legal, las partes interesadas y su respectiva publicación en la página web. Adicionalmente, durante el mes de marzo no se presentaron informes a socializar en el CICCI.
Lo anterior se evidencia mediante Memorando de radicado 2020IE0003121 con fecha 31/03/2020  y la publicación de los informes en la página web del MVCT en el enlace: http://www.minvivienda.gov.co/sobre-el-ministerio/planeacion-gestion-y-control/sistema-de-control-interno</t>
  </si>
  <si>
    <t>La Jefe OCI verificó los informes generados en el mes de abril de 2020 y realizó su socialización al Representante Legal, las partes interesadas y su respectiva publicación en la página web. Adicionalmente, durante el mes de abril no se presentaron informes a socializar en el CICCI.
Lo anterior se evidencia mediante Memorando de radicado 2020IE0003666 con fecha 30/04/2020  y la publicación de los informes en la página web del MVCT en el enlace: http://www.minvivienda.gov.co/sobre-el-ministerio/planeacion-gestion-y-control/sistema-de-control-interno</t>
  </si>
  <si>
    <t>La Jefe OCI verificó los informes generados en el mes de mayo de 2020 y realizó su socialización al Representante Legal, las partes interesadas y su respectiva publicación en la página web. Adicionalmente, durante el mes de abril no se presentaron informes a socializar en el CICCI.
Lo anterior se evidencia mediante Memorando de radicado 2020IE0004130 con fecha 29/05/2020  y la publicación de los informes en la página web del MVCT en el enlace: http://www.minvivienda.gov.co/sobre-el-ministerio/planeacion-gestion-y-control/sistema-de-control-interno</t>
  </si>
  <si>
    <r>
      <t xml:space="preserve">La Jefe de la OCI verificó los informes generados en el mes de junio de 2020 y realizó su socialización al Representante Legal, las partes interesadas y su respectiva publicación en la página web. Adicionalmente, durante el mes de junio no se presentaron informes a socializar en el CICCI.
</t>
    </r>
    <r>
      <rPr>
        <sz val="14"/>
        <rFont val="Arial"/>
        <family val="2"/>
      </rPr>
      <t xml:space="preserve">Lo anterior se evidencia mediante Memorando de radicado </t>
    </r>
    <r>
      <rPr>
        <sz val="16"/>
        <rFont val="Arial"/>
        <family val="2"/>
      </rPr>
      <t>2020IE0004750</t>
    </r>
    <r>
      <rPr>
        <sz val="14"/>
        <rFont val="Arial"/>
        <family val="2"/>
      </rPr>
      <t xml:space="preserve"> con fecha </t>
    </r>
    <r>
      <rPr>
        <sz val="16"/>
        <rFont val="Arial"/>
        <family val="2"/>
      </rPr>
      <t>30/06/2020</t>
    </r>
    <r>
      <rPr>
        <sz val="14"/>
        <rFont val="Arial"/>
        <family val="2"/>
      </rPr>
      <t xml:space="preserve">  </t>
    </r>
    <r>
      <rPr>
        <sz val="14"/>
        <color theme="1"/>
        <rFont val="Arial"/>
        <family val="2"/>
      </rPr>
      <t>y la publicación de los informes en la página web del MVCT en el enlace: http://www.minvivienda.gov.co/sobre-el-ministerio/planeacion-gestion-y-control/sistema-de-control-interno</t>
    </r>
  </si>
  <si>
    <t>La Jefe de la OCI verificó los informes generados en el mes de julio de 2020 y realizó su socialización al Representante Legal, las partes interesadas y su respectiva publicación en la página web. Adicionalmente, durante el mes de julio no se presentaron informes a socializar en el CICCI.
Lo anterior se evidencia mediante Memorando de radicado 2020IE0005507 con fecha 30/07/2020  y la publicación de los informes en la página web del MVCT en el enlace: http://www.minvivienda.gov.co/sobre-el-ministerio/planeacion-gestion-y-control/sistema-de-control-interno</t>
  </si>
  <si>
    <t>La Jefe de la OCI verificó los informes generados en el mes de agosto de 2020 y realizó su socialización al Representante Legal, las partes interesadas y su respectiva publicación en la página web. Adicionalmente, durante el mes de agosto no se presentaron informes a socializar en el CICCI.
Lo anterior se evidencia mediante Memorando de radicado 2020IE0006414 con fecha 31/08/2020  y la publicación de los informes en la página web del MVCT en el enlace: http://www.minvivienda.gov.co/sobre-el-ministerio/planeacion-gestion-y-control/sistema-de-control-interno</t>
  </si>
  <si>
    <t>La Jefe de la OCI verificó los informes generados en el mes de septiembre de 2020 y realizó su socialización al Representante Legal, las partes interesadas y su respectiva publicación en la página web. Adicionalmente, durante el mes de agosto no se presentaron informes a socializar en el CICCI.
Lo anterior se evidencia mediante Memorando de radicado 2020IE0007336 con fecha 30/09/2020  y la publicación de los informes en la página web del MVCT en el enlace: http://www.minvivienda.gov.co/sobre-el-ministerio/planeacion-gestion-y-control/sistema-de-control-interno</t>
  </si>
  <si>
    <t>Verificar que la solicitud de recursos para el caso de contratistas y asignación de funcionarios, sea acorde con el personal requerido para desempeñar las labores de la OCI en el marco de los 5 roles.</t>
  </si>
  <si>
    <t>El asesor de la OCI / Profesional designado de la OCI proyecta la solicitud de recursos referente al personal requerido para desempeñar las labores de la OCI en el marco de 5 roles de la oficina, en el caso de los funcionarios a través de un memorando dirigido al Ministro con copia a Talento Humano y para el caso de los contratistas a través del formato PEF-F-16, el cual se remite a la Jefe la OCI para su revisión, aprobación y firma.</t>
  </si>
  <si>
    <t>En caso de identificar inconsistencias en el memorando o en el diligenciamiento del formato PEF-F-16, la Jefe de la OCI solicita al asesor de la OCI / Profesional designado de la OCI a través del correo electrónico, el ajuste de la información para poder realizar su aprobación y firma.</t>
  </si>
  <si>
    <t>Memorando y/o Formato PEF-F-16 firmado.
En caso de desviación,
correo electrónico de solicitud de ajustes.</t>
  </si>
  <si>
    <t>Este control no operó durante el mes de enero de 2020 toda vez que para este periodo no se realizó solicitud de recursos de contratistas o asignación de funcionarios, razón por la cual no se generaron los formatos correspondientes.</t>
  </si>
  <si>
    <t xml:space="preserve">El asesor de la Oficina de Control Interno, diligenció el formato "PEF-F-16 PROGRAMACIÓN PRESUPUESTAL Y
MARCO DE GASTO DE MEDIANO PLAZO INVERSIÓN", el cual fue revisado y aprobado por la Jefe OCI, y se remitió a la Subdirección de Servicios Administrativos bajo memorando radicado 2020IE0001777 de fecha 19/02/2020 </t>
  </si>
  <si>
    <t>Este control no operó durante el mes de marzo de 2020 toda vez que para este periodo no se realizó solicitud de recursos de contratistas o asignación de funcionarios, razón por la cual no se generaron los formatos correspondientes.</t>
  </si>
  <si>
    <t>Este control no operó durante el mes de abril de 2020 toda vez que para este periodo no se realizó solicitud de recursos de contratistas o asignación de funcionarios, razón por la cual no se generaron los formatos correspondientes.</t>
  </si>
  <si>
    <t>Este control no operó durante el mes de mayo de 2020 toda vez que para este periodo no se realizó solicitud de recursos de contratistas o asignación de funcionarios, razón por la cual no se generaron los formatos correspondientes.</t>
  </si>
  <si>
    <t>Este control no operó durante el mes de junio de 2020 toda vez que para este periodo no se realizó solicitud de recursos de contratistas o asignación de funcionarios, razón por la cual no se generaron los formatos correspondientes.</t>
  </si>
  <si>
    <t>Este control no operó durante el mes de julio de 2020 toda vez que para este periodo no se realizó solicitud de recursos de contratistas o asignación de funcionarios, razón por la cual no se generaron los formatos correspondientes.</t>
  </si>
  <si>
    <t>Este control no operó durante el mes de agosto de 2020 toda vez que para este periodo no se realizó solicitud de recursos de contratistas o asignación de funcionarios, razón por la cual no se generaron los formatos correspondientes.</t>
  </si>
  <si>
    <t>Este control no operó durante el mes de septiembre de 2020 toda vez que para este periodo no se realizó solicitud de recursos de contratistas o asignación de funcionarios, razón por la cual no se generaron los formatos correspondientes.</t>
  </si>
  <si>
    <t>¿Existe un responsable asignado a la ejecución
del control?</t>
  </si>
  <si>
    <t>La información cualitativa y/o las evidencias suministradas por el proceso no  corroborara la operatividad del control, teniendo en cuenta que para el mes de abril, en la carpeta de evidencia  la fecha de la evidencia es del 31/03/2020 del formulario FONVIVIENDA, asi mismo, 
en el mes de junio  de acuerdo a la evidencia de correo de revisión del  Informe referente al seguimiento a la Atención al ciudadano PQRSDF, fue enviado del profesional Santiago Saavedra al profesional Jhon Jairo Tapias con copia a la jefe de la oci, recordemos que este control es exclusivo de revisión por parte del nivel mas alto de la oficina de control interno, y la socialización de la evaluación del riesgos fue enviada el 01 de julio de 2020, esta información es incosistente con el reporte del mes de junio.
Por lo anterior, el control no opero de forma adecuada. La OAP en su rol de segunda línea de defensa recomienda revisar la pertinencia de las evidencias y fortalecer las medidas de autocontrol establecidas en la metodología integrada de administración del riesgo.</t>
  </si>
  <si>
    <t>Realizada la evaluación, se verificó la remisión de las siguientes evidencias:
- Para el mes de enero, se observaron veintitrés (23) informes (PDF) cuatro (4) reportes (PDF) y ocho(8) correos electrónicos para el mes de enero de 2020
- Para el mes de febrero de 2020 se evidenciaron tres(3) capetas las cuales contienen cuatro(4) archivos en formato (Excel) y seis(6) archivos en formato (PDF).
- Para el mes de marzo de 2020, se verificó la remisión de ocho (8) documentos  (PDF), un correo electrónico donde se observa el reporte realizado y una matriz (Excel) de respuestas FURAG. 
Por lo anterior, la OCI se permite validar la operatividad del control y su efectividad para mitigar el riesgo; no obstante, se recomienda evaluar la posibilidad de documentar en las evidencias del control, todos los tipos documentales que se generan al interior del proceso a fin de generar consistencia con los documentos remitidos.</t>
  </si>
  <si>
    <t>Realizada la evaluación, se verificó la remisión de las siguientes evidencias:
- Para el mes de abril, se observan dos carpetas una con nombre “Correos electrónicos ” que contiene cuatro (4) correos electrónicos y otra con nombre “Informes aprobados” que contiene (3) tres documentos en formato (PDF) y una subcarpeta denominada “SIRECI CONTRACTUAL en las cuales se observan (2) dos archivos en (PDF) Y (2) archivos en formato (EXCEL).
- Para el mes de mayo de 2020, se verifico la remisión de dos (2) carpetas una con nombre “Informes aprobados” que contiene dos (2) documentos (PDF) junto con un (1) documento (Excel) y otra con nombre “correos electrónicos” que contiene tres (3) correos electrónicos.
- Para el mes de junio de 2020, se verificó la remisión de veintiún (21) matrices correspondientes a los mapas de riesgos con la evaluación realizada y el correo electrónico de socialización, así como, tres (3) documentos (PDF) correspondientes a los reportes SIRECI y el informe final de PQRSD.
Por lo anterior, la OCI se permite validar la operatividad del control y su efectividad para mitigar el riesgo, no obstante, se recomienda al proceso fortalecer su cultura de autocontrol referente a la aplicación del "Cómo se realiza". 
De otra parte, al verificar el seguimiento realizado por parte de la segunda línea de defensa, respecto a la primera observación, se observó que la fecha de generación del “certificado FONVIVIENDA" es de 2020/04/07 conforme al periodo que se está evaluando, y frente a la segunda observación, no se observó el correo citado, por lo que no es posible validar el seguimiento reportado, razón por la cual, se sugiere a la segunda línea realizar una nueva revisión del mismo.</t>
  </si>
  <si>
    <t>Para el mes de enero de acuerdo con el monitoreo presentado por el proceso, el control no operó; sin embargo, según lo definido en las acciones de control este si debe operar ya que su periodicidad es mensual. La OAP en su rol como segunda línea de defensa recomienda revisar la pertinencia de la periodicidad y fortalecer las medidas de autocontrol establecidas en la metodología integrada de administración del riesgo, 
Para el mes de febrero  el monitoreo y evidencias aportadas por el proceso permiten corroborar la operatividad del control. La OAP en su rol de segunda línea de defensa recomienda mantener las estrategias de autocontrol que se han establecido al interior del proceso.
 Para el mes de marzo,  las evidencias aportadas por el proceso no corresponden al periodo de reporte, lo cual impide corroborar la operatividad del control. La OAP en su rol de segunda línea de defensa recomienda fortalecer las medidas de autocontrol establecidas en la metodología integrada de administración del riesgo.</t>
  </si>
  <si>
    <t xml:space="preserve"> </t>
  </si>
  <si>
    <t>Realizada la evaluación, se verificó la remisión de las siguientes evidencias:
- Para el mes de enero, este control no operó toda vez que "se encontraba en construcción el PAA, el cual fue aprobado el día 31/01/2020, razón por la cual no se generaron alertas a los profesionales"
- Para el mes de febrero, se observa correo electrónico con asunto” Cumplimiento entrega de informes correspondientes al mes de febrero de 2020, de acuerdo al PAA de la OCI” 
- Para el mes de marzo, se observa correo electrónico remitido el día 28/02/2020 con asunto “Cumplimiento entrega de informes correspondientes al mes de marzo de 2020, de acuerdo al PAA de la OCI”, en el que se observa en el cuerpo del mensaje  que se refiere a los informes del mes objeto de reporte, con el fin de “ anticipar la alerta del mes de marzo por parte de la Jefe de la OCI.”
Por lo anteriormente expuesto, la OCI se permite validar la operatividad del control y su consecuente efectividad para mitigar el riesgo. No obstante, se hace necesario que el proceso evalúe la posibilidad de reformular la periodicidad y el "cómo se realiza" del control, a fin de que este refleje su ejecución real.</t>
  </si>
  <si>
    <t>Realizada la evaluación, se verificó la remisión de las siguientes evidencias:
- Para el mes de abril de 2020, se observa correo electrónico remitido el día 30/03/2020 con asunto “Cumplimiento entrega de informes correspondientes al mes de abril de 2020, de acuerdo al PAA de la OCI”, en el que se observa en el cuerpo del mensaje  que se refiere a los informes del mes objeto de reporte, con el fin de “ anticipar la alerta del mes de abril por parte de la Jefe de la OCI.”
- Para el mes de mayo de 2020, se observa correo electrónico remitido el día 05/05/2020 con asunto” Cumplimiento entrega de informes correspondientes al mes de mayo de 2020, de acuerdo al PAA de la OCI” 
- Para el mes de junio de 2020, se observa correo electrónico remitido el día 01/06/2020 con asunto “Cumplimiento entrega de informes correspondientes al mes de junio de 2020, de acuerdo al PAA de la OCI”, en el que se observa en el cuerpo del mensaje  que se refiere a los informes del mes objeto de reporte, con el fin de “ anticipar la alerta del mes de marzo por parte de la Jefe de la OCI.”
Por lo anteriormente expuesto, la OCI se permite validar la operatividad del control y su consecuente efectividad para mitigar el riesgo. De igual manera, se observó la adopción de medidas de mejora por parte del proceso para reformular la periodicidad y el "cómo se realiza" del control, el cual ahora refleja su ejecución real.</t>
  </si>
  <si>
    <t>Para el mes de enero las evidencias aportadas por el proceso no corresponden al periodo de reporte, lo cual impide corroborar la operatividad del control. La OAP en su rol de segunda línea de defensa recomienda fortalecer las medidas de autocontrol establecidas en la metodología integrada de administración del riesgo. 
Para los meses de febrero y marzo el monitoreo y evidencias aportadas por el proceso permiten corroborar la operatividad del control. La OAP en su rol de segunda línea de defensa recomienda mantener las estrategias de autocontrol que se han establecido al interior del proceso.</t>
  </si>
  <si>
    <t>El monitoreo y evidencias aportadas por el proceso permiten corroborar la operatividad del control. La OAP en su rol de segunda línea de defensa recomienda:
1. En los informes remitidos al representante legal establecer los nombre de los procesos vigentes, ya que, se evidencia en los tres informes el proceso de planeación estratégica y gestión de recursos financieros.
2. Mantener las estrategias de autocontrol que se han establecido al interior del proceso.</t>
  </si>
  <si>
    <t>Realizada la evaluación, se verificó la remisión de tres (3) Memorandos en formato (PDF), para los meses de enero, febrero y marzo, en los cuales se observa como asunto "Socialización Informes de ley y  de evaluación generados por  la Oficina  de  Control  Interno", permitiendo verificar el cumplimiento del propósito del control que es “ Verificar que los informes generados por la OCI sean socializados oportunamente al Representante Legal, al Comité Institucional de Coordinación de Control Interno y a los organismos de inspección, vigilancia y control”. Por lo anterior, la OCI se permite validar la operatividad del control y su consecuente efectividad para mitigar el riesgo. 
No obstante, se hace necesario que el proceso evalúe la posibilidad de reformular la periodicidad y el "cómo se realiza" del control, a fin de que este refleje su ejecución real.</t>
  </si>
  <si>
    <t>Realizada la evaluación, se verificó la remisión de tres (3) Memorandos en formato (PDF), para los meses de abril, mayo y junio de 2020, en los cuales se observa como asunto "Socialización Informes de ley y  de evaluación generados por  la Oficina  de  Control  Interno", permitiendo verificar el cumplimiento del propósito del control que es “ Verificar que los informes generados por la OCI sean socializados oportunamente al Representante Legal, al Comité Institucional de Coordinación de Control Interno y a los organismos de inspección, vigilancia y control”. Por lo anterior, la OCI se permite validar la operatividad del control y su consecuente efectividad para mitigar el riesgo. De igual forma, se recomienda al proceso fortalecer su cultura de autocontrol referente a la mención de los procesos en dicho memorando, conforme a la observación presentada por la segunda línea de defensa.</t>
  </si>
  <si>
    <t xml:space="preserve">Para los meses de enero y marzo de acuerdo con el monitoreo presentado por el proceso, el control no operó debido a que su periodicidad de operación es cuando se requiera, y para el mes de febrero el monitoreo y evidencias aportadas por el proceso permiten corroborar la operatividad del control. La OAP en su rol de segunda línea de defensa recomienda mantener las estrategias de autocontrol que se han establecido al interior del proceso </t>
  </si>
  <si>
    <t>De acuerdo con el monitoreo presentado por el proceso, el control no operó debido a que su periodicidad de operación es cuando se requiera, y este opero el mes de febrero de 2020.</t>
  </si>
  <si>
    <t xml:space="preserve">Realizada la evaluación, se verificó la remisión de las siguientes evidencias:
-  Para los meses de enero y marzo de 2020 el control no opero debido a que "para este periodo no se realizó solicitud de recursos de contratistas o asignación de funcionarios, razón por la cual no se generaron los formatos correspondientes" y su periodicidad de operación es "Cuando se requiera".
- Para el mes de febrero, se observaron dos (2) documentos (PDF) “PEF-F-16- PROGRAMACIÓN PRESUPUESTAL Y MARCO DE GASTO DE MEDIANO PLAZO-INVERSIÓN”;“Memorando-Respuesta memorando 2020IE0001560Anteproyecto de Presupuesto 2021-2024Gasto de Mediano Plazo –MGMP-2021-2024”. Por lo anterior, se determina la operatividad del control y su consecuente efectividad para mitigar el riesgo. </t>
  </si>
  <si>
    <t>Teniendo en cuenta la información reportada por el proceso, el control no operó para este trimestre, toda vez “que para este periodo no se realizó solicitud de recursos de contratistas o asignación de funcionarios, razón por la cual no se generaron los formatos correspondientes”. Por lo anterior, no es posible validar la operatividad del proceso y su respectiva efectividad, hasta tanto este se aplique conforme a lo documentado. Por lo anterior se valida la operatividad del control y su respectiva efectividad para mitigar el riesgo identificado. Por lo anterior, conforme a la periodicidad del control y teniendo en cuenta que este control operó para el primer trimestre, se recomienda la proceso continuar con la aplicación del control.</t>
  </si>
  <si>
    <t>Debido al insuficiente conocimiento por parte de los profesionales de la OCI y de las debilidades en la preparación de los temas, se puede brindar inadecuada asesoría y acompañamiento, lo que puede ocasionar reprocesos en las actividades, perdida de la imagen y reputación de la OCI y sanciones por incumplimientos ante Entes de Control.</t>
  </si>
  <si>
    <t>Verificar la oportunidad y cumplimiento de las actividades programadas en el PAA acorde con los 5 roles de la oficina.</t>
  </si>
  <si>
    <t>El profesional designado conforme al PAA y a las solicitudes recibidas por la OCI, programa dentro del Cuadro de Control de Actividades las tareas asignadas a cada uno de los profesionales de la OCI, quienes a su vez consignan los resultados de las acciones realizadas en las asesorías y acompañamientos. Posteriormente, el profesional revisa la información consignada y verifica las evidencias aportadas por los profesionales, para remitirlos a la Jefe de la OCI para su revisión.</t>
  </si>
  <si>
    <t>En caso de encontrar inconsistencias en el Cuadro de Control de Actividades o en las evidencias, el  profesional designado solicita mediante correo electrónico al responsable que corresponda los ajustes necesarios para poder remitirlo para su revisión.</t>
  </si>
  <si>
    <t>Cuadro de control de actividades
En caso de desviación, correo electrónico</t>
  </si>
  <si>
    <t>Número de quejas recibidas sobre los informes emitidos por la OCI en el mes.</t>
  </si>
  <si>
    <t>El profesional designado de la OCI, revisó la información consignada por cada uno de los profesionales de la OCI y verificó las evidencias aportadas para cada una de las actividades programadas dentro del Cuadro de control de actividades correspondiente al mes de enero de 2020 y lo remite a la jefe de la oficina para su revisión.
Lo anterior se evidencia mediante el cuadro de control de actividades del mes de enero anexo.</t>
  </si>
  <si>
    <t>El profesional designado de la OCI, revisó la información consignada por cada uno de los profesionales de la OCI y verificó las evidencias aportadas para cada una de las actividades programadas dentro del Cuadro de control de actividades correspondiente al mes de febrero de 2020 y lo remite a la jefe de la oficina para su revisión.
Lo anterior se evidencia mediante el cuadro de control de actividades del mes de febrero anexo.</t>
  </si>
  <si>
    <t>El profesional designado de la OCI, revisó la información consignada por cada uno de los profesionales de la OCI y verificó las evidencias aportadas para cada una de las actividades programadas dentro del Cuadro de control de actividades correspondiente al mes de marzo de 2020 y lo remite a la jefe de la oficina para su revisión.
Lo anterior se evidencia mediante el cuadro de control de actividades del mes de febrero anexo. 
Nota: Para este mes, no se hipervinculan las evidencias, toda vez que las mismas se encuentran alojadas en una carpeta temporal debido a la emergencia COVID 19, las cuales serán alojadas dentro de la compartida al término de dicho periodo de teletrabajo.</t>
  </si>
  <si>
    <t>El profesional designado de la OCI, revisó la información consignada por cada uno de los profesionales de la OCI y verificó las evidencias aportadas para cada una de las actividades programadas dentro del Cuadro de control de actividades correspondiente al mes de abril de 2020 y lo remite a la jefe de la oficina para su revisión.
Lo anterior se evidencia mediante el cuadro de control de actividades del mes de abril anexo. 
Nota: Para este mes, no se hipervinculan las evidencias, toda vez que las mismas se encuentran alojadas en una carpeta temporal debido a la emergencia COVID 19, las cuales serán alojadas dentro de la compartida al término de dicho periodo de trabajo en casa.</t>
  </si>
  <si>
    <t>El profesional designado de la OCI, revisó la información consignada por cada uno de los profesionales de la OCI y verificó las evidencias aportadas para cada una de las actividades programadas dentro del Cuadro de control de actividades correspondiente al mes de mayo de 2020 y lo remite a la jefe de la oficina para su revisión.
Lo anterior se evidencia mediante el cuadro de control de actividades del mes de mayo anexo. 
Nota: Para este mes, no se hipervinculan las evidencias, toda vez que las mismas se encuentran alojadas en una carpeta temporal debido a la emergencia COVID 19, las cuales serán alojadas dentro de la compartida al término de dicho periodo de trabajo en casa.</t>
  </si>
  <si>
    <t>El profesional designado de la OCI, revisó la información consignada por cada uno de los profesionales de la OCI y verificó las evidencias aportadas para cada una de las actividades programadas dentro del Cuadro de control de actividades correspondiente al mes de junio de 2020 y lo remite a la jefe de la oficina para su revisión.
Lo anterior se evidencia mediante el cuadro de control de actividades del mes de junio anexo. 
Nota: Para este mes, se hipervinculan las evidencias que se encuentran alojadas en una carpeta temporal debido a la emergencia COVID 19, las cuales serán alojadas dentro de la compartida al término de dicho periodo de trabajo en casa.</t>
  </si>
  <si>
    <t>El profesional designado de la OCI, revisó la información consignada por cada uno de los profesionales de la OCI y verificó las evidencias aportadas para cada una de las actividades programadas dentro del Cuadro de control de actividades correspondiente al mes de julio de 2020 y lo remite a la jefe de la oficina para su revisión. 
Lo anterior se evidencia mediante el cuadro de control de actividades del mes de julio anexo. Nota: Para este mes, se hipervinculan las evidencias que se encuentran alojadas en una carpeta temporal debido a la emergencia COVID 19, las cuales serán organizadas dentro de la compartida al término de dicho periodo de trabajo en casa.</t>
  </si>
  <si>
    <t>El profesional designado de la OCI, revisó la información consignada por cada uno de los profesionales de la OCI y verificó las evidencias aportadas para cada una de las actividades programadas dentro del Cuadro de control de actividades correspondiente al mes de agosto de 2020 y lo remite a la jefe de la oficina para su revisión. 
Lo anterior se evidencia mediante el cuadro de control de actividades del mes de agosto anexo. Nota: Para este mes, se hipervinculan las evidencias que se encuentran alojadas en una carpeta temporal debido a la emergencia COVID 19, las cuales serán organizadas dentro de la compartida al término de dicho periodo de trabajo en casa.</t>
  </si>
  <si>
    <t>El profesional designado de la OCI, revisó la información consignada por cada uno de los profesionales de la OCI y verificó las evidencias aportadas para cada una de las actividades programadas dentro del Cuadro de control de actividades correspondiente al mes de septiembre de 2020 y lo remite a la jefe de la oficina para su revisión. 
Lo anterior se evidencia mediante el cuadro de control de actividades del mes de septiembre anexo. Nota: Para este mes, se hipervinculan las evidencias que se encuentran alojadas en una carpeta temporal debido a la emergencia COVID 19, las cuales serán organizadas dentro de la compartida al término de dicho periodo de trabajo en casa.</t>
  </si>
  <si>
    <t>Verificar la oportunidad, veracidad y pertinencia de las asesorías y acompañamientos realizados por los profesionales de la OCI.</t>
  </si>
  <si>
    <t>Mensualmente el profesional de la OCI designado elabora informe de seguimiento del PAA en el que se detallan cada una de las asesorías y acompañamientos realizados en el periodo respectivo y se verifica con cada una de las agendas asignadas a los profesionales.</t>
  </si>
  <si>
    <t xml:space="preserve">En caso de que el informe no pueda ser generado, el técnico administrativo designado diligenciara el seguimiento en el formato Plan Anual de Auditorias. </t>
  </si>
  <si>
    <t>Informe de seguimiento al PAA.
En caso de desviación, formato Plan Anual de Auditorias.</t>
  </si>
  <si>
    <t xml:space="preserve">El profesional designado de la OCI, verificó cada una de las agendas asignadas a los profesionales y elaboró el informe de seguimiento al PAA en el cual se detallan las asesorías y acompañamientos realizados en el mes de enero de 2020 conforme al plan mencionado.
Lo anterior se evidencia mediante el informe de seguimiento al PAA (2 PDF: matriz e informe) anexos.
</t>
  </si>
  <si>
    <t xml:space="preserve">El profesional designado de la OCI, verificó cada una de las agendas asignadas a los profesionales y elaboró el informe de seguimiento al PAA en el cual se detallan las asesorías y acompañamientos realizados en el mes de febrero de 2020 conforme al plan mencionado.
Lo anterior se evidencia mediante el informe de seguimiento al PAA (2 PDF: matriz e informe) anexos.
</t>
  </si>
  <si>
    <t xml:space="preserve">El profesional designado de la OCI, verificó cada una de las agendas asignadas a los profesionales y elaboró el informe de seguimiento al PAA en el cual se detallan las asesorías y acompañamientos realizados en el mes de marzo de 2020 conforme al plan mencionado.
Lo anterior se evidencia mediante el informe de seguimiento al PAA (2 PDF: matriz e informe) anexos.
</t>
  </si>
  <si>
    <t xml:space="preserve">El profesional designado de la OCI, verificó cada una de las agendas asignadas a los profesionales y elaboró el informe de seguimiento al PAA en el cual se detallan las asesorías y acompañamientos realizados en el mes de abril de 2020 conforme al plan mencionado.
Lo anterior se evidencia mediante el informe de seguimiento al PAA (2 PDF: matriz e informe) anexos.
</t>
  </si>
  <si>
    <t xml:space="preserve">El profesional designado de la OCI, verificó cada una de las agendas asignadas a los profesionales y elaboró el informe de seguimiento al PAA en el cual se detallan las asesorías y acompañamientos realizados en el mes de mayo de 2020 conforme al plan mencionado.
Lo anterior se evidencia mediante el informe de seguimiento al PAA (2 PDF: matriz e informe) anexos.
</t>
  </si>
  <si>
    <t>El profesional designado de la OCI, verificó cada una de las agendas asignadas a los profesionales y elaboró el informe de seguimiento al PAA en el cual se detallan las asesorías y acompañamientos realizados en el mes de junio de 2020 conforme al plan mencionado.
Lo anterior se evidencia mediante los documentos PDF referentes al informe de seguimiento al PAA y su matriz anexos.</t>
  </si>
  <si>
    <t>El profesional designado de la OCI, verificó cada una de las agendas asignadas a los profesionales y elaboró el informe de seguimiento al PAA en el cual se detallan las actividades realizadas para cada uno de los roles de la oficina, en el mes de julio de 2020 conforme al plan mencionado.
Lo anterior se evidencia mediante dos (2) documentos PDF referentes al informe de seguimiento al PAA y su matriz anexos.</t>
  </si>
  <si>
    <t>El profesional designado de la OCI, verificó cada una de las agendas asignadas a los profesionales y elaboró el informe de seguimiento al PAA en el cual se detallan las actividades realizadas para cada uno de los roles de la oficina, en el mes de agosto de 2020 conforme al plan mencionado.
Lo anterior se evidencia mediante dos (2) documentos PDF referentes al informe de seguimiento al PAA y su matriz anexos.</t>
  </si>
  <si>
    <t>El profesional designado de la OCI, verificó cada una de las agendas asignadas a los profesionales y elaboró el informe de seguimiento al PAA en el cual se detallan las actividades realizadas para cada uno de los roles de la oficina, en el mes de septiembre de 2020 conforme al plan mencionado.
Lo anterior se evidencia mediante dos (2) documentos PDF referentes al informe de seguimiento al PAA y su matriz anexos.</t>
  </si>
  <si>
    <t>Asegurar un nivel de asesoría proactivo y estratégico, orientando técnicamente a la Alta Dirección y a los diferentes líderes de procesos en los temas propuestos a tratar en los diferentes comités institucionales, así como, proporcionar conocimientos específicos, mejores prácticas de gestión y opiniones no vinculantes,
soportadas en la experticia y conocimiento del equipo auditor interno.</t>
  </si>
  <si>
    <t>El profesional designado, conforme a la convocatoria recibida para los diferentes comités institucionales, revisa la presentación y los documentos anexos (según aplique al comité) y elabora la participación de la oficina, en la cual se consignan las observaciones y recomendaciones para cada uno de los puntos expuestos en la agenda. Seguidamente, el profesional designado remite a través de correo electrónico a la jefe de la oficina dicha participación para su revisión y aprobación.
Posteriormente, la jefe de la oficina remite la participación a través de correo electrónico, de forma previa a la ejecución del Comité.</t>
  </si>
  <si>
    <t>En caso de que las observaciones y recomendaciones generadas ocasionen modificaciones a los puntos de la agenda o a los documentos a aprobar en el Comité Institucional, el profesional designado deberá revisar nuevamente los ajustes realizados, elaborar una nueva participación y remitirla a la jefe de la oficina para su revisión y aprobación.</t>
  </si>
  <si>
    <t>Correo electrónico - Anexo participación Comité.
En caso de desviación, correo electrónico.</t>
  </si>
  <si>
    <t>La jefe de la oficina revisó la participación remitida por parte de los profesionales de la Oficina y remitió la misma a través de correo electrónico, de forma previa a la ejecución de los Comités convocados en el mes de junio. 
Lo anterior se evidencia con la remisión de dos (2) correos electrónicos, así:
1. Un (1) correo electrónico de fecha 09/06/2020 remitido bajo la convocatoria realizada para el Comité de Contratación en el cual se anexa la relación de procesos contractuales sobre los cuales la OCI realiza sus observaciones y recomendaciones.
2. Un (1) correo electrónico de fecha 18/06/2020 remitido bajo la convocatoria realizada para el Comité extraordinario de Contratación en el cual se anexa la relación de procesos contractuales sobre los cuales la OCI realiza sus observaciones y recomendaciones.</t>
  </si>
  <si>
    <t xml:space="preserve">La jefe de la oficina revisó la participación realizada por parte de los profesionales de la Oficina y la remitió a través de correo electrónico, de forma previa a la ejecución de los Comités convocados en el mes de julio. Lo anterior se evidencia con la remisión de tres (3) correos electrónicos, así:
1. Un (1) correo electrónico de fecha 22/07/2020 remitido a las 8:21am, bajo la convocatoria realizada para el Comité de Contratación Extraordinario programado a las 11:00am, en el cual se relacióna los procesos contractuales sobre los cuales la OCI realiza sus observaciones y recomendaciones. 
2. Un (1) correo electrónico de fecha 28/07/2020 remitido a las 12:11pm bajo la convocatoria realizada para el Comité de Contratación Extraordinario programado a las 3:00pm, en el cual se anexa la relación de procesos contractuales sobre los cuales la OCI realiza sus observaciones y recomendaciones. 
3. Un (1) correo electrónico de fecha 30/07/2020 remitido a las 8:10 am bajo la convocatoria realizada para el Comité de Contratación Extraordinario programado para las 9:00am, en el cual se anexa la relación de procesos contractuales sobre los cuales la OCI realiza sus observaciones y recomendaciones. </t>
  </si>
  <si>
    <t xml:space="preserve">La jefe de la oficina revisó la participación realizada por parte de los profesionales de la Oficina y la remitió a través de correo electrónico, de forma previa a la ejecución de los Comités convocados en el mes de agosto. Lo anterior se evidencia con la remisión de cuatro (4) correos electrónicos, así:
1. Un (1) correo electrónico de fecha 06/08/2020 remitido a las 3:07pm, bajo la convocatoria realizada para el Comité de Contratación Extraordinario programado a las 4:00pm, en el cual se relaciona los procesos contractuales sobre los cuales la OCI realiza sus observaciones y recomendaciones. 
2. Un (1) correo electrónico de fecha 10/08/2020 remitido a la 1:36pm, bajo la convocatoria realizada para el Comité de Contratación Extraordinario programado a las 2:00pm, en el cual se relaciona los procesos contractuales sobre los cuales la OCI realiza sus observaciones y recomendaciones. 
3. Un (1) correo electrónico de fecha 14/08/2020 remitido a la 8:54am, bajo la convocatoria realizada para el Comité de Contratación Extraordinario programado a las 10:00am, en el cual se relaciona los procesos contractuales sobre los cuales la OCI realiza sus observaciones y recomendaciones. 
4. Un (1) correo electrónico de fecha 19/08/2020 remitido a la 8:22am, bajo la convocatoria realizada para el Comité de Contratación Extraordinario programado a las 11:00am, en el cual se relaciona los procesos contractuales sobre los cuales la OCI realiza sus observaciones y recomendaciones. </t>
  </si>
  <si>
    <t xml:space="preserve">La jefe de la oficina revisó la participación realizada por parte de los profesionales de la Oficina y la remitió a través de correo electrónico, de forma previa a la ejecución de los Comités convocados en el mes de septiembre. Lo anterior se evidencia con la remisión de tres (3) correos electrónicos, así:
1. Un (1) correo electrónico de fecha 29/09/2020 remitido a las 5:18pm, bajo la convocatoria realizada para el Comité Institucional de Gestión y Desempeño programado a las 03:00 p.m. el día 30/09/2020, en el cual se relaciona los puntos a aprobar en la agenda del día, sobre los cuales la OCI realiza sus observaciones y recomendaciones. 
2. Un (1) correo electrónico de fecha 16/09/2020 remitido a las 9:03am, bajo la convocatoria realizada para el Comité de Contratación Extraordinario programado a las 10:00 a.m., en el cual se relaciona los procesos contractuales sobre los cuales la OCI realiza sus observaciones y recomendaciones. 
3. Un (1) correo electrónico de fecha 21/09/2020 remitido a las 4:05pm, bajo la convocatoria realizada para el Comité Extraordinario de Sostenibilidad Contable de Fonvivienda programado a las 04:00 p.m., en el cual se relaciona los temas a tratar en agenda, sobre los cuales la OCI realiza sus observaciones y recomendaciones. </t>
  </si>
  <si>
    <t xml:space="preserve"> El monitoreo y evidencias aportadas por el proceso permiten corroborar la operatividad del control. La OAP en su rol de segunda línea de defensa recomienda mantener las estrategias de autocontrol que se han establecido al interior del proceso</t>
  </si>
  <si>
    <t>La información cualitativa y/o las evidencias suministradas por el proceso no son suficiente para corroborar la operatividad del control, teniendo en cuenta que,  el formato es la versión obsoleta de 2018, y en el mes de abril,  las fechas de la cuarta semana en la columna K tiene información de septiembre. La OAP en su rol de segunda línea de defensa recomienda fortalecer las medidas de autocontrol establecidas en la metodología integrada de administración del riesgo</t>
  </si>
  <si>
    <t xml:space="preserve">Realizada la evaluación, se verificó la remisión de tres (3) archivos en formato (EXCEL)” INFORME DE CONTROL DE ACTIVIDAD Y COMPROMISOS ” para los meses de enero, febrero y diciembre de 2020 conforme a la evidencia documentada  en el presente control, conforme con monitoreo realizado por parte de la primera línea de defensa y el seguimiento de la segunda línea de defensa. Por lo anterior, se determina la operatividad del control y su consecuente efectividad para mitigar el riesgo. </t>
  </si>
  <si>
    <t>Realizada la evaluación, se verificó la remisión de tres (3) archivos en formato (EXCEL)” INFORME DE CONTROL DE ACTIVIDAD Y COMPROMISOS ” para los meses de abril, mayo y junio de 2020 conforme a la evidencia documentada, al monitoreo realizado por parte de la primera línea de defensa y el seguimiento de la segunda línea de defensa. Por lo anterior, se determina la operatividad del control y su consecuente efectividad para mitigar el riesgo. 
No obstante, al validar el seguimiento realizado por la segunda línea de defensa se corroboró el uso de una versión obsoleta del formato, por lo cual se recomienda al proceso fortalecer su cultura de autocontrol referente al manejo de las versiones para sus formatos, toda vez que en anteriores evaluaciones no se había presentado esta debilidad.</t>
  </si>
  <si>
    <t>El monitoreo y evidencias aportadas por el proceso permiten corroborar la operatividad del control. La OAP en su rol de segunda línea de defensa recomienda mantener las estrategias de autocontrol que se han establecido al interior del proceso</t>
  </si>
  <si>
    <t xml:space="preserve">Realizada la evaluación, se verificó la remisión de SEIS (6) archivos en formato (PDF) “INFORME EJECUTIVO SEGUIMIENTO PLAN ANUAL DE AUDITORIA PLAN DE ACCIÓN VIGENCIA 2020”; “FORMATO PLAN ANUAL DE AUDITORÍAS VIGENCIA 2020” para los meses de enero, febrero y diciembre de 2020 conforme a la evidencia documentada en el presente control, conforme con monitoreo realizado por parte de la primera línea de defensa y el seguimiento de la segunda línea de defensa.  Por lo anterior, se determina la operatividad del control y su consecuente efectividad para mitigar el riesgo. </t>
  </si>
  <si>
    <t xml:space="preserve">Realizada la evaluación se verifico la remisión de dos (2) archivos en formato (PDF) denominados "PLAN ANUAL DE AUDITORIA PAA" e "INFORME PLAN DE ACCION OCI", para cada uno de los meses de abril, mayo y junio de 2020, lo cual significa un total de seis (6) archivos, conforme a la evidencia documentada, al monitoreo realizado por parte de la primera línea de defensa y el seguimiento de la segunda línea de defensa. Por lo anterior, se determina la operatividad del control y su consecuente efectividad para mitigar el riesgo.
</t>
  </si>
  <si>
    <t>Realizada la evaluación se verifico la remisión de (2) dos correos electrónicos de fechas 09/06/2020 y 18/06/2020, remitido bajo la convocatoria realizada para el Comité de Contratación en los cuales se anexa la relación de procesos contractuales sobre los cuales la OCI realiza sus observaciones y recomendaciones de forma previa. Por lo anterior se valida la operatividad del control y su respectiva efectividad para mitigar el riesgo identificado.</t>
  </si>
  <si>
    <t>Acta de comité de coordinación del sistema de control interno
Informes a entes de control
Informes de gestión
Informe de rendición de la cuenta fiscal
Plan de auditoría
Plan de Mejoramiento</t>
  </si>
  <si>
    <t>Debido al  descuido del control de acceso físico, al incumplimiento de las metodologías de gestión documental de la Entidad y el robo o sustracción de documentos de los expedientes, puede generarse la pérdida y deterioro de la información contenida en los archivos de gestión de la OCI, lo que ocasiona daños irreversibles sobre documentos, pérdida de la memoria institucional, afectación a la continuidad de las actividades del proceso, sanciones y/o investigaciones al MVCT, Incumplimientos normativos y la  afectación en la toma de decisiones en tiempo real.</t>
  </si>
  <si>
    <t>Verificar que la documentación en préstamo o consulta cuente con la trazabilidad correspondiente de la ubicación de la información.</t>
  </si>
  <si>
    <t>Cada vez que se solicite un expediente del archivo de gestión de la OCI para su consulta o préstamo, el técnico administrativo solicitará el diligenciamiento del formato GDC-F-10. Solicitud de consultas y/o préstamos de documentos, para llevar la trazabilidad del documento. Posteriormente, el técnico debe revisar que el formato se encuentre diligenciado completamente y en forma legible.</t>
  </si>
  <si>
    <t>En caso de que el formato no se diligencie completamente antes de hacer entrega del expediente, el técnico deberá solicitar inmediatamente al usuario la corrección de los datos mal diligenciados.</t>
  </si>
  <si>
    <t>GDC-F-10 - Solicitud de consultas y/o préstamos de documentos</t>
  </si>
  <si>
    <t>Incidentes de pérdida o deterior de información del archivo de gestión de la OCI reportados en el mes.</t>
  </si>
  <si>
    <t>Este control no operó durante el mes de enero de 2020 toda vez que durante este periodo no se recibieron solicitudes de préstamo de los expedientes correspondientes al archivo de gestión de la OCI.</t>
  </si>
  <si>
    <t>Este control no operó durante el mes de febrero de 2020 toda vez que durante este periodo no se recibieron solicitudes de préstamo de los expedientes correspondientes al archivo de gestión de la OCI.</t>
  </si>
  <si>
    <t>Este control no operó durante el mes de marzo de 2020 toda vez que durante este periodo no se recibieron solicitudes de préstamo de los expedientes correspondientes al archivo de gestión de la OCI. Adicionalmente, considerando la emergencia sanitaria no se están realizando consultas sobre el archivo de gestión de la oficina.</t>
  </si>
  <si>
    <t>Este control no operó durante el mes de abril de 2020 toda vez que durante este periodo no se recibieron solicitudes de préstamo de los expedientes correspondientes al archivo de gestión de la OCI. Adicionalmente, considerando la emergencia sanitaria no se están realizando consultas sobre el archivo de gestión de la oficina.</t>
  </si>
  <si>
    <t>Este control no operó durante el mes de mayo de 2020 toda vez que durante este periodo no se recibieron solicitudes de préstamo de los expedientes correspondientes al archivo de gestión de la OCI. Adicionalmente, considerando la emergencia sanitaria no se están realizando consultas sobre el archivo de gestión de la oficina.</t>
  </si>
  <si>
    <t>Este control no operó durante el mes de junio de 2020 toda vez que durante este periodo no se recibieron solicitudes de préstamo de los expedientes correspondientes al archivo de gestión de la OCI. Adicionalmente, considerando la emergencia sanitaria no se están realizando consultas sobre el archivo de gestión de la oficina.</t>
  </si>
  <si>
    <t>Este control no operó durante el mes de julio de 2020 toda vez que durante este periodo no se recibieron solicitudes de préstamo de los expedientes correspondientes al archivo de gestión de la OCI. Adicionalmente, considerando la emergencia sanitaria no se están realizando consultas sobre el archivo de gestión de la oficina.</t>
  </si>
  <si>
    <t>Este control no operó durante el mes de agosto de 2020 toda vez que durante este periodo no se recibieron solicitudes de préstamo de los expedientes correspondientes al archivo de gestión de la OCI. Adicionalmente, considerando la emergencia sanitaria no se están realizando consultas sobre el archivo de gestión de la oficina.</t>
  </si>
  <si>
    <t>Este control no operó durante el mes de septiembre de 2020 toda vez que durante este periodo no se recibieron solicitudes de préstamo de los expedientes correspondientes al archivo de gestión de la OCI. Adicionalmente, considerando la emergencia sanitaria no se están realizando consultas sobre el archivo de gestión de la oficina.</t>
  </si>
  <si>
    <t>Revisar que las unidades documentales que hacen parte del archivo de gestión de la OCI se encuentren debidamente organizadas e inventariadas.</t>
  </si>
  <si>
    <t>Cada vez que la OCI produzca y/o reciba documentos, el técnico administrativo realiza el procesamiento técnico (ordenación, depuración, clasificación, foliación, entre otros) y registra la información en el formato "GDC-F-09. Formato Inventario Documental".</t>
  </si>
  <si>
    <t>En caso de identificar una unidad documental que no cuente con el debido procesamiento técnico, el usuario comunicará a través de correo electrónico a el Jefe OCI el respectivo hallazgo, quien a su vez solicitará al técnico administrativo la aplicación del respectivo proceso técnico.</t>
  </si>
  <si>
    <t>GDC-F-09. Formato Inventario Documental.
En caso de desviación Correo electrónico</t>
  </si>
  <si>
    <t xml:space="preserve">Teniendo en cuenta que el archivo de gestión de la OCI se encuentra en proceso de organización, con documentación desde la vigencia  2006 a la 2019, el técnico administrativo realizó el procesamiento técnico (ordenación, depuración, clasificación, foliación, entre otros) de la documentación que se encuentra en proceso de organización dentro del archivo de gestión y registró la información en el  Formato "GDC-F-09. Formato Inventario Documental". 
Lo anterior se evidencia mediante formato FUID que contiene el avance en la documentación intervenida acumulada al mes de enero, que va desde la vigencia 2006 hasta 2013  y vigencia 2019, se aclara que debido a que la rotulación de las unidades documentales se va dando desde la vigencia más antigua hasta la vigencia actual, el FUID de la vigencia 2019 no cuenta con el diligenciamiento de estos campos, hasta tanto no se termine con la organización de las vigencias anteriores.
</t>
  </si>
  <si>
    <t>Este control no operó durante el mes de febrero de 2020 toda vez que durante este periodo no se contó con el personal a cargo del archivo de gestión de la OCI. Por lo tanto, dichas labores se encuentran suspendidas hasta que se cubra la vacante.</t>
  </si>
  <si>
    <t>Este control no operó durante el mes de marzo de 2020 toda vez que durante este periodo no se contó con el personal a cargo del archivo de gestión de la OCI. Por lo tanto, dichas labores se encuentran suspendidas hasta que se cubra la vacante. Adicionalmente, considerando la emergencia sanitaria no se están realizando intervenciones técnicas sobre el archivo de gestión de la oficina.</t>
  </si>
  <si>
    <t>Este control no operó durante el mes de abril de 2020 toda vez que durante este periodo no se contó con el personal a cargo del archivo de gestión de la OCI. Por lo tanto, dichas labores se encuentran suspendidas hasta que se cubra la vacante. Adicionalmente, considerando la emergencia sanitaria no se están realizando intervenciones técnicas sobre el archivo de gestión de la oficina.</t>
  </si>
  <si>
    <t>Este control no operó durante el mes de mayo de 2020 toda vez que durante este periodo no se contó con el personal a cargo del archivo de gestión de la OCI. Por lo tanto, dichas labores se encuentran suspendidas hasta que se cubra la vacante. Adicionalmente, considerando la emergencia sanitaria no se están realizando intervenciones técnicas sobre el archivo de gestión de la oficina.</t>
  </si>
  <si>
    <t>Este control no operó durante el mes de junio de 2020 toda vez que durante este periodo no se contó con el personal a cargo del archivo de gestión de la OCI. Por lo tanto, dichas labores se encuentran suspendidas hasta que se cubra la vacante. Adicionalmente, considerando la emergencia sanitaria no se están realizando intervenciones técnicas sobre el archivo de gestión de la oficina.</t>
  </si>
  <si>
    <t>Este control no operó durante el mes de julio de 2020 toda vez que durante este periodo no se contó con el personal a cargo del archivo de gestión de la OCI. Por lo tanto, dichas labores se encuentran suspendidas hasta que se cubra la vacante. Adicionalmente, considerando la emergencia sanitaria no se están realizando intervenciones técnicas sobre el archivo de gestión de la oficina.</t>
  </si>
  <si>
    <t>Este control no operó durante el mes de agosto de 2020 toda vez que durante este periodo no se contó con el personal a cargo del archivo de gestión de la OCI. Por lo tanto, dichas labores se encuentran suspendidas hasta que se cubra la vacante. Adicionalmente, considerando la emergencia sanitaria no se están realizando intervenciones técnicas sobre el archivo de gestión de la oficina.</t>
  </si>
  <si>
    <t>Este control no operó durante el mes de septiembre de 2020 toda vez que durante este periodo no se contó con el personal a cargo del archivo de gestión de la OCI. Por lo tanto, dichas labores se encuentran suspendidas hasta que se cubra la vacante. Adicionalmente, considerando la emergencia sanitaria no se están realizando intervenciones técnicas sobre el archivo de gestión de la oficina.</t>
  </si>
  <si>
    <t>Verificar que la documentación recibida de forma posterior a un préstamo no se encuentre alterado (organización, completitud y estado físico)</t>
  </si>
  <si>
    <t>Cada vez que se reciba un expediente tras una consulta o préstamo, el técnico administrativo revisará que éste no presente saltos en su foliación, ni deterioro físico de los documentos y cumpla con las observaciones descritas en el formato de préstamo.</t>
  </si>
  <si>
    <t>En caso de que el expediente no se encuentre completo, el técnico administrativo deberá informar el incidente y solicita al usuario mediante correo electrónico, con copia al Jefe OCI, la entrega de los documentos faltantes.</t>
  </si>
  <si>
    <t>GDC-F-10 - Solicitud de consultas y/o préstamos de documentos. 
En caso de desviación Correo electrónico</t>
  </si>
  <si>
    <t>De acuerdo con el monitoreo presentado por el proceso, el control no operó debido a que su periodicidad de operación es cuando se requiera</t>
  </si>
  <si>
    <t>De acuerdo con el monitoreo presentado por el proceso, el control no operó debido a que su periodicidad de operación es cuando se requiere. La OAP en su rol de segunda línea de defensa a recomienda fortalecer las medidas de autocontrol establecidas en la metodología integrada de administración del riesgo</t>
  </si>
  <si>
    <t>Realizada la evaluación se evidencio que el control no operó para los meses de enero, febrero y marzo de 2020, debido a que "no se recibieron solicitudes de préstamo de los expedientes correspondientes al archivo de gestión de la OCI" y su periodicidad es "Cuando se requiera", conforme con monitoreo realizado por parte de la primera línea de defensa y el seguimiento de la segunda línea de defensa. Por lo anterior, no se puede determinar la operatividad del control ni su efectividad, hasta tanto este se aplique conforme a lo documentado.</t>
  </si>
  <si>
    <t>Teniendo en cuenta la información reportada por el proceso, el control no operó para este trimestre, toda vez que " que durante este periodo no se recibieron solicitudes de préstamo de los expedientes correspondientes al archivo de gestión de la OCI. Adicionalmente, considerando la emergencia sanitaria no se están realizando consultas sobre el archivo de gestión de la oficina..." para los meses de abril, mayo y junio de 2020. Por lo anterior, no es posible validar la operatividad del proceso y su respectiva efectividad, hasta tanto este se aplique conforme a lo documentado.</t>
  </si>
  <si>
    <t>Realizada la evaluación, se verificó la remisión de (1) documento en formato (EXCEL)” Formato único de Inventario Documental_oci”, para el mes de enero de 2020, conforme a la evidencia documentada  en el presente control. De otra parte, este control no operó para los meses de febrero y marzo de 2020, debido a que "durante este periodo no se contó con el personal a cargo del archivo de gestión de la OCI. Por lo tanto, dichas labores se encuentran suspendidas hasta que se cubra la vacante" y su periodicidad es "Cuando se requiera", conforme con monitoreo realizado por parte de la primera línea de defensa y el seguimiento de la segunda línea de defensa. Por lo anterior, no se puede determinar la operatividad del control ni su efectividad, hasta tanto este se aplique conforme a lo documentado.</t>
  </si>
  <si>
    <t xml:space="preserve">
Teniendo en cuenta la información reportada por el proceso, el control no operó para este trimestre, toda vez que " que durante este periodo no se contó con el personal a cargo del archivo de gestión de la OCI. Por lo tanto, dichas labores se encuentran suspendidas hasta que se cubra la vacante. Adicionalmente, considerando la emergencia sanitaria no se están realizando intervenciones técnicas sobre el archivo de gestión de la oficina" para los meses de abril, mayo y junio de 2020. Por lo anterior, no es posible validar la operatividad del proceso y su respectiva efectividad, hasta tanto este se aplique conforme a lo documentado.
</t>
  </si>
  <si>
    <t>Teniendo en cuenta la información reportada por el proceso, el control no operó para este trimestre, toda vez que " que durante este periodo no se recibieron solicitudes de préstamo de los expedientes correspondientes al archivo de gestión de la OCI. Adicionalmente, considerando la emergencia sanitaria no se están realizando consultas sobre el archivo de gestión de la oficina." para los meses de abril, mayo y junio de 2020. Por lo anterior, no es posible validar la operatividad del proceso y su respectiva efectividad, hasta tanto este se aplique conforme a lo documentado.</t>
  </si>
  <si>
    <t>Se realiza la actualización del mapa de riesgos del proceso Evaluación, acompañamiento y asesoría del Sistema de Control Intento OCI, específicamente en la periodicidad de aplicación del control 1 del riesgo 1 de mensual a cuando se requiera, lo anterior teniendo en cuenta que no todos los meses se realiza contratación de auditores para la OCI.</t>
  </si>
  <si>
    <t>2.0</t>
  </si>
  <si>
    <t>Se realiza la actualización del mapa de riesgos del proceso Evaluación, acompañamiento y asesoría del Sistema de Control Intento OCI, específicamente en:
Riesgo 2: Se actualiza la evidencia de los controles 1 y 3 y la periodicidad del control 3.
Riesgo 3: Se actualiza la evidencia de los controles 1, 2 y 3.
Riesgo 4: Se actualiza la evidencia del control y la periodicidad para los controles 1 y 2.
Riesgo 5: Se actualiza la periodicidad del control 2.
Riesgo 6: Se actualiza la periodicidad de los controles 1, 2, 3 y 4</t>
  </si>
  <si>
    <t>3.0</t>
  </si>
  <si>
    <t>Se realiza la actualización del mapa de riesgos del proceso Evaluación, acompañamiento y asesoría del Sistema de Control Intento OCI para la vigencia 2019, específicamente en:
Riesgo 1: Se actualiza las acciones complementarias y se complementa preguntas de evaluación de los controles 1 y 2.
Riesgo 2:  Se actualiza las acciones complementarias.
Riesgo 4: Se complementa preguntas de avaluación del control 3.
Riesgo 5: Se complementa preguntas de avaluación del control 2 y se ajusta la periodicidad del control 2.
Riesgo 6: Se actualiza la evidencia de los controles 2, 3 y 4 y se actualiza la acción complementaria.</t>
  </si>
  <si>
    <t>4.0</t>
  </si>
  <si>
    <t>5.0</t>
  </si>
  <si>
    <t>Teniendo en cuenta el análisis realizado por el equipo multidisciplinario de la Oficina de Control Interno, en el marco de los Roles de Liderazgo Estratégico y de Enfoque hacia la prevención, así como los resultados obtenidos en los diferentes seguimientos y evaluaciones realizados sobre el mapa de riesgos del proceso “Evaluación independiente y asesoría”, se solicita inclusión del control 3 para el
Riesgo 3 y la modificación de los controles de los riesgos 1, 2 y 3, en los cuales se efectuó la precisión de la aplicación de los controles y de las evidencias asociadas, con el fin de mejorar la gestión interna de los riesgos en el proceso.</t>
  </si>
  <si>
    <r>
      <rPr>
        <b/>
        <sz val="11"/>
        <rFont val="Arial"/>
        <family val="2"/>
      </rPr>
      <t>FORMATO:</t>
    </r>
    <r>
      <rPr>
        <sz val="11"/>
        <rFont val="Arial"/>
        <family val="2"/>
      </rPr>
      <t xml:space="preserve"> MATRIZ DE PRIORIZACIÓN DE PROBABILIDAD
</t>
    </r>
    <r>
      <rPr>
        <b/>
        <sz val="11"/>
        <rFont val="Arial"/>
        <family val="2"/>
      </rPr>
      <t xml:space="preserve">PROCESO: </t>
    </r>
    <r>
      <rPr>
        <sz val="11"/>
        <rFont val="Arial"/>
        <family val="2"/>
      </rPr>
      <t>ADMINISTRACIÓN DEL DEL SISTEMA INTEGRADO DE GESTIÓN</t>
    </r>
  </si>
  <si>
    <t>Versión:  1.0</t>
  </si>
  <si>
    <t>Código: SIG-F-17</t>
  </si>
  <si>
    <t>Número de participantes</t>
  </si>
  <si>
    <t>Participante 1</t>
  </si>
  <si>
    <t>Participante 2</t>
  </si>
  <si>
    <t>Participante 3</t>
  </si>
  <si>
    <t>Participante 4</t>
  </si>
  <si>
    <t>Participante 5</t>
  </si>
  <si>
    <t>Participante 6</t>
  </si>
  <si>
    <t>TOTAL</t>
  </si>
  <si>
    <t>PROMEDIO</t>
  </si>
  <si>
    <t>RESULTADO</t>
  </si>
  <si>
    <t>Numero</t>
  </si>
  <si>
    <t xml:space="preserve">Zona </t>
  </si>
  <si>
    <t>Zona inherente</t>
  </si>
  <si>
    <t>Zona Residual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</si>
</sst>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47"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b/>
      <sz val="16"/>
      <name val="Calibri"/>
      <family val="2"/>
      <scheme val="minor"/>
    </font>
    <font>
      <sz val="10"/>
      <name val="Arial"/>
      <family val="2"/>
    </font>
    <font>
      <sz val="12"/>
      <name val="Calibri"/>
      <family val="2"/>
    </font>
    <font>
      <u/>
      <sz val="11"/>
      <color theme="10"/>
      <name val="Calibri"/>
      <family val="2"/>
      <scheme val="minor"/>
    </font>
    <font>
      <sz val="11"/>
      <name val="Calibri"/>
      <family val="2"/>
      <scheme val="minor"/>
    </font>
    <font>
      <sz val="12"/>
      <name val="Calibri"/>
      <family val="2"/>
      <scheme val="minor"/>
    </font>
    <font>
      <sz val="12"/>
      <color theme="1"/>
      <name val="Calibri"/>
      <family val="2"/>
      <scheme val="minor"/>
    </font>
    <font>
      <sz val="10"/>
      <name val="Verdana"/>
      <family val="2"/>
    </font>
    <font>
      <b/>
      <sz val="16"/>
      <color theme="1"/>
      <name val="Calibri"/>
      <family val="2"/>
      <scheme val="minor"/>
    </font>
    <font>
      <sz val="18"/>
      <color indexed="81"/>
      <name val="Calibri"/>
      <family val="2"/>
      <scheme val="minor"/>
    </font>
    <font>
      <sz val="9"/>
      <color indexed="81"/>
      <name val="Tahoma"/>
      <family val="2"/>
    </font>
    <font>
      <b/>
      <sz val="22"/>
      <color theme="1"/>
      <name val="Calibri"/>
      <family val="2"/>
      <scheme val="minor"/>
    </font>
    <font>
      <b/>
      <sz val="11"/>
      <name val="Calibri"/>
      <family val="2"/>
      <scheme val="minor"/>
    </font>
    <font>
      <sz val="11"/>
      <color rgb="FFFF0000"/>
      <name val="Calibri"/>
      <family val="2"/>
      <scheme val="minor"/>
    </font>
    <font>
      <b/>
      <sz val="11"/>
      <color rgb="FFFF0000"/>
      <name val="Calibri"/>
      <family val="2"/>
      <scheme val="minor"/>
    </font>
    <font>
      <sz val="11"/>
      <color rgb="FF92D050"/>
      <name val="Calibri"/>
      <family val="2"/>
      <scheme val="minor"/>
    </font>
    <font>
      <b/>
      <sz val="11"/>
      <color theme="0"/>
      <name val="Calibri"/>
      <family val="2"/>
      <scheme val="minor"/>
    </font>
    <font>
      <sz val="11"/>
      <color theme="0"/>
      <name val="Calibri"/>
      <family val="2"/>
      <scheme val="minor"/>
    </font>
    <font>
      <b/>
      <u/>
      <sz val="36"/>
      <color theme="1"/>
      <name val="Calibri"/>
      <family val="2"/>
      <scheme val="minor"/>
    </font>
    <font>
      <b/>
      <sz val="12"/>
      <color indexed="81"/>
      <name val="Calibri"/>
      <family val="2"/>
      <scheme val="minor"/>
    </font>
    <font>
      <b/>
      <sz val="12"/>
      <color indexed="81"/>
      <name val="Arial"/>
      <family val="2"/>
    </font>
    <font>
      <sz val="11"/>
      <color theme="1"/>
      <name val="Arial"/>
      <family val="2"/>
    </font>
    <font>
      <b/>
      <sz val="11"/>
      <name val="Arial"/>
      <family val="2"/>
    </font>
    <font>
      <sz val="11"/>
      <name val="Arial"/>
      <family val="2"/>
    </font>
    <font>
      <b/>
      <sz val="11"/>
      <color theme="1"/>
      <name val="Arial"/>
      <family val="2"/>
    </font>
    <font>
      <b/>
      <sz val="14"/>
      <color theme="1"/>
      <name val="Arial"/>
      <family val="2"/>
    </font>
    <font>
      <sz val="14"/>
      <name val="Arial"/>
      <family val="2"/>
    </font>
    <font>
      <b/>
      <sz val="14"/>
      <name val="Arial"/>
      <family val="2"/>
    </font>
    <font>
      <sz val="14"/>
      <color theme="1"/>
      <name val="Arial"/>
      <family val="2"/>
    </font>
    <font>
      <b/>
      <sz val="14"/>
      <color theme="0"/>
      <name val="Arial"/>
      <family val="2"/>
    </font>
    <font>
      <b/>
      <sz val="14"/>
      <color theme="0" tint="-0.249977111117893"/>
      <name val="Arial"/>
      <family val="2"/>
    </font>
    <font>
      <sz val="14"/>
      <color theme="0" tint="-0.34998626667073579"/>
      <name val="Arial"/>
      <family val="2"/>
    </font>
    <font>
      <u/>
      <sz val="14"/>
      <color theme="10"/>
      <name val="Arial"/>
      <family val="2"/>
    </font>
    <font>
      <b/>
      <sz val="48"/>
      <name val="Arial"/>
      <family val="2"/>
    </font>
    <font>
      <sz val="11"/>
      <color rgb="FF000000"/>
      <name val="Arial"/>
      <family val="2"/>
    </font>
    <font>
      <b/>
      <sz val="36"/>
      <color theme="1"/>
      <name val="Calibri"/>
      <family val="2"/>
      <scheme val="minor"/>
    </font>
    <font>
      <b/>
      <sz val="20"/>
      <color theme="1"/>
      <name val="Arial"/>
      <family val="2"/>
    </font>
    <font>
      <b/>
      <sz val="18"/>
      <color theme="1"/>
      <name val="Arial"/>
      <family val="2"/>
    </font>
    <font>
      <sz val="14"/>
      <color theme="0"/>
      <name val="Arial"/>
      <family val="2"/>
    </font>
    <font>
      <sz val="14"/>
      <color rgb="FFFF0000"/>
      <name val="Arial"/>
      <family val="2"/>
    </font>
    <font>
      <sz val="11"/>
      <color theme="0"/>
      <name val="Arial"/>
      <family val="2"/>
    </font>
    <font>
      <sz val="16"/>
      <name val="Arial"/>
      <family val="2"/>
    </font>
    <font>
      <i/>
      <sz val="14"/>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3" tint="0.59999389629810485"/>
        <bgColor indexed="64"/>
      </patternFill>
    </fill>
    <fill>
      <patternFill patternType="solid">
        <fgColor theme="1"/>
        <bgColor indexed="64"/>
      </patternFill>
    </fill>
    <fill>
      <patternFill patternType="solid">
        <fgColor theme="2"/>
        <bgColor indexed="64"/>
      </patternFill>
    </fill>
    <fill>
      <patternFill patternType="solid">
        <fgColor theme="0" tint="-4.9989318521683403E-2"/>
        <bgColor indexed="64"/>
      </patternFill>
    </fill>
    <fill>
      <patternFill patternType="solid">
        <fgColor rgb="FFFFFFFF"/>
        <bgColor indexed="64"/>
      </patternFill>
    </fill>
  </fills>
  <borders count="51">
    <border>
      <left/>
      <right/>
      <top/>
      <bottom/>
      <diagonal/>
    </border>
    <border>
      <left style="thin">
        <color indexed="64"/>
      </left>
      <right style="thin">
        <color indexed="64"/>
      </right>
      <top/>
      <bottom style="thin">
        <color indexed="64"/>
      </bottom>
      <diagonal/>
    </border>
    <border>
      <left style="thin">
        <color indexed="8"/>
      </left>
      <right/>
      <top/>
      <bottom/>
      <diagonal/>
    </border>
    <border>
      <left style="thin">
        <color indexed="8"/>
      </left>
      <right/>
      <top style="thin">
        <color indexed="65"/>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rgb="FF002060"/>
      </left>
      <right/>
      <top style="thin">
        <color rgb="FF002060"/>
      </top>
      <bottom/>
      <diagonal/>
    </border>
    <border>
      <left/>
      <right/>
      <top style="thin">
        <color rgb="FF002060"/>
      </top>
      <bottom/>
      <diagonal/>
    </border>
    <border>
      <left style="thin">
        <color rgb="FF002060"/>
      </left>
      <right/>
      <top/>
      <bottom/>
      <diagonal/>
    </border>
    <border>
      <left style="thin">
        <color rgb="FF002060"/>
      </left>
      <right/>
      <top/>
      <bottom style="thin">
        <color rgb="FF002060"/>
      </bottom>
      <diagonal/>
    </border>
    <border>
      <left/>
      <right/>
      <top/>
      <bottom style="thin">
        <color rgb="FF00206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auto="1"/>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thin">
        <color theme="9" tint="-0.499984740745262"/>
      </bottom>
      <diagonal/>
    </border>
    <border>
      <left style="thin">
        <color auto="1"/>
      </left>
      <right style="thin">
        <color indexed="64"/>
      </right>
      <top/>
      <bottom style="thin">
        <color theme="9" tint="-0.499984740745262"/>
      </bottom>
      <diagonal/>
    </border>
    <border>
      <left style="thin">
        <color indexed="64"/>
      </left>
      <right style="thin">
        <color indexed="64"/>
      </right>
      <top/>
      <bottom style="medium">
        <color indexed="64"/>
      </bottom>
      <diagonal/>
    </border>
    <border>
      <left style="thin">
        <color indexed="8"/>
      </left>
      <right style="thin">
        <color indexed="64"/>
      </right>
      <top/>
      <bottom/>
      <diagonal/>
    </border>
    <border>
      <left style="thin">
        <color indexed="8"/>
      </left>
      <right style="thin">
        <color indexed="64"/>
      </right>
      <top style="thin">
        <color indexed="65"/>
      </top>
      <bottom style="thin">
        <color indexed="8"/>
      </bottom>
      <diagonal/>
    </border>
    <border>
      <left style="thin">
        <color indexed="8"/>
      </left>
      <right style="thin">
        <color indexed="64"/>
      </right>
      <top style="thin">
        <color indexed="65"/>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style="thin">
        <color indexed="8"/>
      </left>
      <right/>
      <top style="thin">
        <color indexed="8"/>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8"/>
      </left>
      <right style="thin">
        <color indexed="64"/>
      </right>
      <top style="thin">
        <color indexed="8"/>
      </top>
      <bottom style="thin">
        <color indexed="65"/>
      </bottom>
      <diagonal/>
    </border>
    <border>
      <left style="thin">
        <color indexed="8"/>
      </left>
      <right/>
      <top style="thin">
        <color indexed="8"/>
      </top>
      <bottom/>
      <diagonal/>
    </border>
    <border>
      <left style="thin">
        <color indexed="8"/>
      </left>
      <right/>
      <top style="thin">
        <color indexed="8"/>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medium">
        <color indexed="64"/>
      </bottom>
      <diagonal/>
    </border>
    <border>
      <left/>
      <right/>
      <top style="thin">
        <color indexed="64"/>
      </top>
      <bottom/>
      <diagonal/>
    </border>
    <border>
      <left/>
      <right style="thin">
        <color indexed="64"/>
      </right>
      <top style="thin">
        <color indexed="64"/>
      </top>
      <bottom/>
      <diagonal/>
    </border>
    <border>
      <left style="thin">
        <color auto="1"/>
      </left>
      <right/>
      <top style="thin">
        <color auto="1"/>
      </top>
      <bottom/>
      <diagonal/>
    </border>
    <border>
      <left style="thin">
        <color theme="0"/>
      </left>
      <right style="thin">
        <color theme="0"/>
      </right>
      <top style="thin">
        <color indexed="64"/>
      </top>
      <bottom style="thin">
        <color indexed="64"/>
      </bottom>
      <diagonal/>
    </border>
  </borders>
  <cellStyleXfs count="6">
    <xf numFmtId="0" fontId="0" fillId="0" borderId="0"/>
    <xf numFmtId="0" fontId="5" fillId="0" borderId="0"/>
    <xf numFmtId="0" fontId="7" fillId="0" borderId="0" applyNumberFormat="0" applyFill="0" applyBorder="0" applyAlignment="0" applyProtection="0"/>
    <xf numFmtId="0" fontId="5" fillId="0" borderId="0"/>
    <xf numFmtId="0" fontId="1" fillId="0" borderId="0"/>
    <xf numFmtId="164" fontId="1" fillId="0" borderId="0" applyFont="0" applyFill="0" applyBorder="0" applyAlignment="0" applyProtection="0"/>
  </cellStyleXfs>
  <cellXfs count="381">
    <xf numFmtId="0" fontId="0" fillId="0" borderId="0" xfId="0"/>
    <xf numFmtId="0" fontId="0" fillId="0" borderId="0" xfId="0" applyAlignment="1">
      <alignment horizontal="center" wrapText="1"/>
    </xf>
    <xf numFmtId="0" fontId="6" fillId="0" borderId="1" xfId="1" applyFont="1" applyBorder="1" applyAlignment="1">
      <alignment horizontal="center" vertical="center" wrapText="1"/>
    </xf>
    <xf numFmtId="0" fontId="0" fillId="0" borderId="0" xfId="0" applyAlignment="1" applyProtection="1">
      <alignment horizontal="center" vertical="center" wrapText="1"/>
      <protection locked="0"/>
    </xf>
    <xf numFmtId="0" fontId="6" fillId="0" borderId="0" xfId="1"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xf numFmtId="0" fontId="0" fillId="0" borderId="0" xfId="0" applyAlignment="1">
      <alignment horizontal="center" vertical="center"/>
    </xf>
    <xf numFmtId="0" fontId="0" fillId="0" borderId="2" xfId="0" applyBorder="1" applyAlignment="1">
      <alignment horizontal="center" wrapText="1"/>
    </xf>
    <xf numFmtId="0" fontId="0" fillId="3" borderId="6" xfId="0" applyFill="1" applyBorder="1" applyAlignment="1">
      <alignment horizontal="center" wrapText="1"/>
    </xf>
    <xf numFmtId="0" fontId="0" fillId="0" borderId="6" xfId="0" applyBorder="1" applyAlignment="1">
      <alignment horizontal="center" wrapText="1"/>
    </xf>
    <xf numFmtId="49" fontId="0" fillId="0" borderId="0" xfId="0" applyNumberFormat="1" applyAlignment="1">
      <alignment horizontal="center" vertical="center" wrapText="1"/>
    </xf>
    <xf numFmtId="0" fontId="17" fillId="0" borderId="0" xfId="0" applyFont="1" applyAlignment="1">
      <alignment horizontal="center"/>
    </xf>
    <xf numFmtId="0" fontId="0" fillId="0" borderId="4" xfId="0" applyBorder="1" applyAlignment="1">
      <alignment horizontal="center" wrapText="1"/>
    </xf>
    <xf numFmtId="0" fontId="0" fillId="0" borderId="7" xfId="0" applyBorder="1" applyAlignment="1">
      <alignment horizontal="center" wrapText="1"/>
    </xf>
    <xf numFmtId="0" fontId="2" fillId="0" borderId="2" xfId="0" applyFont="1" applyBorder="1" applyAlignment="1">
      <alignment horizontal="center" wrapText="1"/>
    </xf>
    <xf numFmtId="0" fontId="2" fillId="0" borderId="0" xfId="0" applyFont="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2" fillId="0" borderId="3" xfId="0" applyFont="1" applyBorder="1" applyAlignment="1">
      <alignment horizontal="center" vertical="center"/>
    </xf>
    <xf numFmtId="0" fontId="2" fillId="0" borderId="21" xfId="0" applyFont="1" applyBorder="1" applyAlignment="1">
      <alignment horizontal="center" wrapText="1"/>
    </xf>
    <xf numFmtId="0" fontId="0" fillId="0" borderId="21" xfId="0" applyBorder="1" applyAlignment="1">
      <alignment horizontal="center" wrapText="1"/>
    </xf>
    <xf numFmtId="0" fontId="0" fillId="3" borderId="6" xfId="0" applyFill="1" applyBorder="1" applyAlignment="1">
      <alignment horizontal="center" vertical="center" wrapText="1"/>
    </xf>
    <xf numFmtId="0" fontId="0" fillId="0" borderId="5" xfId="0" applyBorder="1" applyAlignment="1">
      <alignment horizontal="center" vertical="center" wrapText="1"/>
    </xf>
    <xf numFmtId="0" fontId="2" fillId="0" borderId="2" xfId="0" applyFont="1" applyBorder="1" applyAlignment="1">
      <alignment horizontal="center" vertical="center" wrapText="1"/>
    </xf>
    <xf numFmtId="0" fontId="0" fillId="0" borderId="2" xfId="0" applyBorder="1" applyAlignment="1">
      <alignment horizontal="center" vertical="center" wrapText="1"/>
    </xf>
    <xf numFmtId="0" fontId="19" fillId="0" borderId="0" xfId="0" applyFont="1" applyAlignment="1">
      <alignment horizontal="center" vertical="center" wrapText="1"/>
    </xf>
    <xf numFmtId="0" fontId="19" fillId="0" borderId="0" xfId="0" applyFont="1" applyAlignment="1">
      <alignment horizontal="center" wrapText="1"/>
    </xf>
    <xf numFmtId="0" fontId="0" fillId="0" borderId="3" xfId="0" applyBorder="1" applyAlignment="1">
      <alignment horizontal="center"/>
    </xf>
    <xf numFmtId="0" fontId="2" fillId="0" borderId="3" xfId="0" applyFont="1" applyBorder="1" applyAlignment="1">
      <alignment horizontal="center"/>
    </xf>
    <xf numFmtId="0" fontId="18" fillId="0" borderId="0" xfId="0" applyFont="1" applyAlignment="1">
      <alignment horizontal="center" vertical="center" wrapText="1"/>
    </xf>
    <xf numFmtId="0" fontId="0" fillId="0" borderId="3" xfId="0" applyBorder="1" applyAlignment="1">
      <alignment horizontal="center" vertical="center"/>
    </xf>
    <xf numFmtId="0" fontId="2" fillId="0" borderId="0" xfId="0" applyFont="1" applyAlignment="1">
      <alignment horizontal="center" wrapText="1"/>
    </xf>
    <xf numFmtId="0" fontId="16" fillId="0" borderId="2" xfId="0" applyFont="1" applyBorder="1" applyAlignment="1">
      <alignment horizontal="center" wrapText="1"/>
    </xf>
    <xf numFmtId="0" fontId="16" fillId="0" borderId="2" xfId="0" applyFont="1" applyBorder="1" applyAlignment="1">
      <alignment horizontal="center" vertical="center" wrapText="1"/>
    </xf>
    <xf numFmtId="0" fontId="16" fillId="0" borderId="21" xfId="0" applyFont="1" applyBorder="1" applyAlignment="1">
      <alignment horizontal="center" wrapText="1"/>
    </xf>
    <xf numFmtId="0" fontId="8" fillId="0" borderId="2" xfId="0" applyFont="1" applyBorder="1" applyAlignment="1">
      <alignment horizont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wrapText="1"/>
    </xf>
    <xf numFmtId="0" fontId="0" fillId="3" borderId="0" xfId="0" applyFill="1" applyAlignment="1">
      <alignment horizontal="center" vertical="center" wrapText="1"/>
    </xf>
    <xf numFmtId="0" fontId="16" fillId="3" borderId="1" xfId="0" applyFont="1" applyFill="1" applyBorder="1" applyAlignment="1" applyProtection="1">
      <alignment horizontal="center" vertical="center"/>
      <protection locked="0"/>
    </xf>
    <xf numFmtId="0" fontId="2" fillId="0" borderId="1" xfId="0" applyFont="1" applyBorder="1" applyAlignment="1">
      <alignment horizontal="center" vertical="center" wrapText="1"/>
    </xf>
    <xf numFmtId="0" fontId="0" fillId="3" borderId="7" xfId="0" applyFill="1" applyBorder="1" applyAlignment="1">
      <alignment horizontal="center" vertical="center" wrapText="1"/>
    </xf>
    <xf numFmtId="0" fontId="0" fillId="3" borderId="4" xfId="0" applyFill="1" applyBorder="1" applyAlignment="1">
      <alignment horizontal="center" vertical="center" wrapText="1"/>
    </xf>
    <xf numFmtId="0" fontId="0" fillId="3" borderId="5" xfId="0" applyFill="1" applyBorder="1" applyAlignment="1">
      <alignment horizontal="center" vertical="center" wrapText="1"/>
    </xf>
    <xf numFmtId="0" fontId="8" fillId="3" borderId="0" xfId="0" applyFont="1" applyFill="1" applyAlignment="1" applyProtection="1">
      <alignment horizontal="center" vertical="center"/>
      <protection locked="0"/>
    </xf>
    <xf numFmtId="0" fontId="20" fillId="0" borderId="2" xfId="0" applyFont="1" applyBorder="1" applyAlignment="1">
      <alignment horizontal="center" vertical="center" wrapText="1"/>
    </xf>
    <xf numFmtId="0" fontId="7" fillId="0" borderId="0" xfId="2" applyAlignment="1">
      <alignment horizontal="center" wrapText="1"/>
    </xf>
    <xf numFmtId="0" fontId="11" fillId="0" borderId="0" xfId="0" applyFont="1" applyAlignment="1" applyProtection="1">
      <alignment horizontal="center" vertical="center" wrapText="1"/>
      <protection locked="0"/>
    </xf>
    <xf numFmtId="0" fontId="0" fillId="3" borderId="7" xfId="0" applyFill="1" applyBorder="1" applyAlignment="1">
      <alignment horizontal="center" wrapText="1"/>
    </xf>
    <xf numFmtId="0" fontId="0" fillId="0" borderId="2" xfId="0" applyBorder="1" applyAlignment="1">
      <alignment horizontal="center"/>
    </xf>
    <xf numFmtId="0" fontId="2" fillId="0" borderId="4" xfId="0" applyFont="1" applyBorder="1" applyAlignment="1">
      <alignment horizontal="center" wrapText="1"/>
    </xf>
    <xf numFmtId="0" fontId="16" fillId="0" borderId="4" xfId="0" applyFont="1" applyBorder="1" applyAlignment="1">
      <alignment horizontal="center" wrapText="1"/>
    </xf>
    <xf numFmtId="0" fontId="0" fillId="0" borderId="23" xfId="0" applyBorder="1" applyAlignment="1">
      <alignment horizontal="center"/>
    </xf>
    <xf numFmtId="0" fontId="0" fillId="0" borderId="22" xfId="0" applyBorder="1" applyAlignment="1">
      <alignment horizontal="center"/>
    </xf>
    <xf numFmtId="0" fontId="8" fillId="0" borderId="3" xfId="0" applyFont="1" applyBorder="1" applyAlignment="1">
      <alignment horizontal="center"/>
    </xf>
    <xf numFmtId="0" fontId="8" fillId="0" borderId="0" xfId="0" applyFont="1"/>
    <xf numFmtId="0" fontId="21" fillId="0" borderId="0" xfId="0" applyFont="1"/>
    <xf numFmtId="0" fontId="4" fillId="0" borderId="0" xfId="0" applyFont="1" applyAlignment="1" applyProtection="1">
      <alignment horizontal="center" vertical="center" wrapText="1"/>
      <protection locked="0"/>
    </xf>
    <xf numFmtId="0" fontId="25" fillId="0" borderId="0" xfId="0" applyFont="1" applyAlignment="1">
      <alignment horizontal="center" vertical="center" wrapText="1"/>
    </xf>
    <xf numFmtId="0" fontId="29" fillId="0" borderId="0" xfId="0" applyFont="1" applyAlignment="1">
      <alignment horizontal="center" vertical="center" wrapText="1"/>
    </xf>
    <xf numFmtId="0" fontId="32" fillId="0" borderId="0" xfId="0" applyFont="1" applyAlignment="1">
      <alignment horizontal="center" vertical="center" wrapText="1"/>
    </xf>
    <xf numFmtId="0" fontId="31" fillId="0" borderId="0" xfId="0" applyFont="1" applyAlignment="1" applyProtection="1">
      <alignment horizontal="center" vertical="center" textRotation="90" wrapText="1"/>
      <protection locked="0"/>
    </xf>
    <xf numFmtId="0" fontId="32" fillId="0" borderId="0" xfId="0" applyFont="1" applyAlignment="1" applyProtection="1">
      <alignment horizontal="center" vertical="center" wrapText="1"/>
      <protection locked="0"/>
    </xf>
    <xf numFmtId="0" fontId="29" fillId="3" borderId="0" xfId="0" applyFont="1" applyFill="1" applyAlignment="1">
      <alignment horizontal="center" vertical="center" wrapText="1"/>
    </xf>
    <xf numFmtId="0" fontId="29" fillId="0" borderId="8" xfId="0" applyFont="1" applyBorder="1" applyAlignment="1">
      <alignment horizontal="center" vertical="center" wrapText="1"/>
    </xf>
    <xf numFmtId="0" fontId="32" fillId="3" borderId="0" xfId="0" applyFont="1" applyFill="1" applyAlignment="1">
      <alignment horizontal="center" vertical="center" wrapText="1"/>
    </xf>
    <xf numFmtId="0" fontId="32" fillId="0" borderId="15" xfId="0" applyFont="1" applyBorder="1" applyAlignment="1">
      <alignment horizontal="center" vertical="center" wrapText="1"/>
    </xf>
    <xf numFmtId="0" fontId="38" fillId="0" borderId="24" xfId="0" applyFont="1" applyFill="1" applyBorder="1" applyAlignment="1">
      <alignment horizontal="center" vertical="center" wrapText="1"/>
    </xf>
    <xf numFmtId="0" fontId="25" fillId="0" borderId="24" xfId="0" applyFont="1" applyBorder="1" applyAlignment="1">
      <alignment horizontal="center" vertical="center" wrapText="1"/>
    </xf>
    <xf numFmtId="0" fontId="27" fillId="0" borderId="24" xfId="0" applyFont="1" applyFill="1" applyBorder="1" applyAlignment="1" applyProtection="1">
      <alignment horizontal="center" vertical="center" wrapText="1"/>
      <protection locked="0"/>
    </xf>
    <xf numFmtId="0" fontId="25" fillId="0" borderId="24" xfId="0" applyFont="1" applyBorder="1" applyAlignment="1" applyProtection="1">
      <alignment horizontal="center" vertical="center" wrapText="1"/>
      <protection locked="0"/>
    </xf>
    <xf numFmtId="0" fontId="27" fillId="0" borderId="24" xfId="0" applyFont="1" applyBorder="1" applyAlignment="1" applyProtection="1">
      <alignment horizontal="center" vertical="center" wrapText="1"/>
      <protection locked="0"/>
    </xf>
    <xf numFmtId="0" fontId="30" fillId="0" borderId="0" xfId="0" applyFont="1" applyAlignment="1">
      <alignment horizontal="center" vertical="center" wrapText="1"/>
    </xf>
    <xf numFmtId="0" fontId="31" fillId="0" borderId="0" xfId="0" applyFont="1" applyAlignment="1">
      <alignment horizontal="center" vertical="center" wrapText="1"/>
    </xf>
    <xf numFmtId="0" fontId="3" fillId="0" borderId="0" xfId="0" applyFont="1" applyAlignment="1" applyProtection="1">
      <alignment horizontal="center" vertical="center" wrapText="1"/>
      <protection locked="0"/>
    </xf>
    <xf numFmtId="0" fontId="18" fillId="0" borderId="2" xfId="0" applyFont="1" applyBorder="1" applyAlignment="1">
      <alignment horizontal="center" vertical="center" wrapText="1"/>
    </xf>
    <xf numFmtId="0" fontId="19" fillId="0" borderId="2" xfId="0" applyFont="1" applyBorder="1" applyAlignment="1">
      <alignment horizontal="center" vertical="center" wrapText="1"/>
    </xf>
    <xf numFmtId="0" fontId="8" fillId="3" borderId="0" xfId="0" applyFont="1" applyFill="1" applyAlignment="1" applyProtection="1">
      <alignment vertical="center"/>
      <protection locked="0"/>
    </xf>
    <xf numFmtId="0" fontId="0" fillId="0" borderId="8" xfId="0" applyBorder="1" applyAlignment="1">
      <alignment horizontal="center" wrapText="1"/>
    </xf>
    <xf numFmtId="0" fontId="42" fillId="0" borderId="0" xfId="0" applyFont="1" applyAlignment="1">
      <alignment horizontal="center" vertical="center" wrapText="1"/>
    </xf>
    <xf numFmtId="0" fontId="30" fillId="0" borderId="25" xfId="0" applyFont="1" applyBorder="1" applyAlignment="1">
      <alignment horizontal="center" vertical="center" wrapText="1"/>
    </xf>
    <xf numFmtId="0" fontId="36" fillId="3" borderId="0" xfId="2" applyFont="1" applyFill="1" applyAlignment="1">
      <alignment horizontal="center" vertical="center" wrapText="1"/>
    </xf>
    <xf numFmtId="0" fontId="3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0" fillId="0" borderId="0" xfId="0" applyAlignment="1">
      <alignment wrapText="1"/>
    </xf>
    <xf numFmtId="0" fontId="12" fillId="0" borderId="0" xfId="0" applyFont="1" applyAlignment="1">
      <alignment wrapText="1"/>
    </xf>
    <xf numFmtId="0" fontId="15" fillId="0" borderId="0" xfId="0" applyFont="1" applyAlignment="1">
      <alignment horizontal="center" vertical="center" wrapText="1"/>
    </xf>
    <xf numFmtId="0" fontId="44" fillId="0" borderId="0" xfId="0" applyFont="1" applyAlignment="1">
      <alignment horizontal="center" vertical="center" wrapText="1"/>
    </xf>
    <xf numFmtId="0" fontId="30" fillId="0" borderId="8" xfId="0" applyFont="1" applyBorder="1" applyAlignment="1">
      <alignment horizontal="center" vertical="center" wrapText="1"/>
    </xf>
    <xf numFmtId="0" fontId="32" fillId="0" borderId="0" xfId="0" applyFont="1" applyAlignment="1">
      <alignment horizontal="center"/>
    </xf>
    <xf numFmtId="0" fontId="31" fillId="2" borderId="1" xfId="0" applyFont="1" applyFill="1" applyBorder="1" applyAlignment="1">
      <alignment horizontal="center" vertical="center"/>
    </xf>
    <xf numFmtId="0" fontId="31" fillId="2" borderId="1" xfId="0" applyFont="1" applyFill="1" applyBorder="1" applyAlignment="1">
      <alignment horizontal="center" vertical="center" wrapText="1"/>
    </xf>
    <xf numFmtId="0" fontId="30" fillId="0" borderId="27" xfId="0" applyFont="1" applyBorder="1" applyAlignment="1">
      <alignment vertical="center"/>
    </xf>
    <xf numFmtId="0" fontId="0" fillId="0" borderId="8" xfId="0" applyBorder="1" applyAlignment="1" applyProtection="1">
      <alignment horizontal="center" vertical="center" wrapText="1"/>
      <protection locked="0"/>
    </xf>
    <xf numFmtId="0" fontId="0" fillId="0" borderId="27" xfId="0" applyBorder="1" applyAlignment="1">
      <alignment horizontal="center" vertical="center" wrapText="1"/>
    </xf>
    <xf numFmtId="0" fontId="32" fillId="0" borderId="15" xfId="0" applyFont="1" applyBorder="1" applyAlignment="1">
      <alignment horizontal="justify" vertical="center" wrapText="1"/>
    </xf>
    <xf numFmtId="0" fontId="31" fillId="3" borderId="1" xfId="0" applyFont="1" applyFill="1" applyBorder="1" applyAlignment="1">
      <alignment horizontal="justify" vertical="center" wrapText="1"/>
    </xf>
    <xf numFmtId="0" fontId="30" fillId="3" borderId="1" xfId="0" applyFont="1" applyFill="1" applyBorder="1" applyAlignment="1">
      <alignment horizontal="justify"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1" xfId="0" applyBorder="1" applyAlignment="1">
      <alignment horizontal="center" vertical="center" wrapText="1"/>
    </xf>
    <xf numFmtId="0" fontId="2" fillId="0" borderId="0" xfId="0" applyFont="1" applyAlignment="1">
      <alignment horizontal="center" wrapText="1"/>
    </xf>
    <xf numFmtId="0" fontId="32" fillId="0" borderId="8"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25" xfId="0" applyFont="1" applyBorder="1" applyAlignment="1">
      <alignment horizontal="center" vertical="center" wrapText="1"/>
    </xf>
    <xf numFmtId="0" fontId="32" fillId="0" borderId="20" xfId="0" applyFont="1" applyBorder="1" applyAlignment="1">
      <alignment horizontal="center" vertical="center" wrapText="1"/>
    </xf>
    <xf numFmtId="0" fontId="41" fillId="0" borderId="0" xfId="0" applyFont="1" applyAlignment="1">
      <alignment horizontal="center" vertical="center" wrapText="1"/>
    </xf>
    <xf numFmtId="0" fontId="31" fillId="4" borderId="6" xfId="1" applyFont="1" applyFill="1" applyBorder="1" applyAlignment="1">
      <alignment horizontal="center" vertical="center" wrapText="1"/>
    </xf>
    <xf numFmtId="0" fontId="31" fillId="3" borderId="1" xfId="0" applyFont="1" applyFill="1" applyBorder="1" applyAlignment="1">
      <alignment horizontal="center" vertical="center" wrapText="1"/>
    </xf>
    <xf numFmtId="0" fontId="31" fillId="0" borderId="27" xfId="0" applyFont="1" applyBorder="1" applyAlignment="1">
      <alignment horizontal="center" vertical="center" textRotation="90" wrapText="1"/>
    </xf>
    <xf numFmtId="0" fontId="2" fillId="2" borderId="28" xfId="0" applyFont="1" applyFill="1" applyBorder="1" applyAlignment="1" applyProtection="1">
      <alignment horizontal="center" vertical="center" wrapText="1"/>
      <protection locked="0"/>
    </xf>
    <xf numFmtId="0" fontId="0" fillId="0" borderId="28" xfId="0" applyBorder="1" applyAlignment="1" applyProtection="1">
      <alignment horizontal="center" vertical="center" wrapText="1"/>
      <protection locked="0"/>
    </xf>
    <xf numFmtId="0" fontId="0" fillId="0" borderId="30" xfId="0" applyBorder="1" applyAlignment="1" applyProtection="1">
      <alignment horizontal="center" vertical="center" wrapText="1"/>
      <protection locked="0"/>
    </xf>
    <xf numFmtId="0" fontId="0" fillId="0" borderId="28" xfId="0" applyBorder="1" applyAlignment="1">
      <alignment horizontal="center" wrapText="1"/>
    </xf>
    <xf numFmtId="0" fontId="6" fillId="0" borderId="28" xfId="1" applyFont="1" applyBorder="1" applyAlignment="1">
      <alignment horizontal="center" vertical="center" wrapText="1"/>
    </xf>
    <xf numFmtId="0" fontId="7" fillId="0" borderId="28" xfId="2" applyBorder="1" applyAlignment="1">
      <alignment horizontal="center" wrapText="1"/>
    </xf>
    <xf numFmtId="0" fontId="6" fillId="0" borderId="29" xfId="1" applyFont="1" applyBorder="1" applyAlignment="1">
      <alignment horizontal="center" vertical="center" wrapText="1"/>
    </xf>
    <xf numFmtId="0" fontId="0" fillId="0" borderId="29" xfId="0" applyBorder="1" applyAlignment="1" applyProtection="1">
      <alignment horizontal="center" vertical="center" wrapText="1"/>
      <protection locked="0"/>
    </xf>
    <xf numFmtId="0" fontId="0" fillId="0" borderId="31" xfId="0" applyBorder="1" applyAlignment="1" applyProtection="1">
      <alignment horizontal="center" vertical="center" wrapText="1"/>
      <protection locked="0"/>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6" fillId="0" borderId="34" xfId="1" applyFont="1" applyBorder="1" applyAlignment="1">
      <alignment horizontal="center" vertical="center" wrapText="1"/>
    </xf>
    <xf numFmtId="0" fontId="0" fillId="0" borderId="33" xfId="0" applyBorder="1" applyAlignment="1">
      <alignment vertical="center" wrapText="1"/>
    </xf>
    <xf numFmtId="0" fontId="0" fillId="0" borderId="34" xfId="0" applyBorder="1" applyAlignment="1">
      <alignment horizontal="center" wrapText="1"/>
    </xf>
    <xf numFmtId="0" fontId="0" fillId="0" borderId="33" xfId="0" applyBorder="1" applyAlignment="1">
      <alignment horizontal="center" vertical="center"/>
    </xf>
    <xf numFmtId="0" fontId="2" fillId="0" borderId="33" xfId="0" applyFont="1" applyBorder="1" applyAlignment="1">
      <alignment horizontal="center" vertical="center" wrapText="1"/>
    </xf>
    <xf numFmtId="0" fontId="0" fillId="0" borderId="33" xfId="0" applyBorder="1" applyAlignment="1">
      <alignment horizontal="center" wrapText="1"/>
    </xf>
    <xf numFmtId="0" fontId="8" fillId="0" borderId="33" xfId="0" applyFont="1" applyBorder="1" applyAlignment="1" applyProtection="1">
      <alignment horizontal="center" vertical="center"/>
      <protection locked="0"/>
    </xf>
    <xf numFmtId="0" fontId="0" fillId="0" borderId="33" xfId="0" applyBorder="1" applyAlignment="1" applyProtection="1">
      <alignment horizontal="center" vertical="center"/>
      <protection locked="0"/>
    </xf>
    <xf numFmtId="0" fontId="9" fillId="0" borderId="33" xfId="0" applyFont="1" applyBorder="1" applyAlignment="1" applyProtection="1">
      <alignment horizontal="center" vertical="center" wrapText="1"/>
      <protection locked="0"/>
    </xf>
    <xf numFmtId="0" fontId="0" fillId="8" borderId="33" xfId="0" applyFill="1" applyBorder="1" applyAlignment="1">
      <alignment horizontal="center" vertical="center" wrapText="1"/>
    </xf>
    <xf numFmtId="0" fontId="10" fillId="0" borderId="33" xfId="0" applyFont="1" applyBorder="1" applyAlignment="1">
      <alignment horizontal="center" vertical="center" wrapText="1"/>
    </xf>
    <xf numFmtId="0" fontId="0" fillId="3" borderId="33" xfId="0" applyFill="1" applyBorder="1" applyAlignment="1" applyProtection="1">
      <alignment horizontal="center" vertical="center" wrapText="1"/>
      <protection locked="0"/>
    </xf>
    <xf numFmtId="0" fontId="8" fillId="3" borderId="33" xfId="0" applyFont="1" applyFill="1" applyBorder="1" applyAlignment="1" applyProtection="1">
      <alignment horizontal="center" vertical="center"/>
      <protection locked="0"/>
    </xf>
    <xf numFmtId="0" fontId="0" fillId="3" borderId="33" xfId="0" applyFill="1" applyBorder="1" applyAlignment="1" applyProtection="1">
      <alignment horizontal="center"/>
      <protection locked="0"/>
    </xf>
    <xf numFmtId="0" fontId="0" fillId="3" borderId="33" xfId="0" applyFill="1" applyBorder="1" applyAlignment="1" applyProtection="1">
      <alignment horizontal="center" vertical="center"/>
      <protection locked="0"/>
    </xf>
    <xf numFmtId="49" fontId="0" fillId="0" borderId="33" xfId="0" applyNumberFormat="1" applyBorder="1" applyAlignment="1">
      <alignment horizontal="center" vertical="center" wrapText="1"/>
    </xf>
    <xf numFmtId="0" fontId="2" fillId="3" borderId="33" xfId="0" applyFont="1" applyFill="1" applyBorder="1" applyAlignment="1" applyProtection="1">
      <alignment horizontal="center" vertical="center"/>
      <protection locked="0"/>
    </xf>
    <xf numFmtId="0" fontId="0" fillId="3" borderId="33" xfId="0" applyFill="1" applyBorder="1" applyAlignment="1">
      <alignment horizontal="center"/>
    </xf>
    <xf numFmtId="0" fontId="0" fillId="3" borderId="36" xfId="0" applyFill="1" applyBorder="1" applyAlignment="1" applyProtection="1">
      <alignment horizontal="center" vertical="center"/>
      <protection locked="0"/>
    </xf>
    <xf numFmtId="0" fontId="0" fillId="3" borderId="36" xfId="0" applyFill="1" applyBorder="1" applyAlignment="1" applyProtection="1">
      <alignment horizontal="center"/>
      <protection locked="0"/>
    </xf>
    <xf numFmtId="0" fontId="0" fillId="0" borderId="36" xfId="0" applyBorder="1" applyAlignment="1">
      <alignment horizontal="center" wrapText="1"/>
    </xf>
    <xf numFmtId="0" fontId="0" fillId="0" borderId="36" xfId="0" applyBorder="1" applyAlignment="1">
      <alignment horizontal="center" vertical="center" wrapText="1"/>
    </xf>
    <xf numFmtId="0" fontId="0" fillId="3" borderId="38" xfId="0" applyFill="1" applyBorder="1" applyAlignment="1">
      <alignment horizontal="center" vertical="center" wrapText="1"/>
    </xf>
    <xf numFmtId="0" fontId="0" fillId="3" borderId="38" xfId="0" applyFill="1" applyBorder="1" applyAlignment="1">
      <alignment horizontal="center" wrapText="1"/>
    </xf>
    <xf numFmtId="0" fontId="0" fillId="3" borderId="39" xfId="0" applyFill="1" applyBorder="1" applyAlignment="1">
      <alignment horizontal="center" wrapText="1"/>
    </xf>
    <xf numFmtId="0" fontId="2" fillId="3" borderId="37" xfId="0" applyFont="1" applyFill="1" applyBorder="1" applyAlignment="1">
      <alignment horizontal="center" vertical="center" wrapText="1"/>
    </xf>
    <xf numFmtId="0" fontId="16" fillId="3" borderId="33" xfId="0" applyFont="1" applyFill="1" applyBorder="1" applyAlignment="1" applyProtection="1">
      <alignment horizontal="center" vertical="center"/>
      <protection locked="0"/>
    </xf>
    <xf numFmtId="0" fontId="0" fillId="0" borderId="37" xfId="0" applyBorder="1" applyAlignment="1">
      <alignment horizontal="center" vertical="center" wrapText="1"/>
    </xf>
    <xf numFmtId="0" fontId="0" fillId="0" borderId="39" xfId="0" applyBorder="1" applyAlignment="1">
      <alignment horizontal="center" vertical="center" wrapText="1"/>
    </xf>
    <xf numFmtId="0" fontId="0" fillId="0" borderId="35" xfId="0" applyBorder="1" applyAlignment="1">
      <alignment horizontal="center" vertical="center" wrapText="1"/>
    </xf>
    <xf numFmtId="0" fontId="0" fillId="0" borderId="34" xfId="0"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34" xfId="0" applyFont="1" applyBorder="1" applyAlignment="1">
      <alignment horizontal="center" vertical="center" wrapText="1"/>
    </xf>
    <xf numFmtId="0" fontId="16" fillId="0" borderId="35" xfId="0" applyFont="1" applyBorder="1" applyAlignment="1">
      <alignment horizontal="center" vertical="center" wrapText="1"/>
    </xf>
    <xf numFmtId="0" fontId="16" fillId="0" borderId="40" xfId="0" applyFont="1" applyBorder="1" applyAlignment="1">
      <alignment horizontal="center" vertical="center" wrapText="1"/>
    </xf>
    <xf numFmtId="0" fontId="0" fillId="0" borderId="41" xfId="0" applyBorder="1" applyAlignment="1">
      <alignment horizontal="center"/>
    </xf>
    <xf numFmtId="0" fontId="0" fillId="0" borderId="42" xfId="0" applyBorder="1" applyAlignment="1">
      <alignment horizontal="center"/>
    </xf>
    <xf numFmtId="0" fontId="2" fillId="0" borderId="36" xfId="0" applyFont="1" applyBorder="1" applyAlignment="1">
      <alignment horizontal="center" vertical="center" wrapText="1"/>
    </xf>
    <xf numFmtId="0" fontId="2" fillId="3" borderId="38" xfId="0" applyFont="1" applyFill="1" applyBorder="1" applyAlignment="1">
      <alignment horizontal="center" vertical="center" wrapText="1"/>
    </xf>
    <xf numFmtId="0" fontId="2" fillId="3" borderId="38" xfId="0" applyFont="1" applyFill="1" applyBorder="1" applyAlignment="1">
      <alignment horizontal="center" wrapText="1"/>
    </xf>
    <xf numFmtId="0" fontId="2" fillId="3" borderId="39" xfId="0" applyFont="1" applyFill="1" applyBorder="1" applyAlignment="1">
      <alignment horizontal="center" wrapText="1"/>
    </xf>
    <xf numFmtId="0" fontId="0" fillId="0" borderId="38" xfId="0" applyBorder="1" applyAlignment="1">
      <alignment horizontal="center" vertical="center" wrapText="1"/>
    </xf>
    <xf numFmtId="0" fontId="0" fillId="0" borderId="43" xfId="0" applyBorder="1" applyAlignment="1">
      <alignment horizontal="center" vertical="center" wrapText="1"/>
    </xf>
    <xf numFmtId="0" fontId="29" fillId="4" borderId="44" xfId="0" applyFont="1" applyFill="1" applyBorder="1" applyAlignment="1">
      <alignment horizontal="center" vertical="center" wrapText="1"/>
    </xf>
    <xf numFmtId="0" fontId="31" fillId="0" borderId="44" xfId="0" applyFont="1" applyBorder="1" applyAlignment="1">
      <alignment horizontal="center" vertical="center" wrapText="1"/>
    </xf>
    <xf numFmtId="0" fontId="31" fillId="0" borderId="45" xfId="0" applyFont="1" applyBorder="1" applyAlignment="1">
      <alignment horizontal="center" vertical="center" wrapText="1"/>
    </xf>
    <xf numFmtId="0" fontId="29" fillId="0" borderId="45" xfId="0" applyFont="1" applyBorder="1" applyAlignment="1">
      <alignment horizontal="center" vertical="center" wrapText="1"/>
    </xf>
    <xf numFmtId="0" fontId="29" fillId="0" borderId="44" xfId="0" applyFont="1" applyBorder="1" applyAlignment="1">
      <alignment horizontal="center" vertical="center" wrapText="1"/>
    </xf>
    <xf numFmtId="0" fontId="32" fillId="0" borderId="45" xfId="0" applyFont="1" applyBorder="1" applyAlignment="1">
      <alignment horizontal="center" vertical="center" wrapText="1"/>
    </xf>
    <xf numFmtId="0" fontId="32" fillId="0" borderId="44" xfId="0" applyFont="1" applyBorder="1" applyAlignment="1">
      <alignment horizontal="center" vertical="center" wrapText="1"/>
    </xf>
    <xf numFmtId="0" fontId="30" fillId="0" borderId="45" xfId="0" applyFont="1" applyBorder="1" applyAlignment="1">
      <alignment horizontal="center" vertical="center" wrapText="1"/>
    </xf>
    <xf numFmtId="0" fontId="30" fillId="0" borderId="33" xfId="0" applyFont="1" applyBorder="1" applyAlignment="1">
      <alignment horizontal="center" vertical="center" wrapText="1"/>
    </xf>
    <xf numFmtId="0" fontId="30" fillId="0" borderId="34" xfId="0" applyFont="1" applyBorder="1" applyAlignment="1">
      <alignment horizontal="center" vertical="center" wrapText="1"/>
    </xf>
    <xf numFmtId="0" fontId="32" fillId="0" borderId="34" xfId="0" applyFont="1" applyBorder="1" applyAlignment="1">
      <alignment horizontal="center" vertical="center" wrapText="1"/>
    </xf>
    <xf numFmtId="0" fontId="36" fillId="0" borderId="45" xfId="2" applyFont="1" applyBorder="1" applyAlignment="1">
      <alignment horizontal="center" vertical="center" wrapText="1"/>
    </xf>
    <xf numFmtId="0" fontId="30" fillId="0" borderId="33" xfId="0" applyFont="1" applyBorder="1" applyAlignment="1">
      <alignment horizontal="justify" vertical="center" wrapText="1"/>
    </xf>
    <xf numFmtId="0" fontId="43" fillId="0" borderId="33" xfId="0" applyFont="1" applyBorder="1" applyAlignment="1">
      <alignment horizontal="justify" vertical="center" wrapText="1"/>
    </xf>
    <xf numFmtId="0" fontId="43" fillId="0" borderId="33" xfId="0" applyFont="1" applyBorder="1" applyAlignment="1">
      <alignment horizontal="center" vertical="center" wrapText="1"/>
    </xf>
    <xf numFmtId="0" fontId="32" fillId="0" borderId="46" xfId="0" applyFont="1" applyBorder="1" applyAlignment="1">
      <alignment horizontal="center" vertical="center" wrapText="1"/>
    </xf>
    <xf numFmtId="0" fontId="31" fillId="2" borderId="33" xfId="0" applyFont="1" applyFill="1" applyBorder="1" applyAlignment="1">
      <alignment horizontal="center" vertical="center"/>
    </xf>
    <xf numFmtId="0" fontId="31" fillId="2" borderId="33" xfId="0" applyFont="1" applyFill="1" applyBorder="1" applyAlignment="1">
      <alignment horizontal="center" vertical="center" wrapText="1"/>
    </xf>
    <xf numFmtId="14" fontId="30" fillId="0" borderId="33" xfId="0" applyNumberFormat="1" applyFont="1" applyBorder="1" applyAlignment="1">
      <alignment horizontal="center" vertical="center"/>
    </xf>
    <xf numFmtId="0" fontId="30" fillId="0" borderId="33" xfId="0" applyNumberFormat="1" applyFont="1" applyBorder="1" applyAlignment="1">
      <alignment horizontal="center" vertical="center"/>
    </xf>
    <xf numFmtId="0" fontId="31" fillId="4" borderId="45" xfId="1" applyFont="1" applyFill="1" applyBorder="1" applyAlignment="1">
      <alignment horizontal="center" vertical="center" wrapText="1"/>
    </xf>
    <xf numFmtId="0" fontId="31" fillId="4" borderId="33" xfId="1" applyFont="1" applyFill="1" applyBorder="1" applyAlignment="1">
      <alignment horizontal="center" vertical="center" wrapText="1"/>
    </xf>
    <xf numFmtId="0" fontId="29" fillId="4" borderId="33" xfId="0" applyFont="1" applyFill="1" applyBorder="1" applyAlignment="1">
      <alignment horizontal="center" vertical="center" wrapText="1"/>
    </xf>
    <xf numFmtId="0" fontId="31" fillId="4" borderId="33" xfId="0" applyFont="1" applyFill="1" applyBorder="1" applyAlignment="1">
      <alignment horizontal="center" vertical="center" wrapText="1"/>
    </xf>
    <xf numFmtId="0" fontId="32" fillId="0" borderId="33" xfId="0" applyFont="1" applyBorder="1" applyAlignment="1">
      <alignment horizontal="justify" vertical="center" wrapText="1"/>
    </xf>
    <xf numFmtId="0" fontId="32" fillId="0" borderId="33" xfId="0" applyFont="1" applyBorder="1" applyAlignment="1" applyProtection="1">
      <alignment horizontal="justify" vertical="center" wrapText="1"/>
    </xf>
    <xf numFmtId="0" fontId="32" fillId="3" borderId="33" xfId="0" applyFont="1" applyFill="1" applyBorder="1" applyAlignment="1">
      <alignment horizontal="justify" vertical="center" wrapText="1"/>
    </xf>
    <xf numFmtId="0" fontId="32" fillId="0" borderId="33" xfId="0" applyFont="1" applyFill="1" applyBorder="1" applyAlignment="1">
      <alignment horizontal="justify" vertical="center" wrapText="1"/>
    </xf>
    <xf numFmtId="0" fontId="30" fillId="0" borderId="33" xfId="0" applyFont="1" applyBorder="1" applyAlignment="1" applyProtection="1">
      <alignment horizontal="justify" vertical="center" wrapText="1"/>
    </xf>
    <xf numFmtId="0" fontId="30" fillId="3" borderId="33" xfId="0" applyFont="1" applyFill="1" applyBorder="1" applyAlignment="1" applyProtection="1">
      <alignment horizontal="justify" vertical="center" wrapText="1"/>
    </xf>
    <xf numFmtId="0" fontId="30" fillId="0" borderId="33" xfId="0" applyFont="1" applyFill="1" applyBorder="1" applyAlignment="1" applyProtection="1">
      <alignment horizontal="justify" vertical="center" wrapText="1"/>
    </xf>
    <xf numFmtId="0" fontId="32" fillId="0" borderId="33" xfId="0" applyFont="1" applyBorder="1" applyAlignment="1">
      <alignment horizontal="center" vertical="center" wrapText="1"/>
    </xf>
    <xf numFmtId="0" fontId="31" fillId="3" borderId="33" xfId="0" applyFont="1" applyFill="1" applyBorder="1" applyAlignment="1">
      <alignment horizontal="center" vertical="center" wrapText="1"/>
    </xf>
    <xf numFmtId="0" fontId="32" fillId="0" borderId="50" xfId="0" applyFont="1" applyBorder="1" applyAlignment="1">
      <alignment horizontal="center" vertical="center" wrapText="1"/>
    </xf>
    <xf numFmtId="0" fontId="31" fillId="0" borderId="33" xfId="0" applyFont="1" applyBorder="1" applyAlignment="1" applyProtection="1">
      <alignment horizontal="center" vertical="center" wrapText="1"/>
      <protection locked="0"/>
    </xf>
    <xf numFmtId="0" fontId="31" fillId="0" borderId="35" xfId="0" applyFont="1" applyBorder="1" applyAlignment="1" applyProtection="1">
      <alignment horizontal="center" vertical="center" wrapText="1"/>
      <protection locked="0"/>
    </xf>
    <xf numFmtId="0" fontId="29" fillId="0" borderId="33" xfId="0" applyFont="1" applyBorder="1" applyAlignment="1">
      <alignment horizontal="center" vertical="center" wrapText="1"/>
    </xf>
    <xf numFmtId="0" fontId="30" fillId="0" borderId="33" xfId="0" applyFont="1" applyBorder="1" applyAlignment="1" applyProtection="1">
      <alignment horizontal="center" vertical="center" wrapText="1"/>
      <protection locked="0"/>
    </xf>
    <xf numFmtId="0" fontId="31" fillId="6" borderId="33" xfId="0" applyFont="1" applyFill="1" applyBorder="1" applyAlignment="1" applyProtection="1">
      <alignment horizontal="center" vertical="center" wrapText="1"/>
      <protection locked="0"/>
    </xf>
    <xf numFmtId="14" fontId="29" fillId="0" borderId="33" xfId="0" applyNumberFormat="1" applyFont="1" applyBorder="1" applyAlignment="1">
      <alignment horizontal="center" vertical="center" wrapText="1"/>
    </xf>
    <xf numFmtId="14" fontId="32" fillId="0" borderId="33" xfId="0" applyNumberFormat="1" applyFont="1" applyBorder="1" applyAlignment="1">
      <alignment horizontal="center" vertical="center" wrapText="1"/>
    </xf>
    <xf numFmtId="0" fontId="31" fillId="0" borderId="33" xfId="0" applyFont="1" applyBorder="1" applyAlignment="1">
      <alignment horizontal="center" vertical="center" wrapText="1"/>
    </xf>
    <xf numFmtId="0" fontId="32" fillId="0" borderId="45" xfId="0" applyFont="1" applyBorder="1" applyAlignment="1">
      <alignment horizontal="justify" vertical="center" wrapText="1"/>
    </xf>
    <xf numFmtId="0" fontId="32" fillId="0" borderId="47" xfId="0" applyFont="1" applyBorder="1" applyAlignment="1">
      <alignment horizontal="center" vertical="center" wrapText="1"/>
    </xf>
    <xf numFmtId="0" fontId="30" fillId="0" borderId="47" xfId="0" applyFont="1" applyBorder="1" applyAlignment="1">
      <alignment horizontal="center" vertical="center" wrapText="1"/>
    </xf>
    <xf numFmtId="0" fontId="31" fillId="4" borderId="47" xfId="1" applyFont="1" applyFill="1" applyBorder="1" applyAlignment="1">
      <alignment horizontal="center" vertical="center" wrapText="1"/>
    </xf>
    <xf numFmtId="0" fontId="30" fillId="0" borderId="33" xfId="0" applyFont="1" applyFill="1" applyBorder="1" applyAlignment="1">
      <alignment horizontal="justify" vertical="center" wrapText="1"/>
    </xf>
    <xf numFmtId="0" fontId="30" fillId="0" borderId="33" xfId="0" applyFont="1" applyFill="1" applyBorder="1" applyAlignment="1">
      <alignment horizontal="center" vertical="center" wrapText="1"/>
    </xf>
    <xf numFmtId="0" fontId="31" fillId="3" borderId="33" xfId="0" applyFont="1" applyFill="1" applyBorder="1" applyAlignment="1">
      <alignment horizontal="justify" vertical="center" wrapText="1"/>
    </xf>
    <xf numFmtId="0" fontId="30" fillId="3" borderId="33" xfId="0" applyFont="1" applyFill="1" applyBorder="1" applyAlignment="1">
      <alignment horizontal="justify" vertical="center" wrapText="1"/>
    </xf>
    <xf numFmtId="14" fontId="30" fillId="0" borderId="33" xfId="0" applyNumberFormat="1" applyFont="1" applyFill="1" applyBorder="1" applyAlignment="1">
      <alignment horizontal="center" vertical="center"/>
    </xf>
    <xf numFmtId="0" fontId="28" fillId="4" borderId="33" xfId="0" applyFont="1" applyFill="1" applyBorder="1" applyAlignment="1">
      <alignment horizontal="center" vertical="center" wrapText="1"/>
    </xf>
    <xf numFmtId="0" fontId="28" fillId="0" borderId="33" xfId="0" applyFont="1" applyBorder="1" applyAlignment="1">
      <alignment horizontal="center" vertical="center" wrapText="1"/>
    </xf>
    <xf numFmtId="0" fontId="25" fillId="0" borderId="33" xfId="0" applyFont="1" applyBorder="1" applyAlignment="1">
      <alignment horizontal="center" vertical="center" wrapText="1"/>
    </xf>
    <xf numFmtId="1" fontId="25" fillId="0" borderId="33" xfId="0" applyNumberFormat="1" applyFont="1" applyBorder="1" applyAlignment="1">
      <alignment horizontal="center" vertical="center" wrapText="1"/>
    </xf>
    <xf numFmtId="0" fontId="25" fillId="0" borderId="45" xfId="0" applyFont="1" applyBorder="1" applyAlignment="1">
      <alignment horizontal="center" vertical="center" wrapText="1"/>
    </xf>
    <xf numFmtId="0" fontId="25" fillId="0" borderId="47" xfId="0" applyFont="1" applyBorder="1" applyAlignment="1">
      <alignment horizontal="center" vertical="center" wrapText="1"/>
    </xf>
    <xf numFmtId="0" fontId="0" fillId="3" borderId="33" xfId="0" applyFill="1" applyBorder="1" applyAlignment="1" applyProtection="1">
      <alignment horizontal="center"/>
      <protection locked="0"/>
    </xf>
    <xf numFmtId="0" fontId="2" fillId="3" borderId="37"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0" fillId="0" borderId="38" xfId="0" applyBorder="1" applyAlignment="1">
      <alignment horizontal="center" vertical="center" wrapText="1"/>
    </xf>
    <xf numFmtId="0" fontId="0" fillId="0" borderId="6" xfId="0" applyBorder="1" applyAlignment="1">
      <alignment horizontal="center" vertical="center" wrapText="1"/>
    </xf>
    <xf numFmtId="0" fontId="2" fillId="0" borderId="35" xfId="0" applyFont="1" applyBorder="1" applyAlignment="1">
      <alignment horizontal="center" vertical="center" wrapText="1"/>
    </xf>
    <xf numFmtId="0" fontId="2" fillId="0" borderId="34" xfId="0" applyFont="1" applyBorder="1" applyAlignment="1">
      <alignment horizontal="center" vertical="center" wrapText="1"/>
    </xf>
    <xf numFmtId="0" fontId="0" fillId="0" borderId="36" xfId="0" applyBorder="1" applyAlignment="1">
      <alignment horizontal="center" vertical="center" wrapText="1"/>
    </xf>
    <xf numFmtId="0" fontId="0" fillId="0" borderId="8" xfId="0" applyBorder="1" applyAlignment="1">
      <alignment horizontal="center" vertical="center" wrapText="1"/>
    </xf>
    <xf numFmtId="0" fontId="0" fillId="0" borderId="1" xfId="0" applyBorder="1" applyAlignment="1">
      <alignment horizontal="center" vertical="center" wrapText="1"/>
    </xf>
    <xf numFmtId="0" fontId="2" fillId="0" borderId="0" xfId="0" applyFont="1" applyAlignment="1">
      <alignment horizontal="center" wrapText="1"/>
    </xf>
    <xf numFmtId="0" fontId="2" fillId="0" borderId="35" xfId="0" applyFont="1" applyBorder="1" applyAlignment="1">
      <alignment horizontal="center" wrapText="1"/>
    </xf>
    <xf numFmtId="0" fontId="2" fillId="0" borderId="34" xfId="0" applyFont="1" applyBorder="1" applyAlignment="1">
      <alignment horizontal="center" wrapText="1"/>
    </xf>
    <xf numFmtId="0" fontId="0" fillId="3" borderId="35" xfId="0" applyFill="1" applyBorder="1" applyAlignment="1" applyProtection="1">
      <alignment horizontal="center"/>
      <protection locked="0"/>
    </xf>
    <xf numFmtId="0" fontId="0" fillId="3" borderId="34" xfId="0" applyFill="1" applyBorder="1" applyAlignment="1" applyProtection="1">
      <alignment horizontal="center"/>
      <protection locked="0"/>
    </xf>
    <xf numFmtId="0" fontId="32" fillId="0" borderId="44" xfId="0" applyFont="1" applyBorder="1" applyAlignment="1" applyProtection="1">
      <alignment horizontal="center" vertical="center" wrapText="1"/>
      <protection locked="0"/>
    </xf>
    <xf numFmtId="0" fontId="32" fillId="0" borderId="14" xfId="0" applyFont="1" applyBorder="1" applyAlignment="1">
      <alignment horizontal="center" vertical="center" wrapText="1"/>
    </xf>
    <xf numFmtId="0" fontId="32" fillId="0" borderId="16" xfId="0" applyFont="1" applyBorder="1" applyAlignment="1">
      <alignment horizontal="center" vertical="center" wrapText="1"/>
    </xf>
    <xf numFmtId="0" fontId="32" fillId="0" borderId="17" xfId="0" applyFont="1" applyBorder="1" applyAlignment="1">
      <alignment horizontal="center" vertical="center" wrapText="1"/>
    </xf>
    <xf numFmtId="0" fontId="31" fillId="2" borderId="35" xfId="0" applyFont="1" applyFill="1" applyBorder="1" applyAlignment="1">
      <alignment horizontal="center" vertical="center"/>
    </xf>
    <xf numFmtId="0" fontId="31" fillId="2" borderId="34" xfId="0" applyFont="1" applyFill="1" applyBorder="1" applyAlignment="1">
      <alignment horizontal="center" vertical="center"/>
    </xf>
    <xf numFmtId="0" fontId="32" fillId="0" borderId="45" xfId="0" applyFont="1" applyBorder="1" applyAlignment="1">
      <alignment horizontal="center" vertical="center" wrapText="1"/>
    </xf>
    <xf numFmtId="0" fontId="32" fillId="0" borderId="8"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44" xfId="0" applyFont="1" applyBorder="1" applyAlignment="1">
      <alignment horizontal="center" vertical="center" wrapText="1"/>
    </xf>
    <xf numFmtId="0" fontId="32" fillId="0" borderId="25" xfId="0" applyFont="1" applyBorder="1" applyAlignment="1">
      <alignment horizontal="center" vertical="center" wrapText="1"/>
    </xf>
    <xf numFmtId="0" fontId="32" fillId="0" borderId="20"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40" xfId="0" applyFont="1" applyBorder="1" applyAlignment="1">
      <alignment horizontal="center" vertical="center" wrapText="1"/>
    </xf>
    <xf numFmtId="0" fontId="32" fillId="0" borderId="26" xfId="0" applyFont="1" applyBorder="1" applyAlignment="1">
      <alignment horizontal="center" vertical="center" wrapText="1"/>
    </xf>
    <xf numFmtId="0" fontId="29" fillId="4" borderId="44" xfId="0" applyFont="1" applyFill="1" applyBorder="1" applyAlignment="1">
      <alignment horizontal="center" vertical="center" wrapText="1"/>
    </xf>
    <xf numFmtId="0" fontId="31" fillId="2" borderId="33" xfId="0" applyFont="1" applyFill="1" applyBorder="1" applyAlignment="1">
      <alignment horizontal="center" vertical="center" wrapText="1"/>
    </xf>
    <xf numFmtId="0" fontId="35" fillId="0" borderId="44" xfId="0" applyFont="1" applyBorder="1" applyAlignment="1">
      <alignment horizontal="center" vertical="center" wrapText="1"/>
    </xf>
    <xf numFmtId="0" fontId="39" fillId="0" borderId="0" xfId="0" applyFont="1" applyAlignment="1">
      <alignment horizontal="center" vertical="center" textRotation="90" wrapText="1"/>
    </xf>
    <xf numFmtId="0" fontId="22" fillId="0" borderId="0" xfId="0" applyFont="1" applyAlignment="1">
      <alignment horizontal="center" vertical="center" wrapText="1"/>
    </xf>
    <xf numFmtId="0" fontId="40" fillId="0" borderId="0" xfId="0" applyFont="1" applyAlignment="1">
      <alignment horizontal="center" vertical="center" wrapText="1"/>
    </xf>
    <xf numFmtId="0" fontId="41" fillId="0" borderId="0" xfId="0" applyFont="1" applyAlignment="1">
      <alignment horizontal="center" vertical="center" wrapText="1"/>
    </xf>
    <xf numFmtId="0" fontId="32" fillId="0" borderId="35" xfId="0" applyFont="1" applyBorder="1" applyAlignment="1">
      <alignment horizontal="center" vertical="center" wrapText="1"/>
    </xf>
    <xf numFmtId="0" fontId="32" fillId="0" borderId="40" xfId="0" applyFont="1" applyBorder="1" applyAlignment="1">
      <alignment horizontal="center" vertical="center" wrapText="1"/>
    </xf>
    <xf numFmtId="0" fontId="32" fillId="0" borderId="34" xfId="0" applyFont="1" applyBorder="1" applyAlignment="1">
      <alignment horizontal="center" vertical="center" wrapText="1"/>
    </xf>
    <xf numFmtId="0" fontId="31" fillId="4" borderId="35" xfId="0" applyFont="1" applyFill="1" applyBorder="1" applyAlignment="1" applyProtection="1">
      <alignment horizontal="center" vertical="center" wrapText="1"/>
      <protection locked="0"/>
    </xf>
    <xf numFmtId="0" fontId="31" fillId="4" borderId="40" xfId="0" applyFont="1" applyFill="1" applyBorder="1" applyAlignment="1" applyProtection="1">
      <alignment horizontal="center" vertical="center" wrapText="1"/>
      <protection locked="0"/>
    </xf>
    <xf numFmtId="0" fontId="31" fillId="4" borderId="34" xfId="0" applyFont="1" applyFill="1" applyBorder="1" applyAlignment="1" applyProtection="1">
      <alignment horizontal="center" vertical="center" wrapText="1"/>
      <protection locked="0"/>
    </xf>
    <xf numFmtId="0" fontId="29" fillId="4" borderId="49" xfId="0" applyFont="1" applyFill="1" applyBorder="1" applyAlignment="1">
      <alignment horizontal="center" vertical="center" wrapText="1"/>
    </xf>
    <xf numFmtId="0" fontId="29" fillId="4" borderId="47" xfId="0" applyFont="1" applyFill="1" applyBorder="1" applyAlignment="1">
      <alignment horizontal="center" vertical="center" wrapText="1"/>
    </xf>
    <xf numFmtId="0" fontId="29" fillId="4" borderId="48" xfId="0" applyFont="1" applyFill="1" applyBorder="1" applyAlignment="1">
      <alignment horizontal="center" vertical="center" wrapText="1"/>
    </xf>
    <xf numFmtId="0" fontId="29" fillId="4" borderId="27" xfId="0" applyFont="1" applyFill="1" applyBorder="1" applyAlignment="1">
      <alignment horizontal="center" vertical="center" wrapText="1"/>
    </xf>
    <xf numFmtId="0" fontId="29" fillId="4" borderId="0" xfId="0" applyFont="1" applyFill="1" applyAlignment="1">
      <alignment horizontal="center" vertical="center" wrapText="1"/>
    </xf>
    <xf numFmtId="0" fontId="29" fillId="4" borderId="4" xfId="0" applyFont="1" applyFill="1" applyBorder="1" applyAlignment="1">
      <alignment horizontal="center" vertical="center" wrapText="1"/>
    </xf>
    <xf numFmtId="0" fontId="29" fillId="4" borderId="5" xfId="0" applyFont="1" applyFill="1" applyBorder="1" applyAlignment="1">
      <alignment horizontal="center" vertical="center" wrapText="1"/>
    </xf>
    <xf numFmtId="0" fontId="29" fillId="4" borderId="6" xfId="0" applyFont="1" applyFill="1" applyBorder="1" applyAlignment="1">
      <alignment horizontal="center" vertical="center" wrapText="1"/>
    </xf>
    <xf numFmtId="0" fontId="29" fillId="4" borderId="7" xfId="0" applyFont="1" applyFill="1" applyBorder="1" applyAlignment="1">
      <alignment horizontal="center" vertical="center" wrapText="1"/>
    </xf>
    <xf numFmtId="0" fontId="33" fillId="5" borderId="45" xfId="0" applyFont="1" applyFill="1" applyBorder="1" applyAlignment="1">
      <alignment horizontal="center" vertical="center" textRotation="90" wrapText="1"/>
    </xf>
    <xf numFmtId="0" fontId="33" fillId="5" borderId="8" xfId="0" applyFont="1" applyFill="1" applyBorder="1" applyAlignment="1">
      <alignment horizontal="center" vertical="center" textRotation="90" wrapText="1"/>
    </xf>
    <xf numFmtId="0" fontId="33" fillId="5" borderId="1" xfId="0" applyFont="1" applyFill="1" applyBorder="1" applyAlignment="1">
      <alignment horizontal="center" vertical="center" textRotation="90" wrapText="1"/>
    </xf>
    <xf numFmtId="0" fontId="32" fillId="0" borderId="33" xfId="0" applyFont="1" applyBorder="1" applyAlignment="1">
      <alignment horizontal="center" vertical="center" wrapText="1"/>
    </xf>
    <xf numFmtId="0" fontId="29" fillId="6" borderId="33" xfId="0" applyFont="1" applyFill="1" applyBorder="1" applyAlignment="1">
      <alignment horizontal="center" vertical="center" wrapText="1"/>
    </xf>
    <xf numFmtId="0" fontId="31" fillId="4" borderId="33" xfId="1" applyFont="1" applyFill="1" applyBorder="1" applyAlignment="1">
      <alignment horizontal="center" vertical="center" wrapText="1"/>
    </xf>
    <xf numFmtId="0" fontId="31" fillId="4" borderId="37" xfId="1" applyFont="1" applyFill="1" applyBorder="1" applyAlignment="1">
      <alignment horizontal="center" vertical="center" wrapText="1"/>
    </xf>
    <xf numFmtId="0" fontId="31" fillId="4" borderId="47" xfId="1" applyFont="1" applyFill="1" applyBorder="1" applyAlignment="1">
      <alignment horizontal="center" vertical="center" wrapText="1"/>
    </xf>
    <xf numFmtId="0" fontId="31" fillId="4" borderId="5" xfId="1" applyFont="1" applyFill="1" applyBorder="1" applyAlignment="1">
      <alignment horizontal="center" vertical="center" wrapText="1"/>
    </xf>
    <xf numFmtId="0" fontId="31" fillId="4" borderId="6" xfId="1" applyFont="1" applyFill="1" applyBorder="1" applyAlignment="1">
      <alignment horizontal="center" vertical="center" wrapText="1"/>
    </xf>
    <xf numFmtId="0" fontId="30" fillId="0" borderId="33" xfId="0" applyFont="1" applyBorder="1" applyAlignment="1" applyProtection="1">
      <alignment horizontal="center" vertical="center" wrapText="1"/>
      <protection locked="0"/>
    </xf>
    <xf numFmtId="0" fontId="30" fillId="3" borderId="33" xfId="0" applyFont="1" applyFill="1" applyBorder="1" applyAlignment="1" applyProtection="1">
      <alignment horizontal="center" vertical="center" wrapText="1"/>
      <protection locked="0"/>
    </xf>
    <xf numFmtId="0" fontId="31" fillId="4" borderId="48" xfId="1" applyFont="1" applyFill="1" applyBorder="1" applyAlignment="1">
      <alignment horizontal="center" vertical="center" wrapText="1"/>
    </xf>
    <xf numFmtId="0" fontId="31" fillId="4" borderId="7" xfId="1" applyFont="1" applyFill="1" applyBorder="1" applyAlignment="1">
      <alignment horizontal="center" vertical="center" wrapText="1"/>
    </xf>
    <xf numFmtId="0" fontId="31" fillId="7" borderId="45" xfId="0" applyFont="1" applyFill="1" applyBorder="1" applyAlignment="1" applyProtection="1">
      <alignment horizontal="center" vertical="center" wrapText="1"/>
      <protection locked="0"/>
    </xf>
    <xf numFmtId="0" fontId="31" fillId="7" borderId="8" xfId="0" applyFont="1" applyFill="1" applyBorder="1" applyAlignment="1" applyProtection="1">
      <alignment horizontal="center" vertical="center" wrapText="1"/>
      <protection locked="0"/>
    </xf>
    <xf numFmtId="0" fontId="31" fillId="7" borderId="19" xfId="0" applyFont="1" applyFill="1" applyBorder="1" applyAlignment="1" applyProtection="1">
      <alignment horizontal="center" vertical="center" wrapText="1"/>
      <protection locked="0"/>
    </xf>
    <xf numFmtId="0" fontId="31" fillId="3" borderId="33" xfId="0" applyFont="1" applyFill="1" applyBorder="1" applyAlignment="1">
      <alignment horizontal="center" vertical="center" wrapText="1"/>
    </xf>
    <xf numFmtId="0" fontId="37" fillId="3" borderId="45" xfId="0" applyFont="1" applyFill="1" applyBorder="1" applyAlignment="1">
      <alignment horizontal="center" vertical="center" wrapText="1"/>
    </xf>
    <xf numFmtId="0" fontId="37" fillId="3" borderId="8"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31" fillId="3" borderId="45" xfId="0" applyFont="1" applyFill="1" applyBorder="1" applyAlignment="1">
      <alignment horizontal="center" vertical="center" wrapText="1"/>
    </xf>
    <xf numFmtId="0" fontId="31" fillId="3" borderId="8" xfId="0" applyFont="1" applyFill="1" applyBorder="1" applyAlignment="1">
      <alignment horizontal="center" vertical="center" wrapText="1"/>
    </xf>
    <xf numFmtId="0" fontId="31" fillId="7" borderId="1" xfId="0" applyFont="1" applyFill="1" applyBorder="1" applyAlignment="1" applyProtection="1">
      <alignment horizontal="center" vertical="center" wrapText="1"/>
      <protection locked="0"/>
    </xf>
    <xf numFmtId="0" fontId="29" fillId="5" borderId="45" xfId="0" applyFont="1" applyFill="1" applyBorder="1" applyAlignment="1">
      <alignment horizontal="center" vertical="center" textRotation="90"/>
    </xf>
    <xf numFmtId="0" fontId="29" fillId="5" borderId="8" xfId="0" applyFont="1" applyFill="1" applyBorder="1" applyAlignment="1">
      <alignment horizontal="center" vertical="center" textRotation="90"/>
    </xf>
    <xf numFmtId="0" fontId="29" fillId="5" borderId="1" xfId="0" applyFont="1" applyFill="1" applyBorder="1" applyAlignment="1">
      <alignment horizontal="center" vertical="center" textRotation="90"/>
    </xf>
    <xf numFmtId="0" fontId="29" fillId="6" borderId="45" xfId="0" applyFont="1" applyFill="1" applyBorder="1" applyAlignment="1">
      <alignment horizontal="center" vertical="center" wrapText="1"/>
    </xf>
    <xf numFmtId="0" fontId="29" fillId="6" borderId="8"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31" fillId="4" borderId="45" xfId="1" applyFont="1" applyFill="1" applyBorder="1" applyAlignment="1">
      <alignment horizontal="center" vertical="center" wrapText="1"/>
    </xf>
    <xf numFmtId="0" fontId="31" fillId="4" borderId="1" xfId="1" applyFont="1" applyFill="1" applyBorder="1" applyAlignment="1">
      <alignment horizontal="center" vertical="center" wrapText="1"/>
    </xf>
    <xf numFmtId="0" fontId="29" fillId="6" borderId="35" xfId="0" applyFont="1" applyFill="1" applyBorder="1" applyAlignment="1">
      <alignment horizontal="center" vertical="center" wrapText="1"/>
    </xf>
    <xf numFmtId="0" fontId="29" fillId="6" borderId="34" xfId="0" applyFont="1" applyFill="1" applyBorder="1" applyAlignment="1">
      <alignment horizontal="center" vertical="center" wrapText="1"/>
    </xf>
    <xf numFmtId="0" fontId="31" fillId="0" borderId="33" xfId="0" applyFont="1" applyBorder="1" applyAlignment="1" applyProtection="1">
      <alignment horizontal="center" vertical="center" textRotation="90" wrapText="1"/>
      <protection locked="0"/>
    </xf>
    <xf numFmtId="0" fontId="31" fillId="0" borderId="27" xfId="0" applyFont="1" applyBorder="1" applyAlignment="1" applyProtection="1">
      <alignment horizontal="center" vertical="center" wrapText="1"/>
      <protection locked="0"/>
    </xf>
    <xf numFmtId="0" fontId="29" fillId="4" borderId="33" xfId="0" applyFont="1" applyFill="1" applyBorder="1" applyAlignment="1">
      <alignment horizontal="center" vertical="center" wrapText="1"/>
    </xf>
    <xf numFmtId="0" fontId="31" fillId="6" borderId="45" xfId="0" applyFont="1" applyFill="1" applyBorder="1" applyAlignment="1">
      <alignment horizontal="center" vertical="center" textRotation="90" wrapText="1"/>
    </xf>
    <xf numFmtId="0" fontId="31" fillId="6" borderId="8" xfId="0" applyFont="1" applyFill="1" applyBorder="1" applyAlignment="1">
      <alignment horizontal="center" vertical="center" textRotation="90" wrapText="1"/>
    </xf>
    <xf numFmtId="0" fontId="31" fillId="6" borderId="1" xfId="0" applyFont="1" applyFill="1" applyBorder="1" applyAlignment="1">
      <alignment horizontal="center" vertical="center" textRotation="90" wrapText="1"/>
    </xf>
    <xf numFmtId="0" fontId="33" fillId="5" borderId="49" xfId="0" applyFont="1" applyFill="1" applyBorder="1" applyAlignment="1">
      <alignment horizontal="center" vertical="center" textRotation="90" wrapText="1"/>
    </xf>
    <xf numFmtId="0" fontId="33" fillId="5" borderId="27" xfId="0" applyFont="1" applyFill="1" applyBorder="1" applyAlignment="1">
      <alignment horizontal="center" vertical="center" textRotation="90" wrapText="1"/>
    </xf>
    <xf numFmtId="0" fontId="33" fillId="5" borderId="5" xfId="0" applyFont="1" applyFill="1" applyBorder="1" applyAlignment="1">
      <alignment horizontal="center" vertical="center" textRotation="90" wrapText="1"/>
    </xf>
    <xf numFmtId="0" fontId="31" fillId="0" borderId="27" xfId="0" applyFont="1" applyBorder="1" applyAlignment="1">
      <alignment horizontal="center" vertical="center" textRotation="90" wrapText="1"/>
    </xf>
    <xf numFmtId="0" fontId="29" fillId="4" borderId="45" xfId="0" applyFont="1" applyFill="1" applyBorder="1" applyAlignment="1">
      <alignment horizontal="center" vertical="center" wrapText="1"/>
    </xf>
    <xf numFmtId="0" fontId="29" fillId="4" borderId="8" xfId="0" applyFont="1" applyFill="1" applyBorder="1" applyAlignment="1">
      <alignment horizontal="center" vertical="center" wrapText="1"/>
    </xf>
    <xf numFmtId="0" fontId="29" fillId="4" borderId="1" xfId="0" applyFont="1" applyFill="1" applyBorder="1" applyAlignment="1">
      <alignment horizontal="center" vertical="center" wrapText="1"/>
    </xf>
    <xf numFmtId="0" fontId="29" fillId="5" borderId="45" xfId="0" applyFont="1" applyFill="1" applyBorder="1" applyAlignment="1">
      <alignment horizontal="center" vertical="center" textRotation="90" wrapText="1"/>
    </xf>
    <xf numFmtId="0" fontId="29" fillId="5" borderId="8" xfId="0" applyFont="1" applyFill="1" applyBorder="1" applyAlignment="1">
      <alignment horizontal="center" vertical="center" textRotation="90" wrapText="1"/>
    </xf>
    <xf numFmtId="0" fontId="29" fillId="5" borderId="1" xfId="0" applyFont="1" applyFill="1" applyBorder="1" applyAlignment="1">
      <alignment horizontal="center" vertical="center" textRotation="90" wrapText="1"/>
    </xf>
    <xf numFmtId="0" fontId="31" fillId="5" borderId="33" xfId="0" applyFont="1" applyFill="1" applyBorder="1" applyAlignment="1">
      <alignment horizontal="center" vertical="center" wrapText="1"/>
    </xf>
    <xf numFmtId="0" fontId="29" fillId="4" borderId="35" xfId="0" applyFont="1" applyFill="1" applyBorder="1" applyAlignment="1">
      <alignment horizontal="center" vertical="center" wrapText="1"/>
    </xf>
    <xf numFmtId="0" fontId="29" fillId="4" borderId="34" xfId="0" applyFont="1" applyFill="1" applyBorder="1" applyAlignment="1">
      <alignment horizontal="center" vertical="center" wrapText="1"/>
    </xf>
    <xf numFmtId="0" fontId="29" fillId="0" borderId="33" xfId="0" applyFont="1" applyBorder="1" applyAlignment="1">
      <alignment horizontal="center" vertical="center" wrapText="1"/>
    </xf>
    <xf numFmtId="0" fontId="32" fillId="0" borderId="35" xfId="0" applyFont="1" applyBorder="1" applyAlignment="1">
      <alignment horizontal="justify" vertical="center" wrapText="1"/>
    </xf>
    <xf numFmtId="0" fontId="32" fillId="0" borderId="34" xfId="0" applyFont="1" applyBorder="1" applyAlignment="1">
      <alignment horizontal="justify" vertical="center" wrapText="1"/>
    </xf>
    <xf numFmtId="0" fontId="30" fillId="0" borderId="34" xfId="0" applyFont="1" applyBorder="1" applyAlignment="1">
      <alignment horizontal="center" vertical="center" wrapText="1"/>
    </xf>
    <xf numFmtId="0" fontId="43" fillId="0" borderId="35" xfId="0" applyFont="1" applyBorder="1" applyAlignment="1">
      <alignment horizontal="center" vertical="center" wrapText="1"/>
    </xf>
    <xf numFmtId="0" fontId="43" fillId="0" borderId="34" xfId="0" applyFont="1" applyBorder="1" applyAlignment="1">
      <alignment horizontal="center" vertical="center" wrapText="1"/>
    </xf>
    <xf numFmtId="0" fontId="30" fillId="0" borderId="35" xfId="0" applyFont="1" applyFill="1" applyBorder="1" applyAlignment="1">
      <alignment horizontal="center" vertical="center" wrapText="1"/>
    </xf>
    <xf numFmtId="0" fontId="30" fillId="0" borderId="34" xfId="0" applyFont="1" applyFill="1" applyBorder="1" applyAlignment="1">
      <alignment horizontal="center" vertical="center" wrapText="1"/>
    </xf>
    <xf numFmtId="0" fontId="31" fillId="7" borderId="49" xfId="0" applyFont="1" applyFill="1" applyBorder="1" applyAlignment="1" applyProtection="1">
      <alignment horizontal="center" vertical="center" wrapText="1"/>
      <protection locked="0"/>
    </xf>
    <xf numFmtId="0" fontId="31" fillId="7" borderId="27" xfId="0" applyFont="1" applyFill="1" applyBorder="1" applyAlignment="1" applyProtection="1">
      <alignment horizontal="center" vertical="center" wrapText="1"/>
      <protection locked="0"/>
    </xf>
    <xf numFmtId="0" fontId="31" fillId="7" borderId="18" xfId="0" applyFont="1" applyFill="1" applyBorder="1" applyAlignment="1" applyProtection="1">
      <alignment horizontal="center" vertical="center" wrapText="1"/>
      <protection locked="0"/>
    </xf>
    <xf numFmtId="0" fontId="31" fillId="3" borderId="1" xfId="0" applyFont="1" applyFill="1" applyBorder="1" applyAlignment="1" applyProtection="1">
      <alignment horizontal="center" vertical="center" wrapText="1"/>
    </xf>
    <xf numFmtId="0" fontId="31" fillId="3" borderId="33" xfId="0" applyFont="1" applyFill="1" applyBorder="1" applyAlignment="1" applyProtection="1">
      <alignment horizontal="center" vertical="center" wrapText="1"/>
    </xf>
    <xf numFmtId="0" fontId="30" fillId="3" borderId="33" xfId="0" applyFont="1" applyFill="1" applyBorder="1" applyAlignment="1">
      <alignment horizontal="center" vertical="center" wrapText="1"/>
    </xf>
    <xf numFmtId="0" fontId="31" fillId="6" borderId="45" xfId="0" applyFont="1" applyFill="1" applyBorder="1" applyAlignment="1" applyProtection="1">
      <alignment horizontal="center" vertical="center" textRotation="90" wrapText="1"/>
      <protection locked="0"/>
    </xf>
    <xf numFmtId="0" fontId="31" fillId="6" borderId="8" xfId="0" applyFont="1" applyFill="1" applyBorder="1" applyAlignment="1" applyProtection="1">
      <alignment horizontal="center" vertical="center" textRotation="90" wrapText="1"/>
      <protection locked="0"/>
    </xf>
    <xf numFmtId="0" fontId="31" fillId="6" borderId="1" xfId="0" applyFont="1" applyFill="1" applyBorder="1" applyAlignment="1" applyProtection="1">
      <alignment horizontal="center" vertical="center" textRotation="90" wrapText="1"/>
      <protection locked="0"/>
    </xf>
    <xf numFmtId="0" fontId="33" fillId="5" borderId="33" xfId="0" applyFont="1" applyFill="1" applyBorder="1" applyAlignment="1">
      <alignment horizontal="center" vertical="center" textRotation="90" wrapText="1"/>
    </xf>
    <xf numFmtId="0" fontId="31" fillId="4" borderId="8" xfId="1" applyFont="1" applyFill="1" applyBorder="1" applyAlignment="1">
      <alignment horizontal="center" vertical="center" wrapText="1"/>
    </xf>
    <xf numFmtId="0" fontId="30" fillId="0" borderId="33" xfId="0" applyFont="1" applyBorder="1" applyAlignment="1">
      <alignment horizontal="center" vertical="center" wrapText="1"/>
    </xf>
    <xf numFmtId="14" fontId="30" fillId="0" borderId="33" xfId="0" applyNumberFormat="1" applyFont="1" applyBorder="1" applyAlignment="1">
      <alignment horizontal="center" vertical="center" wrapText="1"/>
    </xf>
    <xf numFmtId="0" fontId="31" fillId="5" borderId="33" xfId="0" applyFont="1" applyFill="1" applyBorder="1" applyAlignment="1">
      <alignment horizontal="center" vertical="center" textRotation="90" wrapText="1"/>
    </xf>
    <xf numFmtId="0" fontId="30" fillId="0" borderId="35" xfId="0" applyFont="1" applyBorder="1" applyAlignment="1">
      <alignment horizontal="justify" vertical="center" wrapText="1"/>
    </xf>
    <xf numFmtId="0" fontId="30" fillId="0" borderId="34" xfId="0" applyFont="1" applyBorder="1" applyAlignment="1">
      <alignment horizontal="justify" vertical="center" wrapText="1"/>
    </xf>
    <xf numFmtId="0" fontId="30" fillId="0" borderId="40" xfId="0" applyFont="1" applyBorder="1" applyAlignment="1">
      <alignment horizontal="center" vertical="center"/>
    </xf>
    <xf numFmtId="0" fontId="30" fillId="0" borderId="34" xfId="0" applyFont="1" applyBorder="1" applyAlignment="1">
      <alignment horizontal="center" vertical="center"/>
    </xf>
    <xf numFmtId="0" fontId="30" fillId="0" borderId="5" xfId="0" applyFont="1" applyBorder="1" applyAlignment="1">
      <alignment horizontal="center" vertical="center" wrapText="1"/>
    </xf>
    <xf numFmtId="0" fontId="30" fillId="0" borderId="6" xfId="0" applyFont="1" applyBorder="1" applyAlignment="1">
      <alignment horizontal="center" vertical="center"/>
    </xf>
    <xf numFmtId="0" fontId="30" fillId="0" borderId="7" xfId="0" applyFont="1" applyBorder="1" applyAlignment="1">
      <alignment horizontal="center" vertical="center"/>
    </xf>
    <xf numFmtId="0" fontId="31" fillId="2" borderId="33" xfId="0" applyFont="1" applyFill="1" applyBorder="1" applyAlignment="1">
      <alignment horizontal="center" vertical="center"/>
    </xf>
    <xf numFmtId="0" fontId="28" fillId="0" borderId="33" xfId="0" applyFont="1" applyBorder="1" applyAlignment="1">
      <alignment horizontal="center" vertical="center" wrapText="1"/>
    </xf>
    <xf numFmtId="0" fontId="27" fillId="3" borderId="35" xfId="0" applyFont="1" applyFill="1" applyBorder="1" applyAlignment="1" applyProtection="1">
      <alignment horizontal="center" vertical="center" wrapText="1"/>
      <protection locked="0"/>
    </xf>
    <xf numFmtId="0" fontId="27" fillId="3" borderId="34" xfId="0" applyFont="1" applyFill="1" applyBorder="1" applyAlignment="1" applyProtection="1">
      <alignment horizontal="center" vertical="center" wrapText="1"/>
      <protection locked="0"/>
    </xf>
    <xf numFmtId="0" fontId="27" fillId="0" borderId="49" xfId="0" applyFont="1" applyBorder="1" applyAlignment="1" applyProtection="1">
      <alignment horizontal="center" vertical="center" wrapText="1"/>
      <protection locked="0"/>
    </xf>
    <xf numFmtId="0" fontId="27" fillId="0" borderId="47" xfId="0" applyFont="1" applyBorder="1" applyAlignment="1" applyProtection="1">
      <alignment horizontal="center" vertical="center" wrapText="1"/>
      <protection locked="0"/>
    </xf>
    <xf numFmtId="0" fontId="27" fillId="0" borderId="48" xfId="0" applyFont="1" applyBorder="1" applyAlignment="1" applyProtection="1">
      <alignment horizontal="center" vertical="center" wrapText="1"/>
      <protection locked="0"/>
    </xf>
    <xf numFmtId="0" fontId="27" fillId="0" borderId="27" xfId="0" applyFont="1" applyBorder="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27" fillId="0" borderId="4" xfId="0" applyFont="1" applyBorder="1" applyAlignment="1" applyProtection="1">
      <alignment horizontal="center" vertical="center" wrapText="1"/>
      <protection locked="0"/>
    </xf>
    <xf numFmtId="0" fontId="27" fillId="0" borderId="5" xfId="0" applyFont="1" applyBorder="1" applyAlignment="1" applyProtection="1">
      <alignment horizontal="center" vertical="center" wrapText="1"/>
      <protection locked="0"/>
    </xf>
    <xf numFmtId="0" fontId="27" fillId="0" borderId="6" xfId="0" applyFont="1" applyBorder="1" applyAlignment="1" applyProtection="1">
      <alignment horizontal="center" vertical="center" wrapText="1"/>
      <protection locked="0"/>
    </xf>
    <xf numFmtId="0" fontId="27" fillId="0" borderId="7" xfId="0" applyFont="1" applyBorder="1" applyAlignment="1" applyProtection="1">
      <alignment horizontal="center" vertical="center" wrapText="1"/>
      <protection locked="0"/>
    </xf>
    <xf numFmtId="0" fontId="27" fillId="0" borderId="9"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3" xfId="0" applyFont="1" applyBorder="1" applyAlignment="1" applyProtection="1">
      <alignment horizontal="center" vertical="center" wrapText="1"/>
      <protection locked="0"/>
    </xf>
  </cellXfs>
  <cellStyles count="6">
    <cellStyle name="Hipervínculo" xfId="2" builtinId="8"/>
    <cellStyle name="Millares 2" xfId="5" xr:uid="{00000000-0005-0000-0000-000001000000}"/>
    <cellStyle name="Normal" xfId="0" builtinId="0"/>
    <cellStyle name="Normal 2" xfId="1" xr:uid="{00000000-0005-0000-0000-000003000000}"/>
    <cellStyle name="Normal 3" xfId="3" xr:uid="{00000000-0005-0000-0000-000004000000}"/>
    <cellStyle name="Normal 4" xfId="4" xr:uid="{00000000-0005-0000-0000-000005000000}"/>
  </cellStyles>
  <dxfs count="338">
    <dxf>
      <font>
        <b/>
        <i val="0"/>
        <strike/>
        <color theme="1"/>
      </font>
      <fill>
        <patternFill>
          <bgColor theme="1"/>
        </patternFill>
      </fill>
    </dxf>
    <dxf>
      <font>
        <color auto="1"/>
      </font>
      <fill>
        <patternFill>
          <bgColor theme="1"/>
        </patternFill>
      </fill>
    </dxf>
    <dxf>
      <font>
        <color theme="2" tint="-9.9948118533890809E-2"/>
      </font>
      <fill>
        <patternFill>
          <bgColor theme="2" tint="-9.9948118533890809E-2"/>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color theme="2" tint="-9.9948118533890809E-2"/>
      </font>
      <fill>
        <patternFill>
          <bgColor theme="2" tint="-9.9948118533890809E-2"/>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color theme="2" tint="-9.9948118533890809E-2"/>
      </font>
      <fill>
        <patternFill>
          <bgColor theme="2" tint="-9.9948118533890809E-2"/>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ill>
        <patternFill>
          <bgColor theme="9"/>
        </patternFill>
      </fill>
    </dxf>
    <dxf>
      <font>
        <color auto="1"/>
      </font>
      <fill>
        <patternFill>
          <bgColor rgb="FF00B050"/>
        </patternFill>
      </fill>
    </dxf>
    <dxf>
      <fill>
        <patternFill>
          <bgColor rgb="FFFF3333"/>
        </patternFill>
      </fill>
    </dxf>
    <dxf>
      <fill>
        <patternFill>
          <bgColor rgb="FFF0EA00"/>
        </patternFill>
      </fill>
    </dxf>
    <dxf>
      <font>
        <color theme="0"/>
      </font>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color theme="2" tint="-9.9948118533890809E-2"/>
      </font>
      <fill>
        <patternFill>
          <bgColor theme="2" tint="-9.9948118533890809E-2"/>
        </patternFill>
      </fill>
    </dxf>
    <dxf>
      <font>
        <b/>
        <i val="0"/>
        <strike/>
        <color theme="1"/>
      </font>
      <fill>
        <patternFill>
          <bgColor theme="1"/>
        </patternFill>
      </fill>
    </dxf>
    <dxf>
      <font>
        <color auto="1"/>
      </font>
      <fill>
        <patternFill>
          <bgColor theme="1"/>
        </patternFill>
      </fill>
    </dxf>
    <dxf>
      <fill>
        <patternFill>
          <bgColor rgb="FFFF3333"/>
        </patternFill>
      </fill>
    </dxf>
    <dxf>
      <fill>
        <patternFill>
          <bgColor rgb="FFF0EA00"/>
        </patternFill>
      </fill>
    </dxf>
    <dxf>
      <fill>
        <patternFill>
          <bgColor theme="9"/>
        </patternFill>
      </fill>
    </dxf>
    <dxf>
      <fill>
        <patternFill>
          <bgColor rgb="FF00B050"/>
        </patternFill>
      </fill>
    </dxf>
    <dxf>
      <font>
        <color auto="1"/>
      </font>
      <fill>
        <patternFill>
          <bgColor rgb="FF00B050"/>
        </patternFill>
      </fill>
    </dxf>
    <dxf>
      <fill>
        <patternFill>
          <bgColor rgb="FFFF3333"/>
        </patternFill>
      </fill>
    </dxf>
    <dxf>
      <fill>
        <patternFill>
          <bgColor rgb="FFF0EA00"/>
        </patternFill>
      </fill>
    </dxf>
    <dxf>
      <fill>
        <patternFill>
          <bgColor theme="9"/>
        </patternFill>
      </fill>
    </dxf>
    <dxf>
      <font>
        <color auto="1"/>
      </font>
      <fill>
        <patternFill>
          <bgColor rgb="FF00B050"/>
        </patternFill>
      </fill>
    </dxf>
    <dxf>
      <fill>
        <patternFill>
          <bgColor rgb="FFFF3333"/>
        </patternFill>
      </fill>
    </dxf>
    <dxf>
      <fill>
        <patternFill>
          <bgColor rgb="FFF0EA00"/>
        </patternFill>
      </fill>
    </dxf>
    <dxf>
      <fill>
        <patternFill>
          <bgColor theme="9"/>
        </patternFill>
      </fill>
    </dxf>
    <dxf>
      <font>
        <color auto="1"/>
      </font>
      <fill>
        <patternFill>
          <bgColor rgb="FF00B050"/>
        </patternFill>
      </fill>
    </dxf>
    <dxf>
      <fill>
        <patternFill>
          <bgColor rgb="FFFF3333"/>
        </patternFill>
      </fill>
    </dxf>
    <dxf>
      <fill>
        <patternFill>
          <bgColor rgb="FFF0EA00"/>
        </patternFill>
      </fill>
    </dxf>
    <dxf>
      <fill>
        <patternFill>
          <bgColor theme="9"/>
        </patternFill>
      </fill>
    </dxf>
    <dxf>
      <font>
        <color auto="1"/>
      </font>
      <fill>
        <patternFill>
          <bgColor rgb="FF00B050"/>
        </patternFill>
      </fill>
    </dxf>
    <dxf>
      <fill>
        <patternFill>
          <bgColor rgb="FFFF3333"/>
        </patternFill>
      </fill>
    </dxf>
    <dxf>
      <fill>
        <patternFill>
          <bgColor rgb="FFF0EA00"/>
        </patternFill>
      </fill>
    </dxf>
    <dxf>
      <fill>
        <patternFill>
          <bgColor theme="9"/>
        </patternFill>
      </fill>
    </dxf>
    <dxf>
      <font>
        <color auto="1"/>
      </font>
      <fill>
        <patternFill>
          <bgColor rgb="FF00B050"/>
        </patternFill>
      </fill>
    </dxf>
    <dxf>
      <fill>
        <patternFill>
          <bgColor rgb="FFFF3333"/>
        </patternFill>
      </fill>
    </dxf>
    <dxf>
      <fill>
        <patternFill>
          <bgColor rgb="FFF0EA00"/>
        </patternFill>
      </fill>
    </dxf>
    <dxf>
      <fill>
        <patternFill>
          <bgColor theme="9"/>
        </patternFill>
      </fill>
    </dxf>
    <dxf>
      <fill>
        <patternFill>
          <bgColor theme="9"/>
        </patternFill>
      </fill>
    </dxf>
    <dxf>
      <font>
        <color auto="1"/>
      </font>
      <fill>
        <patternFill>
          <bgColor rgb="FF00B050"/>
        </patternFill>
      </fill>
    </dxf>
    <dxf>
      <fill>
        <patternFill>
          <bgColor rgb="FFFF3333"/>
        </patternFill>
      </fill>
    </dxf>
    <dxf>
      <fill>
        <patternFill>
          <bgColor rgb="FFF0EA00"/>
        </patternFill>
      </fill>
    </dxf>
    <dxf>
      <font>
        <color theme="1"/>
      </font>
    </dxf>
    <dxf>
      <font>
        <color auto="1"/>
      </font>
    </dxf>
    <dxf>
      <font>
        <color theme="1"/>
      </font>
    </dxf>
    <dxf>
      <font>
        <color auto="1"/>
      </font>
    </dxf>
    <dxf>
      <fill>
        <patternFill>
          <bgColor rgb="FF00B050"/>
        </patternFill>
      </fill>
    </dxf>
    <dxf>
      <fill>
        <patternFill>
          <bgColor rgb="FFD60000"/>
        </patternFill>
      </fill>
    </dxf>
    <dxf>
      <fill>
        <patternFill>
          <bgColor rgb="FFF8F200"/>
        </patternFill>
      </fill>
    </dxf>
    <dxf>
      <fill>
        <patternFill>
          <bgColor rgb="FF00B050"/>
        </patternFill>
      </fill>
    </dxf>
    <dxf>
      <fill>
        <patternFill>
          <bgColor rgb="FFD60000"/>
        </patternFill>
      </fill>
    </dxf>
    <dxf>
      <fill>
        <patternFill>
          <bgColor rgb="FF00B050"/>
        </patternFill>
      </fill>
    </dxf>
    <dxf>
      <fill>
        <patternFill>
          <bgColor rgb="FFD60000"/>
        </patternFill>
      </fill>
    </dxf>
    <dxf>
      <fill>
        <patternFill>
          <bgColor rgb="FF00B050"/>
        </patternFill>
      </fill>
    </dxf>
    <dxf>
      <fill>
        <patternFill>
          <bgColor rgb="FFD60000"/>
        </patternFill>
      </fill>
    </dxf>
    <dxf>
      <fill>
        <patternFill>
          <bgColor rgb="FF00B050"/>
        </patternFill>
      </fill>
    </dxf>
    <dxf>
      <fill>
        <patternFill>
          <bgColor rgb="FFD60000"/>
        </patternFill>
      </fill>
    </dxf>
    <dxf>
      <fill>
        <patternFill>
          <bgColor rgb="FF00B050"/>
        </patternFill>
      </fill>
    </dxf>
    <dxf>
      <fill>
        <patternFill>
          <bgColor rgb="FFD60000"/>
        </patternFill>
      </fill>
    </dxf>
    <dxf>
      <fill>
        <patternFill>
          <bgColor rgb="FF00B050"/>
        </patternFill>
      </fill>
    </dxf>
    <dxf>
      <fill>
        <patternFill>
          <bgColor rgb="FFD60000"/>
        </patternFill>
      </fill>
    </dxf>
    <dxf>
      <fill>
        <patternFill>
          <bgColor rgb="FF00B050"/>
        </patternFill>
      </fill>
    </dxf>
    <dxf>
      <fill>
        <patternFill>
          <bgColor rgb="FFD60000"/>
        </patternFill>
      </fill>
    </dxf>
    <dxf>
      <fill>
        <patternFill>
          <bgColor rgb="FF00B050"/>
        </patternFill>
      </fill>
    </dxf>
    <dxf>
      <fill>
        <patternFill>
          <bgColor rgb="FFD60000"/>
        </patternFill>
      </fill>
    </dxf>
    <dxf>
      <fill>
        <patternFill>
          <bgColor rgb="FF00B050"/>
        </patternFill>
      </fill>
    </dxf>
    <dxf>
      <fill>
        <patternFill>
          <bgColor rgb="FFD60000"/>
        </patternFill>
      </fill>
    </dxf>
    <dxf>
      <fill>
        <patternFill>
          <bgColor rgb="FF00B050"/>
        </patternFill>
      </fill>
    </dxf>
    <dxf>
      <fill>
        <patternFill>
          <bgColor rgb="FFD60000"/>
        </patternFill>
      </fill>
    </dxf>
    <dxf>
      <font>
        <color auto="1"/>
      </font>
      <fill>
        <patternFill>
          <bgColor rgb="FF00B050"/>
        </patternFill>
      </fill>
    </dxf>
    <dxf>
      <fill>
        <patternFill>
          <bgColor rgb="FFFF3333"/>
        </patternFill>
      </fill>
    </dxf>
    <dxf>
      <fill>
        <patternFill>
          <bgColor rgb="FFF7EF47"/>
        </patternFill>
      </fill>
    </dxf>
    <dxf>
      <fill>
        <patternFill>
          <bgColor theme="9"/>
        </patternFill>
      </fill>
    </dxf>
    <dxf>
      <font>
        <color auto="1"/>
      </font>
      <fill>
        <patternFill>
          <bgColor rgb="FF00B050"/>
        </patternFill>
      </fill>
    </dxf>
    <dxf>
      <fill>
        <patternFill>
          <bgColor rgb="FFFF3333"/>
        </patternFill>
      </fill>
    </dxf>
    <dxf>
      <fill>
        <patternFill>
          <bgColor rgb="FFF7EF47"/>
        </patternFill>
      </fill>
    </dxf>
    <dxf>
      <fill>
        <patternFill>
          <bgColor theme="9"/>
        </patternFill>
      </fill>
    </dxf>
    <dxf>
      <font>
        <color auto="1"/>
      </font>
      <fill>
        <patternFill>
          <bgColor rgb="FF00B050"/>
        </patternFill>
      </fill>
    </dxf>
    <dxf>
      <fill>
        <patternFill>
          <bgColor rgb="FFFF3333"/>
        </patternFill>
      </fill>
    </dxf>
    <dxf>
      <fill>
        <patternFill>
          <bgColor rgb="FFF7EF47"/>
        </patternFill>
      </fill>
    </dxf>
    <dxf>
      <fill>
        <patternFill>
          <bgColor theme="9"/>
        </patternFill>
      </fill>
    </dxf>
    <dxf>
      <font>
        <color auto="1"/>
      </font>
      <fill>
        <patternFill>
          <bgColor rgb="FF00B050"/>
        </patternFill>
      </fill>
    </dxf>
    <dxf>
      <fill>
        <patternFill>
          <bgColor rgb="FFFF3333"/>
        </patternFill>
      </fill>
    </dxf>
    <dxf>
      <fill>
        <patternFill>
          <bgColor rgb="FFF7EF47"/>
        </patternFill>
      </fill>
    </dxf>
    <dxf>
      <fill>
        <patternFill>
          <bgColor theme="9"/>
        </patternFill>
      </fill>
    </dxf>
    <dxf>
      <font>
        <color auto="1"/>
      </font>
      <fill>
        <patternFill>
          <bgColor rgb="FF00B050"/>
        </patternFill>
      </fill>
    </dxf>
    <dxf>
      <fill>
        <patternFill>
          <bgColor rgb="FFFF3333"/>
        </patternFill>
      </fill>
    </dxf>
    <dxf>
      <fill>
        <patternFill>
          <bgColor rgb="FFEEE800"/>
        </patternFill>
      </fill>
    </dxf>
    <dxf>
      <fill>
        <patternFill>
          <bgColor theme="9"/>
        </patternFill>
      </fill>
    </dxf>
    <dxf>
      <font>
        <color auto="1"/>
      </font>
      <fill>
        <patternFill>
          <bgColor rgb="FF00B050"/>
        </patternFill>
      </fill>
    </dxf>
    <dxf>
      <fill>
        <patternFill>
          <bgColor rgb="FFFF3333"/>
        </patternFill>
      </fill>
    </dxf>
    <dxf>
      <fill>
        <patternFill>
          <bgColor rgb="FFF7EF47"/>
        </patternFill>
      </fill>
    </dxf>
    <dxf>
      <fill>
        <patternFill>
          <bgColor theme="9"/>
        </patternFill>
      </fill>
    </dxf>
    <dxf>
      <font>
        <color auto="1"/>
      </font>
      <fill>
        <patternFill>
          <bgColor rgb="FF00B050"/>
        </patternFill>
      </fill>
    </dxf>
    <dxf>
      <fill>
        <patternFill>
          <bgColor rgb="FFFF3333"/>
        </patternFill>
      </fill>
    </dxf>
    <dxf>
      <fill>
        <patternFill>
          <bgColor rgb="FFF7EF47"/>
        </patternFill>
      </fill>
    </dxf>
    <dxf>
      <fill>
        <patternFill>
          <bgColor theme="9"/>
        </patternFill>
      </fill>
    </dxf>
    <dxf>
      <font>
        <color auto="1"/>
      </font>
      <fill>
        <patternFill>
          <bgColor rgb="FF00B050"/>
        </patternFill>
      </fill>
    </dxf>
    <dxf>
      <fill>
        <patternFill>
          <bgColor rgb="FFFF3333"/>
        </patternFill>
      </fill>
    </dxf>
    <dxf>
      <fill>
        <patternFill>
          <bgColor rgb="FFF7EF47"/>
        </patternFill>
      </fill>
    </dxf>
    <dxf>
      <fill>
        <patternFill>
          <bgColor theme="9"/>
        </patternFill>
      </fill>
    </dxf>
    <dxf>
      <font>
        <color auto="1"/>
      </font>
      <fill>
        <patternFill>
          <bgColor rgb="FF00B050"/>
        </patternFill>
      </fill>
    </dxf>
    <dxf>
      <fill>
        <patternFill>
          <bgColor rgb="FFFF3333"/>
        </patternFill>
      </fill>
    </dxf>
    <dxf>
      <fill>
        <patternFill>
          <bgColor rgb="FFF7EF47"/>
        </patternFill>
      </fill>
    </dxf>
    <dxf>
      <fill>
        <patternFill>
          <bgColor theme="9"/>
        </patternFill>
      </fill>
    </dxf>
    <dxf>
      <font>
        <color auto="1"/>
      </font>
      <fill>
        <patternFill>
          <bgColor rgb="FF00B050"/>
        </patternFill>
      </fill>
    </dxf>
    <dxf>
      <fill>
        <patternFill>
          <bgColor rgb="FFFF3333"/>
        </patternFill>
      </fill>
    </dxf>
    <dxf>
      <fill>
        <patternFill>
          <bgColor rgb="FFF7EF47"/>
        </patternFill>
      </fill>
    </dxf>
    <dxf>
      <fill>
        <patternFill>
          <bgColor theme="9"/>
        </patternFill>
      </fill>
    </dxf>
    <dxf>
      <font>
        <color auto="1"/>
      </font>
      <fill>
        <patternFill>
          <bgColor rgb="FF00B050"/>
        </patternFill>
      </fill>
    </dxf>
    <dxf>
      <fill>
        <patternFill>
          <bgColor rgb="FFFF3333"/>
        </patternFill>
      </fill>
    </dxf>
    <dxf>
      <fill>
        <patternFill>
          <bgColor rgb="FFF7EF47"/>
        </patternFill>
      </fill>
    </dxf>
    <dxf>
      <fill>
        <patternFill>
          <bgColor theme="9"/>
        </patternFill>
      </fill>
    </dxf>
    <dxf>
      <font>
        <color auto="1"/>
      </font>
      <fill>
        <patternFill>
          <bgColor rgb="FF00B050"/>
        </patternFill>
      </fill>
    </dxf>
    <dxf>
      <fill>
        <patternFill>
          <bgColor rgb="FFFF3333"/>
        </patternFill>
      </fill>
    </dxf>
    <dxf>
      <fill>
        <patternFill>
          <bgColor rgb="FFF0EA00"/>
        </patternFill>
      </fill>
    </dxf>
    <dxf>
      <fill>
        <patternFill>
          <bgColor theme="9"/>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color theme="1"/>
      </font>
      <fill>
        <patternFill>
          <bgColor theme="5" tint="0.39994506668294322"/>
        </patternFill>
      </fill>
    </dxf>
    <dxf>
      <font>
        <color theme="1"/>
      </font>
      <fill>
        <patternFill>
          <bgColor rgb="FF00B0F0"/>
        </patternFill>
      </fill>
    </dxf>
  </dxfs>
  <tableStyles count="0" defaultTableStyle="TableStyleMedium2" defaultPivotStyle="PivotStyleLight16"/>
  <colors>
    <mruColors>
      <color rgb="FF558ED5"/>
      <color rgb="FFCCDAEC"/>
      <color rgb="FFFF9933"/>
      <color rgb="FFF8F200"/>
      <color rgb="FFE5E2D1"/>
      <color rgb="FFF7EF47"/>
      <color rgb="FFF0EA00"/>
      <color rgb="FFF4EE00"/>
      <color rgb="FFEEE800"/>
      <color rgb="FFD6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1 </a:t>
            </a:r>
            <a:endParaRPr lang="es-CO"/>
          </a:p>
        </c:rich>
      </c:tx>
      <c:layout>
        <c:manualLayout>
          <c:xMode val="edge"/>
          <c:yMode val="edge"/>
          <c:x val="0.3809026996625422"/>
          <c:y val="0.1051248212395182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0AEC-443C-8F2A-DFFF7966CB89}"/>
              </c:ext>
            </c:extLst>
          </c:dPt>
          <c:trendline>
            <c:trendlineType val="linear"/>
            <c:dispRSqr val="0"/>
            <c:dispEq val="0"/>
          </c:trendline>
          <c:cat>
            <c:strRef>
              <c:f>Gráficas!$A$2</c:f>
              <c:strCache>
                <c:ptCount val="1"/>
                <c:pt idx="0">
                  <c:v>Riesgo 1</c:v>
                </c:pt>
              </c:strCache>
            </c:strRef>
          </c:cat>
          <c:val>
            <c:numRef>
              <c:f>Gráficas!$B$2</c:f>
              <c:numCache>
                <c:formatCode>General</c:formatCode>
                <c:ptCount val="1"/>
                <c:pt idx="0">
                  <c:v>4</c:v>
                </c:pt>
              </c:numCache>
            </c:numRef>
          </c:val>
          <c:extLst>
            <c:ext xmlns:c16="http://schemas.microsoft.com/office/drawing/2014/chart" uri="{C3380CC4-5D6E-409C-BE32-E72D297353CC}">
              <c16:uniqueId val="{00000003-0AEC-443C-8F2A-DFFF7966CB89}"/>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310148731408574"/>
                  <c:y val="0.1017028841449972"/>
                </c:manualLayout>
              </c:layout>
              <c:tx>
                <c:rich>
                  <a:bodyPr/>
                  <a:lstStyle/>
                  <a:p>
                    <a:r>
                      <a:rPr lang="en-US" b="1"/>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0AEC-443C-8F2A-DFFF7966CB89}"/>
                </c:ext>
              </c:extLst>
            </c:dLbl>
            <c:spPr>
              <a:noFill/>
              <a:ln>
                <a:noFill/>
              </a:ln>
              <a:effectLst/>
            </c:spPr>
            <c:txPr>
              <a:bodyPr/>
              <a:lstStyle/>
              <a:p>
                <a:pPr>
                  <a:defRPr b="1"/>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Gráficas!$A$2</c:f>
              <c:strCache>
                <c:ptCount val="1"/>
                <c:pt idx="0">
                  <c:v>Riesgo 1</c:v>
                </c:pt>
              </c:strCache>
            </c:strRef>
          </c:cat>
          <c:val>
            <c:numRef>
              <c:f>Gráficas!$D$2</c:f>
              <c:numCache>
                <c:formatCode>General</c:formatCode>
                <c:ptCount val="1"/>
                <c:pt idx="0">
                  <c:v>2</c:v>
                </c:pt>
              </c:numCache>
            </c:numRef>
          </c:val>
          <c:extLst>
            <c:ext xmlns:c16="http://schemas.microsoft.com/office/drawing/2014/chart" uri="{C3380CC4-5D6E-409C-BE32-E72D297353CC}">
              <c16:uniqueId val="{00000005-0AEC-443C-8F2A-DFFF7966CB89}"/>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810470156277"/>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0AEC-443C-8F2A-DFFF7966CB89}"/>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Gráficas!$C$2</c:f>
              <c:numCache>
                <c:formatCode>General</c:formatCode>
                <c:ptCount val="1"/>
                <c:pt idx="0">
                  <c:v>3</c:v>
                </c:pt>
              </c:numCache>
            </c:numRef>
          </c:val>
          <c:extLst>
            <c:ext xmlns:c16="http://schemas.microsoft.com/office/drawing/2014/chart" uri="{C3380CC4-5D6E-409C-BE32-E72D297353CC}">
              <c16:uniqueId val="{00000007-0AEC-443C-8F2A-DFFF7966CB89}"/>
            </c:ext>
          </c:extLst>
        </c:ser>
        <c:dLbls>
          <c:showLegendKey val="0"/>
          <c:showVal val="0"/>
          <c:showCatName val="0"/>
          <c:showSerName val="0"/>
          <c:showPercent val="0"/>
          <c:showBubbleSize val="0"/>
        </c:dLbls>
        <c:gapWidth val="0"/>
        <c:overlap val="100"/>
        <c:axId val="133216896"/>
        <c:axId val="133333376"/>
      </c:barChart>
      <c:catAx>
        <c:axId val="133216896"/>
        <c:scaling>
          <c:orientation val="minMax"/>
        </c:scaling>
        <c:delete val="1"/>
        <c:axPos val="b"/>
        <c:numFmt formatCode="General" sourceLinked="0"/>
        <c:majorTickMark val="none"/>
        <c:minorTickMark val="none"/>
        <c:tickLblPos val="nextTo"/>
        <c:crossAx val="133333376"/>
        <c:crosses val="autoZero"/>
        <c:auto val="1"/>
        <c:lblAlgn val="ctr"/>
        <c:lblOffset val="100"/>
        <c:noMultiLvlLbl val="0"/>
      </c:catAx>
      <c:valAx>
        <c:axId val="133333376"/>
        <c:scaling>
          <c:orientation val="minMax"/>
        </c:scaling>
        <c:delete val="1"/>
        <c:axPos val="l"/>
        <c:numFmt formatCode="General" sourceLinked="1"/>
        <c:majorTickMark val="none"/>
        <c:minorTickMark val="none"/>
        <c:tickLblPos val="nextTo"/>
        <c:crossAx val="133216896"/>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2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05CC-456F-8BA7-5D35D1DD8DF4}"/>
              </c:ext>
            </c:extLst>
          </c:dPt>
          <c:trendline>
            <c:trendlineType val="linear"/>
            <c:dispRSqr val="0"/>
            <c:dispEq val="0"/>
          </c:trendline>
          <c:cat>
            <c:strRef>
              <c:f>Gráficas!$A$3</c:f>
              <c:strCache>
                <c:ptCount val="1"/>
                <c:pt idx="0">
                  <c:v>Riesgo 2</c:v>
                </c:pt>
              </c:strCache>
            </c:strRef>
          </c:cat>
          <c:val>
            <c:numRef>
              <c:f>Gráficas!$B$3</c:f>
              <c:numCache>
                <c:formatCode>General</c:formatCode>
                <c:ptCount val="1"/>
                <c:pt idx="0">
                  <c:v>4</c:v>
                </c:pt>
              </c:numCache>
            </c:numRef>
          </c:val>
          <c:extLst>
            <c:ext xmlns:c16="http://schemas.microsoft.com/office/drawing/2014/chart" uri="{C3380CC4-5D6E-409C-BE32-E72D297353CC}">
              <c16:uniqueId val="{00000003-05CC-456F-8BA7-5D35D1DD8DF4}"/>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05CC-456F-8BA7-5D35D1DD8DF4}"/>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Gráficas!$A$3</c:f>
              <c:strCache>
                <c:ptCount val="1"/>
                <c:pt idx="0">
                  <c:v>Riesgo 2</c:v>
                </c:pt>
              </c:strCache>
            </c:strRef>
          </c:cat>
          <c:val>
            <c:numRef>
              <c:f>Gráficas!$D$3</c:f>
              <c:numCache>
                <c:formatCode>General</c:formatCode>
                <c:ptCount val="1"/>
                <c:pt idx="0">
                  <c:v>1</c:v>
                </c:pt>
              </c:numCache>
            </c:numRef>
          </c:val>
          <c:extLst>
            <c:ext xmlns:c16="http://schemas.microsoft.com/office/drawing/2014/chart" uri="{C3380CC4-5D6E-409C-BE32-E72D297353CC}">
              <c16:uniqueId val="{00000005-05CC-456F-8BA7-5D35D1DD8DF4}"/>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05CC-456F-8BA7-5D35D1DD8DF4}"/>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Gráficas!$A$3</c:f>
              <c:strCache>
                <c:ptCount val="1"/>
                <c:pt idx="0">
                  <c:v>Riesgo 2</c:v>
                </c:pt>
              </c:strCache>
            </c:strRef>
          </c:cat>
          <c:val>
            <c:numRef>
              <c:f>Gráficas!$C$3</c:f>
              <c:numCache>
                <c:formatCode>General</c:formatCode>
                <c:ptCount val="1"/>
                <c:pt idx="0">
                  <c:v>3</c:v>
                </c:pt>
              </c:numCache>
            </c:numRef>
          </c:val>
          <c:extLst>
            <c:ext xmlns:c16="http://schemas.microsoft.com/office/drawing/2014/chart" uri="{C3380CC4-5D6E-409C-BE32-E72D297353CC}">
              <c16:uniqueId val="{00000007-05CC-456F-8BA7-5D35D1DD8DF4}"/>
            </c:ext>
          </c:extLst>
        </c:ser>
        <c:dLbls>
          <c:showLegendKey val="0"/>
          <c:showVal val="0"/>
          <c:showCatName val="0"/>
          <c:showSerName val="0"/>
          <c:showPercent val="0"/>
          <c:showBubbleSize val="0"/>
        </c:dLbls>
        <c:gapWidth val="0"/>
        <c:overlap val="100"/>
        <c:axId val="134444928"/>
        <c:axId val="134446464"/>
      </c:barChart>
      <c:catAx>
        <c:axId val="134444928"/>
        <c:scaling>
          <c:orientation val="minMax"/>
        </c:scaling>
        <c:delete val="1"/>
        <c:axPos val="b"/>
        <c:numFmt formatCode="General" sourceLinked="0"/>
        <c:majorTickMark val="none"/>
        <c:minorTickMark val="none"/>
        <c:tickLblPos val="nextTo"/>
        <c:crossAx val="134446464"/>
        <c:crosses val="autoZero"/>
        <c:auto val="1"/>
        <c:lblAlgn val="ctr"/>
        <c:lblOffset val="100"/>
        <c:noMultiLvlLbl val="0"/>
      </c:catAx>
      <c:valAx>
        <c:axId val="134446464"/>
        <c:scaling>
          <c:orientation val="minMax"/>
        </c:scaling>
        <c:delete val="1"/>
        <c:axPos val="l"/>
        <c:numFmt formatCode="General" sourceLinked="1"/>
        <c:majorTickMark val="none"/>
        <c:minorTickMark val="none"/>
        <c:tickLblPos val="nextTo"/>
        <c:crossAx val="134444928"/>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3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D96B-400B-B2F4-FFF50BE9D108}"/>
              </c:ext>
            </c:extLst>
          </c:dPt>
          <c:trendline>
            <c:trendlineType val="linear"/>
            <c:dispRSqr val="0"/>
            <c:dispEq val="0"/>
          </c:trendline>
          <c:cat>
            <c:strRef>
              <c:f>Gráficas!$A$4</c:f>
              <c:strCache>
                <c:ptCount val="1"/>
                <c:pt idx="0">
                  <c:v>Riesgo 3</c:v>
                </c:pt>
              </c:strCache>
            </c:strRef>
          </c:cat>
          <c:val>
            <c:numRef>
              <c:f>Gráficas!$B$4</c:f>
              <c:numCache>
                <c:formatCode>General</c:formatCode>
                <c:ptCount val="1"/>
                <c:pt idx="0">
                  <c:v>4</c:v>
                </c:pt>
              </c:numCache>
            </c:numRef>
          </c:val>
          <c:extLst>
            <c:ext xmlns:c16="http://schemas.microsoft.com/office/drawing/2014/chart" uri="{C3380CC4-5D6E-409C-BE32-E72D297353CC}">
              <c16:uniqueId val="{00000003-D96B-400B-B2F4-FFF50BE9D108}"/>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D96B-400B-B2F4-FFF50BE9D108}"/>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Gráficas!$A$4</c:f>
              <c:strCache>
                <c:ptCount val="1"/>
                <c:pt idx="0">
                  <c:v>Riesgo 3</c:v>
                </c:pt>
              </c:strCache>
            </c:strRef>
          </c:cat>
          <c:val>
            <c:numRef>
              <c:f>Gráficas!$D$4</c:f>
              <c:numCache>
                <c:formatCode>General</c:formatCode>
                <c:ptCount val="1"/>
                <c:pt idx="0">
                  <c:v>1</c:v>
                </c:pt>
              </c:numCache>
            </c:numRef>
          </c:val>
          <c:extLst>
            <c:ext xmlns:c16="http://schemas.microsoft.com/office/drawing/2014/chart" uri="{C3380CC4-5D6E-409C-BE32-E72D297353CC}">
              <c16:uniqueId val="{00000005-D96B-400B-B2F4-FFF50BE9D108}"/>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D96B-400B-B2F4-FFF50BE9D108}"/>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Gráficas!$A$4</c:f>
              <c:strCache>
                <c:ptCount val="1"/>
                <c:pt idx="0">
                  <c:v>Riesgo 3</c:v>
                </c:pt>
              </c:strCache>
            </c:strRef>
          </c:cat>
          <c:val>
            <c:numRef>
              <c:f>Gráficas!$C$4</c:f>
              <c:numCache>
                <c:formatCode>General</c:formatCode>
                <c:ptCount val="1"/>
                <c:pt idx="0">
                  <c:v>2</c:v>
                </c:pt>
              </c:numCache>
            </c:numRef>
          </c:val>
          <c:extLst>
            <c:ext xmlns:c16="http://schemas.microsoft.com/office/drawing/2014/chart" uri="{C3380CC4-5D6E-409C-BE32-E72D297353CC}">
              <c16:uniqueId val="{00000007-D96B-400B-B2F4-FFF50BE9D108}"/>
            </c:ext>
          </c:extLst>
        </c:ser>
        <c:dLbls>
          <c:showLegendKey val="0"/>
          <c:showVal val="0"/>
          <c:showCatName val="0"/>
          <c:showSerName val="0"/>
          <c:showPercent val="0"/>
          <c:showBubbleSize val="0"/>
        </c:dLbls>
        <c:gapWidth val="0"/>
        <c:overlap val="100"/>
        <c:axId val="134505600"/>
        <c:axId val="134507136"/>
      </c:barChart>
      <c:catAx>
        <c:axId val="134505600"/>
        <c:scaling>
          <c:orientation val="minMax"/>
        </c:scaling>
        <c:delete val="1"/>
        <c:axPos val="b"/>
        <c:numFmt formatCode="General" sourceLinked="0"/>
        <c:majorTickMark val="none"/>
        <c:minorTickMark val="none"/>
        <c:tickLblPos val="nextTo"/>
        <c:crossAx val="134507136"/>
        <c:crosses val="autoZero"/>
        <c:auto val="1"/>
        <c:lblAlgn val="ctr"/>
        <c:lblOffset val="100"/>
        <c:noMultiLvlLbl val="0"/>
      </c:catAx>
      <c:valAx>
        <c:axId val="134507136"/>
        <c:scaling>
          <c:orientation val="minMax"/>
        </c:scaling>
        <c:delete val="1"/>
        <c:axPos val="l"/>
        <c:numFmt formatCode="General" sourceLinked="1"/>
        <c:majorTickMark val="none"/>
        <c:minorTickMark val="none"/>
        <c:tickLblPos val="nextTo"/>
        <c:crossAx val="134505600"/>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4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1CBB-44FF-823B-D9ABBA033E89}"/>
              </c:ext>
            </c:extLst>
          </c:dPt>
          <c:trendline>
            <c:trendlineType val="linear"/>
            <c:dispRSqr val="0"/>
            <c:dispEq val="0"/>
          </c:trendline>
          <c:cat>
            <c:strRef>
              <c:f>Gráficas!$A$5</c:f>
              <c:strCache>
                <c:ptCount val="1"/>
                <c:pt idx="0">
                  <c:v>Riesgo 4</c:v>
                </c:pt>
              </c:strCache>
            </c:strRef>
          </c:cat>
          <c:val>
            <c:numRef>
              <c:f>Gráficas!$B$3</c:f>
              <c:numCache>
                <c:formatCode>General</c:formatCode>
                <c:ptCount val="1"/>
                <c:pt idx="0">
                  <c:v>4</c:v>
                </c:pt>
              </c:numCache>
            </c:numRef>
          </c:val>
          <c:extLst>
            <c:ext xmlns:c16="http://schemas.microsoft.com/office/drawing/2014/chart" uri="{C3380CC4-5D6E-409C-BE32-E72D297353CC}">
              <c16:uniqueId val="{00000003-1CBB-44FF-823B-D9ABBA033E89}"/>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1CBB-44FF-823B-D9ABBA033E89}"/>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Gráficas!$A$5</c:f>
              <c:strCache>
                <c:ptCount val="1"/>
                <c:pt idx="0">
                  <c:v>Riesgo 4</c:v>
                </c:pt>
              </c:strCache>
            </c:strRef>
          </c:cat>
          <c:val>
            <c:numRef>
              <c:f>Gráficas!$D$5</c:f>
              <c:numCache>
                <c:formatCode>General</c:formatCode>
                <c:ptCount val="1"/>
                <c:pt idx="0">
                  <c:v>1</c:v>
                </c:pt>
              </c:numCache>
            </c:numRef>
          </c:val>
          <c:extLst>
            <c:ext xmlns:c16="http://schemas.microsoft.com/office/drawing/2014/chart" uri="{C3380CC4-5D6E-409C-BE32-E72D297353CC}">
              <c16:uniqueId val="{00000005-1CBB-44FF-823B-D9ABBA033E89}"/>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1CBB-44FF-823B-D9ABBA033E89}"/>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Gráficas!$A$5</c:f>
              <c:strCache>
                <c:ptCount val="1"/>
                <c:pt idx="0">
                  <c:v>Riesgo 4</c:v>
                </c:pt>
              </c:strCache>
            </c:strRef>
          </c:cat>
          <c:val>
            <c:numRef>
              <c:f>Gráficas!$C$5</c:f>
              <c:numCache>
                <c:formatCode>General</c:formatCode>
                <c:ptCount val="1"/>
                <c:pt idx="0">
                  <c:v>2</c:v>
                </c:pt>
              </c:numCache>
            </c:numRef>
          </c:val>
          <c:extLst>
            <c:ext xmlns:c16="http://schemas.microsoft.com/office/drawing/2014/chart" uri="{C3380CC4-5D6E-409C-BE32-E72D297353CC}">
              <c16:uniqueId val="{00000007-1CBB-44FF-823B-D9ABBA033E89}"/>
            </c:ext>
          </c:extLst>
        </c:ser>
        <c:dLbls>
          <c:showLegendKey val="0"/>
          <c:showVal val="0"/>
          <c:showCatName val="0"/>
          <c:showSerName val="0"/>
          <c:showPercent val="0"/>
          <c:showBubbleSize val="0"/>
        </c:dLbls>
        <c:gapWidth val="0"/>
        <c:overlap val="100"/>
        <c:axId val="134567808"/>
        <c:axId val="134569344"/>
      </c:barChart>
      <c:catAx>
        <c:axId val="134567808"/>
        <c:scaling>
          <c:orientation val="minMax"/>
        </c:scaling>
        <c:delete val="1"/>
        <c:axPos val="b"/>
        <c:numFmt formatCode="General" sourceLinked="0"/>
        <c:majorTickMark val="none"/>
        <c:minorTickMark val="none"/>
        <c:tickLblPos val="nextTo"/>
        <c:crossAx val="134569344"/>
        <c:crosses val="autoZero"/>
        <c:auto val="1"/>
        <c:lblAlgn val="ctr"/>
        <c:lblOffset val="100"/>
        <c:noMultiLvlLbl val="0"/>
      </c:catAx>
      <c:valAx>
        <c:axId val="134569344"/>
        <c:scaling>
          <c:orientation val="minMax"/>
        </c:scaling>
        <c:delete val="1"/>
        <c:axPos val="l"/>
        <c:numFmt formatCode="General" sourceLinked="1"/>
        <c:majorTickMark val="none"/>
        <c:minorTickMark val="none"/>
        <c:tickLblPos val="nextTo"/>
        <c:crossAx val="134567808"/>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5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69CA-480E-BD6E-E242DADE9F6D}"/>
              </c:ext>
            </c:extLst>
          </c:dPt>
          <c:trendline>
            <c:trendlineType val="linear"/>
            <c:dispRSqr val="0"/>
            <c:dispEq val="0"/>
          </c:trendline>
          <c:cat>
            <c:strRef>
              <c:f>Gráficas!$A$6</c:f>
              <c:strCache>
                <c:ptCount val="1"/>
                <c:pt idx="0">
                  <c:v>Riesgo 5</c:v>
                </c:pt>
              </c:strCache>
            </c:strRef>
          </c:cat>
          <c:val>
            <c:numRef>
              <c:f>Gráficas!$B$6</c:f>
              <c:numCache>
                <c:formatCode>General</c:formatCode>
                <c:ptCount val="1"/>
                <c:pt idx="0">
                  <c:v>4</c:v>
                </c:pt>
              </c:numCache>
            </c:numRef>
          </c:val>
          <c:extLst>
            <c:ext xmlns:c16="http://schemas.microsoft.com/office/drawing/2014/chart" uri="{C3380CC4-5D6E-409C-BE32-E72D297353CC}">
              <c16:uniqueId val="{00000003-69CA-480E-BD6E-E242DADE9F6D}"/>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69CA-480E-BD6E-E242DADE9F6D}"/>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Gráficas!$A$6</c:f>
              <c:strCache>
                <c:ptCount val="1"/>
                <c:pt idx="0">
                  <c:v>Riesgo 5</c:v>
                </c:pt>
              </c:strCache>
            </c:strRef>
          </c:cat>
          <c:val>
            <c:numRef>
              <c:f>Gráficas!$D$6</c:f>
              <c:numCache>
                <c:formatCode>General</c:formatCode>
                <c:ptCount val="1"/>
                <c:pt idx="0">
                  <c:v>0</c:v>
                </c:pt>
              </c:numCache>
            </c:numRef>
          </c:val>
          <c:extLst>
            <c:ext xmlns:c16="http://schemas.microsoft.com/office/drawing/2014/chart" uri="{C3380CC4-5D6E-409C-BE32-E72D297353CC}">
              <c16:uniqueId val="{00000005-69CA-480E-BD6E-E242DADE9F6D}"/>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69CA-480E-BD6E-E242DADE9F6D}"/>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Gráficas!$A$6</c:f>
              <c:strCache>
                <c:ptCount val="1"/>
                <c:pt idx="0">
                  <c:v>Riesgo 5</c:v>
                </c:pt>
              </c:strCache>
            </c:strRef>
          </c:cat>
          <c:val>
            <c:numRef>
              <c:f>Gráficas!$C$6</c:f>
              <c:numCache>
                <c:formatCode>General</c:formatCode>
                <c:ptCount val="1"/>
                <c:pt idx="0">
                  <c:v>0</c:v>
                </c:pt>
              </c:numCache>
            </c:numRef>
          </c:val>
          <c:extLst>
            <c:ext xmlns:c16="http://schemas.microsoft.com/office/drawing/2014/chart" uri="{C3380CC4-5D6E-409C-BE32-E72D297353CC}">
              <c16:uniqueId val="{00000007-69CA-480E-BD6E-E242DADE9F6D}"/>
            </c:ext>
          </c:extLst>
        </c:ser>
        <c:dLbls>
          <c:showLegendKey val="0"/>
          <c:showVal val="0"/>
          <c:showCatName val="0"/>
          <c:showSerName val="0"/>
          <c:showPercent val="0"/>
          <c:showBubbleSize val="0"/>
        </c:dLbls>
        <c:gapWidth val="0"/>
        <c:overlap val="100"/>
        <c:axId val="134166016"/>
        <c:axId val="134167552"/>
      </c:barChart>
      <c:catAx>
        <c:axId val="134166016"/>
        <c:scaling>
          <c:orientation val="minMax"/>
        </c:scaling>
        <c:delete val="1"/>
        <c:axPos val="b"/>
        <c:numFmt formatCode="General" sourceLinked="0"/>
        <c:majorTickMark val="none"/>
        <c:minorTickMark val="none"/>
        <c:tickLblPos val="nextTo"/>
        <c:crossAx val="134167552"/>
        <c:crosses val="autoZero"/>
        <c:auto val="1"/>
        <c:lblAlgn val="ctr"/>
        <c:lblOffset val="100"/>
        <c:noMultiLvlLbl val="0"/>
      </c:catAx>
      <c:valAx>
        <c:axId val="134167552"/>
        <c:scaling>
          <c:orientation val="minMax"/>
        </c:scaling>
        <c:delete val="1"/>
        <c:axPos val="l"/>
        <c:numFmt formatCode="General" sourceLinked="1"/>
        <c:majorTickMark val="none"/>
        <c:minorTickMark val="none"/>
        <c:tickLblPos val="nextTo"/>
        <c:crossAx val="134166016"/>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6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Gráficas!$B$7</c:f>
              <c:strCache>
                <c:ptCount val="1"/>
                <c:pt idx="0">
                  <c:v>4</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3180-49E4-B95B-598F8B1AA1AD}"/>
              </c:ext>
            </c:extLst>
          </c:dPt>
          <c:trendline>
            <c:trendlineType val="linear"/>
            <c:dispRSqr val="0"/>
            <c:dispEq val="0"/>
          </c:trendline>
          <c:cat>
            <c:strRef>
              <c:f>Gráficas!$A$7</c:f>
              <c:strCache>
                <c:ptCount val="1"/>
                <c:pt idx="0">
                  <c:v>Riesgo 6</c:v>
                </c:pt>
              </c:strCache>
            </c:strRef>
          </c:cat>
          <c:val>
            <c:numRef>
              <c:f>Gráficas!$B$3</c:f>
              <c:numCache>
                <c:formatCode>General</c:formatCode>
                <c:ptCount val="1"/>
                <c:pt idx="0">
                  <c:v>4</c:v>
                </c:pt>
              </c:numCache>
            </c:numRef>
          </c:val>
          <c:extLst>
            <c:ext xmlns:c16="http://schemas.microsoft.com/office/drawing/2014/chart" uri="{C3380CC4-5D6E-409C-BE32-E72D297353CC}">
              <c16:uniqueId val="{00000003-3180-49E4-B95B-598F8B1AA1AD}"/>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3180-49E4-B95B-598F8B1AA1AD}"/>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Gráficas!$A$7</c:f>
              <c:strCache>
                <c:ptCount val="1"/>
                <c:pt idx="0">
                  <c:v>Riesgo 6</c:v>
                </c:pt>
              </c:strCache>
            </c:strRef>
          </c:cat>
          <c:val>
            <c:numRef>
              <c:f>Gráficas!$D$7</c:f>
              <c:numCache>
                <c:formatCode>General</c:formatCode>
                <c:ptCount val="1"/>
                <c:pt idx="0">
                  <c:v>0</c:v>
                </c:pt>
              </c:numCache>
            </c:numRef>
          </c:val>
          <c:extLst>
            <c:ext xmlns:c16="http://schemas.microsoft.com/office/drawing/2014/chart" uri="{C3380CC4-5D6E-409C-BE32-E72D297353CC}">
              <c16:uniqueId val="{00000005-3180-49E4-B95B-598F8B1AA1AD}"/>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3180-49E4-B95B-598F8B1AA1AD}"/>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Gráficas!$A$7</c:f>
              <c:strCache>
                <c:ptCount val="1"/>
                <c:pt idx="0">
                  <c:v>Riesgo 6</c:v>
                </c:pt>
              </c:strCache>
            </c:strRef>
          </c:cat>
          <c:val>
            <c:numRef>
              <c:f>Gráficas!$C$7</c:f>
              <c:numCache>
                <c:formatCode>General</c:formatCode>
                <c:ptCount val="1"/>
                <c:pt idx="0">
                  <c:v>0</c:v>
                </c:pt>
              </c:numCache>
            </c:numRef>
          </c:val>
          <c:extLst>
            <c:ext xmlns:c16="http://schemas.microsoft.com/office/drawing/2014/chart" uri="{C3380CC4-5D6E-409C-BE32-E72D297353CC}">
              <c16:uniqueId val="{00000007-3180-49E4-B95B-598F8B1AA1AD}"/>
            </c:ext>
          </c:extLst>
        </c:ser>
        <c:dLbls>
          <c:showLegendKey val="0"/>
          <c:showVal val="0"/>
          <c:showCatName val="0"/>
          <c:showSerName val="0"/>
          <c:showPercent val="0"/>
          <c:showBubbleSize val="0"/>
        </c:dLbls>
        <c:gapWidth val="0"/>
        <c:overlap val="100"/>
        <c:axId val="134238976"/>
        <c:axId val="134240512"/>
      </c:barChart>
      <c:catAx>
        <c:axId val="134238976"/>
        <c:scaling>
          <c:orientation val="minMax"/>
        </c:scaling>
        <c:delete val="1"/>
        <c:axPos val="b"/>
        <c:numFmt formatCode="General" sourceLinked="0"/>
        <c:majorTickMark val="none"/>
        <c:minorTickMark val="none"/>
        <c:tickLblPos val="nextTo"/>
        <c:crossAx val="134240512"/>
        <c:crosses val="autoZero"/>
        <c:auto val="1"/>
        <c:lblAlgn val="ctr"/>
        <c:lblOffset val="100"/>
        <c:noMultiLvlLbl val="0"/>
      </c:catAx>
      <c:valAx>
        <c:axId val="134240512"/>
        <c:scaling>
          <c:orientation val="minMax"/>
        </c:scaling>
        <c:delete val="1"/>
        <c:axPos val="l"/>
        <c:numFmt formatCode="General" sourceLinked="1"/>
        <c:majorTickMark val="none"/>
        <c:minorTickMark val="none"/>
        <c:tickLblPos val="nextTo"/>
        <c:crossAx val="134238976"/>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7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9AFC-4A96-87B6-FEBB3A2A67A9}"/>
              </c:ext>
            </c:extLst>
          </c:dPt>
          <c:trendline>
            <c:trendlineType val="linear"/>
            <c:dispRSqr val="0"/>
            <c:dispEq val="0"/>
          </c:trendline>
          <c:cat>
            <c:strRef>
              <c:f>Gráficas!$A$8</c:f>
              <c:strCache>
                <c:ptCount val="1"/>
                <c:pt idx="0">
                  <c:v>Riesgo 7</c:v>
                </c:pt>
              </c:strCache>
            </c:strRef>
          </c:cat>
          <c:val>
            <c:numRef>
              <c:f>Gráficas!$B$8</c:f>
              <c:numCache>
                <c:formatCode>General</c:formatCode>
                <c:ptCount val="1"/>
                <c:pt idx="0">
                  <c:v>4</c:v>
                </c:pt>
              </c:numCache>
            </c:numRef>
          </c:val>
          <c:extLst>
            <c:ext xmlns:c16="http://schemas.microsoft.com/office/drawing/2014/chart" uri="{C3380CC4-5D6E-409C-BE32-E72D297353CC}">
              <c16:uniqueId val="{00000003-9AFC-4A96-87B6-FEBB3A2A67A9}"/>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9AFC-4A96-87B6-FEBB3A2A67A9}"/>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Gráficas!$A$8</c:f>
              <c:strCache>
                <c:ptCount val="1"/>
                <c:pt idx="0">
                  <c:v>Riesgo 7</c:v>
                </c:pt>
              </c:strCache>
            </c:strRef>
          </c:cat>
          <c:val>
            <c:numRef>
              <c:f>Gráficas!$D$8</c:f>
              <c:numCache>
                <c:formatCode>General</c:formatCode>
                <c:ptCount val="1"/>
                <c:pt idx="0">
                  <c:v>0</c:v>
                </c:pt>
              </c:numCache>
            </c:numRef>
          </c:val>
          <c:extLst>
            <c:ext xmlns:c16="http://schemas.microsoft.com/office/drawing/2014/chart" uri="{C3380CC4-5D6E-409C-BE32-E72D297353CC}">
              <c16:uniqueId val="{00000005-9AFC-4A96-87B6-FEBB3A2A67A9}"/>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9AFC-4A96-87B6-FEBB3A2A67A9}"/>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Gráficas!$A$8</c:f>
              <c:strCache>
                <c:ptCount val="1"/>
                <c:pt idx="0">
                  <c:v>Riesgo 7</c:v>
                </c:pt>
              </c:strCache>
            </c:strRef>
          </c:cat>
          <c:val>
            <c:numRef>
              <c:f>Gráficas!$C$8</c:f>
              <c:numCache>
                <c:formatCode>General</c:formatCode>
                <c:ptCount val="1"/>
                <c:pt idx="0">
                  <c:v>0</c:v>
                </c:pt>
              </c:numCache>
            </c:numRef>
          </c:val>
          <c:extLst>
            <c:ext xmlns:c16="http://schemas.microsoft.com/office/drawing/2014/chart" uri="{C3380CC4-5D6E-409C-BE32-E72D297353CC}">
              <c16:uniqueId val="{00000007-9AFC-4A96-87B6-FEBB3A2A67A9}"/>
            </c:ext>
          </c:extLst>
        </c:ser>
        <c:dLbls>
          <c:showLegendKey val="0"/>
          <c:showVal val="0"/>
          <c:showCatName val="0"/>
          <c:showSerName val="0"/>
          <c:showPercent val="0"/>
          <c:showBubbleSize val="0"/>
        </c:dLbls>
        <c:gapWidth val="0"/>
        <c:overlap val="100"/>
        <c:axId val="134295552"/>
        <c:axId val="134297088"/>
      </c:barChart>
      <c:catAx>
        <c:axId val="134295552"/>
        <c:scaling>
          <c:orientation val="minMax"/>
        </c:scaling>
        <c:delete val="1"/>
        <c:axPos val="b"/>
        <c:numFmt formatCode="General" sourceLinked="0"/>
        <c:majorTickMark val="none"/>
        <c:minorTickMark val="none"/>
        <c:tickLblPos val="nextTo"/>
        <c:crossAx val="134297088"/>
        <c:crosses val="autoZero"/>
        <c:auto val="1"/>
        <c:lblAlgn val="ctr"/>
        <c:lblOffset val="100"/>
        <c:noMultiLvlLbl val="0"/>
      </c:catAx>
      <c:valAx>
        <c:axId val="134297088"/>
        <c:scaling>
          <c:orientation val="minMax"/>
        </c:scaling>
        <c:delete val="1"/>
        <c:axPos val="l"/>
        <c:numFmt formatCode="General" sourceLinked="1"/>
        <c:majorTickMark val="none"/>
        <c:minorTickMark val="none"/>
        <c:tickLblPos val="nextTo"/>
        <c:crossAx val="134295552"/>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8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A39C-48BF-B34B-032BAC9A1061}"/>
              </c:ext>
            </c:extLst>
          </c:dPt>
          <c:trendline>
            <c:trendlineType val="linear"/>
            <c:dispRSqr val="0"/>
            <c:dispEq val="0"/>
          </c:trendline>
          <c:cat>
            <c:strRef>
              <c:f>Gráficas!$A$9</c:f>
              <c:strCache>
                <c:ptCount val="1"/>
                <c:pt idx="0">
                  <c:v>Riesgo 8</c:v>
                </c:pt>
              </c:strCache>
            </c:strRef>
          </c:cat>
          <c:val>
            <c:numRef>
              <c:f>Gráficas!$B$9</c:f>
              <c:numCache>
                <c:formatCode>General</c:formatCode>
                <c:ptCount val="1"/>
                <c:pt idx="0">
                  <c:v>4</c:v>
                </c:pt>
              </c:numCache>
            </c:numRef>
          </c:val>
          <c:extLst>
            <c:ext xmlns:c16="http://schemas.microsoft.com/office/drawing/2014/chart" uri="{C3380CC4-5D6E-409C-BE32-E72D297353CC}">
              <c16:uniqueId val="{00000003-A39C-48BF-B34B-032BAC9A1061}"/>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A39C-48BF-B34B-032BAC9A1061}"/>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Gráficas!$A$9</c:f>
              <c:strCache>
                <c:ptCount val="1"/>
                <c:pt idx="0">
                  <c:v>Riesgo 8</c:v>
                </c:pt>
              </c:strCache>
            </c:strRef>
          </c:cat>
          <c:val>
            <c:numRef>
              <c:f>Gráficas!$D$9</c:f>
              <c:numCache>
                <c:formatCode>General</c:formatCode>
                <c:ptCount val="1"/>
                <c:pt idx="0">
                  <c:v>0</c:v>
                </c:pt>
              </c:numCache>
            </c:numRef>
          </c:val>
          <c:extLst>
            <c:ext xmlns:c16="http://schemas.microsoft.com/office/drawing/2014/chart" uri="{C3380CC4-5D6E-409C-BE32-E72D297353CC}">
              <c16:uniqueId val="{00000005-A39C-48BF-B34B-032BAC9A1061}"/>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A39C-48BF-B34B-032BAC9A1061}"/>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Gráficas!$A$9</c:f>
              <c:strCache>
                <c:ptCount val="1"/>
                <c:pt idx="0">
                  <c:v>Riesgo 8</c:v>
                </c:pt>
              </c:strCache>
            </c:strRef>
          </c:cat>
          <c:val>
            <c:numRef>
              <c:f>Gráficas!$C$9</c:f>
              <c:numCache>
                <c:formatCode>General</c:formatCode>
                <c:ptCount val="1"/>
                <c:pt idx="0">
                  <c:v>0</c:v>
                </c:pt>
              </c:numCache>
            </c:numRef>
          </c:val>
          <c:extLst>
            <c:ext xmlns:c16="http://schemas.microsoft.com/office/drawing/2014/chart" uri="{C3380CC4-5D6E-409C-BE32-E72D297353CC}">
              <c16:uniqueId val="{00000007-A39C-48BF-B34B-032BAC9A1061}"/>
            </c:ext>
          </c:extLst>
        </c:ser>
        <c:dLbls>
          <c:showLegendKey val="0"/>
          <c:showVal val="0"/>
          <c:showCatName val="0"/>
          <c:showSerName val="0"/>
          <c:showPercent val="0"/>
          <c:showBubbleSize val="0"/>
        </c:dLbls>
        <c:gapWidth val="0"/>
        <c:overlap val="100"/>
        <c:axId val="134331392"/>
        <c:axId val="134361856"/>
      </c:barChart>
      <c:catAx>
        <c:axId val="134331392"/>
        <c:scaling>
          <c:orientation val="minMax"/>
        </c:scaling>
        <c:delete val="1"/>
        <c:axPos val="b"/>
        <c:numFmt formatCode="General" sourceLinked="0"/>
        <c:majorTickMark val="none"/>
        <c:minorTickMark val="none"/>
        <c:tickLblPos val="nextTo"/>
        <c:crossAx val="134361856"/>
        <c:crosses val="autoZero"/>
        <c:auto val="1"/>
        <c:lblAlgn val="ctr"/>
        <c:lblOffset val="100"/>
        <c:noMultiLvlLbl val="0"/>
      </c:catAx>
      <c:valAx>
        <c:axId val="134361856"/>
        <c:scaling>
          <c:orientation val="minMax"/>
        </c:scaling>
        <c:delete val="1"/>
        <c:axPos val="l"/>
        <c:numFmt formatCode="General" sourceLinked="1"/>
        <c:majorTickMark val="none"/>
        <c:minorTickMark val="none"/>
        <c:tickLblPos val="nextTo"/>
        <c:crossAx val="134331392"/>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9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BB8B-4194-B223-E98145DF08BF}"/>
              </c:ext>
            </c:extLst>
          </c:dPt>
          <c:trendline>
            <c:trendlineType val="linear"/>
            <c:dispRSqr val="0"/>
            <c:dispEq val="0"/>
          </c:trendline>
          <c:cat>
            <c:strRef>
              <c:f>Gráficas!$A$10</c:f>
              <c:strCache>
                <c:ptCount val="1"/>
                <c:pt idx="0">
                  <c:v>Riesgo 9</c:v>
                </c:pt>
              </c:strCache>
            </c:strRef>
          </c:cat>
          <c:val>
            <c:numRef>
              <c:f>Gráficas!$B$10</c:f>
              <c:numCache>
                <c:formatCode>General</c:formatCode>
                <c:ptCount val="1"/>
                <c:pt idx="0">
                  <c:v>4</c:v>
                </c:pt>
              </c:numCache>
            </c:numRef>
          </c:val>
          <c:extLst>
            <c:ext xmlns:c16="http://schemas.microsoft.com/office/drawing/2014/chart" uri="{C3380CC4-5D6E-409C-BE32-E72D297353CC}">
              <c16:uniqueId val="{00000003-BB8B-4194-B223-E98145DF08BF}"/>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BB8B-4194-B223-E98145DF08BF}"/>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Gráficas!$A$10</c:f>
              <c:strCache>
                <c:ptCount val="1"/>
                <c:pt idx="0">
                  <c:v>Riesgo 9</c:v>
                </c:pt>
              </c:strCache>
            </c:strRef>
          </c:cat>
          <c:val>
            <c:numRef>
              <c:f>Gráficas!$D$10</c:f>
              <c:numCache>
                <c:formatCode>General</c:formatCode>
                <c:ptCount val="1"/>
                <c:pt idx="0">
                  <c:v>0</c:v>
                </c:pt>
              </c:numCache>
            </c:numRef>
          </c:val>
          <c:extLst>
            <c:ext xmlns:c16="http://schemas.microsoft.com/office/drawing/2014/chart" uri="{C3380CC4-5D6E-409C-BE32-E72D297353CC}">
              <c16:uniqueId val="{00000005-BB8B-4194-B223-E98145DF08BF}"/>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BB8B-4194-B223-E98145DF08BF}"/>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Gráficas!$A$10</c:f>
              <c:strCache>
                <c:ptCount val="1"/>
                <c:pt idx="0">
                  <c:v>Riesgo 9</c:v>
                </c:pt>
              </c:strCache>
            </c:strRef>
          </c:cat>
          <c:val>
            <c:numRef>
              <c:f>Gráficas!$D$10</c:f>
              <c:numCache>
                <c:formatCode>General</c:formatCode>
                <c:ptCount val="1"/>
                <c:pt idx="0">
                  <c:v>0</c:v>
                </c:pt>
              </c:numCache>
            </c:numRef>
          </c:val>
          <c:extLst>
            <c:ext xmlns:c16="http://schemas.microsoft.com/office/drawing/2014/chart" uri="{C3380CC4-5D6E-409C-BE32-E72D297353CC}">
              <c16:uniqueId val="{00000007-BB8B-4194-B223-E98145DF08BF}"/>
            </c:ext>
          </c:extLst>
        </c:ser>
        <c:dLbls>
          <c:showLegendKey val="0"/>
          <c:showVal val="0"/>
          <c:showCatName val="0"/>
          <c:showSerName val="0"/>
          <c:showPercent val="0"/>
          <c:showBubbleSize val="0"/>
        </c:dLbls>
        <c:gapWidth val="0"/>
        <c:overlap val="100"/>
        <c:axId val="134680960"/>
        <c:axId val="134682496"/>
      </c:barChart>
      <c:catAx>
        <c:axId val="134680960"/>
        <c:scaling>
          <c:orientation val="minMax"/>
        </c:scaling>
        <c:delete val="1"/>
        <c:axPos val="b"/>
        <c:numFmt formatCode="General" sourceLinked="0"/>
        <c:majorTickMark val="none"/>
        <c:minorTickMark val="none"/>
        <c:tickLblPos val="nextTo"/>
        <c:crossAx val="134682496"/>
        <c:crosses val="autoZero"/>
        <c:auto val="1"/>
        <c:lblAlgn val="ctr"/>
        <c:lblOffset val="100"/>
        <c:noMultiLvlLbl val="0"/>
      </c:catAx>
      <c:valAx>
        <c:axId val="134682496"/>
        <c:scaling>
          <c:orientation val="minMax"/>
        </c:scaling>
        <c:delete val="1"/>
        <c:axPos val="l"/>
        <c:numFmt formatCode="General" sourceLinked="1"/>
        <c:majorTickMark val="none"/>
        <c:minorTickMark val="none"/>
        <c:tickLblPos val="nextTo"/>
        <c:crossAx val="134680960"/>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10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65C9-429E-AE25-6B0D139BEA1B}"/>
              </c:ext>
            </c:extLst>
          </c:dPt>
          <c:trendline>
            <c:trendlineType val="linear"/>
            <c:dispRSqr val="0"/>
            <c:dispEq val="0"/>
          </c:trendline>
          <c:cat>
            <c:strRef>
              <c:f>Gráficas!$A$11</c:f>
              <c:strCache>
                <c:ptCount val="1"/>
                <c:pt idx="0">
                  <c:v>Riesgo 10</c:v>
                </c:pt>
              </c:strCache>
            </c:strRef>
          </c:cat>
          <c:val>
            <c:numRef>
              <c:f>Gráficas!$B$11</c:f>
              <c:numCache>
                <c:formatCode>General</c:formatCode>
                <c:ptCount val="1"/>
                <c:pt idx="0">
                  <c:v>4</c:v>
                </c:pt>
              </c:numCache>
            </c:numRef>
          </c:val>
          <c:extLst>
            <c:ext xmlns:c16="http://schemas.microsoft.com/office/drawing/2014/chart" uri="{C3380CC4-5D6E-409C-BE32-E72D297353CC}">
              <c16:uniqueId val="{00000003-65C9-429E-AE25-6B0D139BEA1B}"/>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65C9-429E-AE25-6B0D139BEA1B}"/>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Gráficas!$A$11</c:f>
              <c:strCache>
                <c:ptCount val="1"/>
                <c:pt idx="0">
                  <c:v>Riesgo 10</c:v>
                </c:pt>
              </c:strCache>
            </c:strRef>
          </c:cat>
          <c:val>
            <c:numRef>
              <c:f>Gráficas!$D$11</c:f>
              <c:numCache>
                <c:formatCode>General</c:formatCode>
                <c:ptCount val="1"/>
                <c:pt idx="0">
                  <c:v>0</c:v>
                </c:pt>
              </c:numCache>
            </c:numRef>
          </c:val>
          <c:extLst>
            <c:ext xmlns:c16="http://schemas.microsoft.com/office/drawing/2014/chart" uri="{C3380CC4-5D6E-409C-BE32-E72D297353CC}">
              <c16:uniqueId val="{00000005-65C9-429E-AE25-6B0D139BEA1B}"/>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65C9-429E-AE25-6B0D139BEA1B}"/>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Gráficas!$A$11</c:f>
              <c:strCache>
                <c:ptCount val="1"/>
                <c:pt idx="0">
                  <c:v>Riesgo 10</c:v>
                </c:pt>
              </c:strCache>
            </c:strRef>
          </c:cat>
          <c:val>
            <c:numRef>
              <c:f>Gráficas!$C$11</c:f>
              <c:numCache>
                <c:formatCode>General</c:formatCode>
                <c:ptCount val="1"/>
                <c:pt idx="0">
                  <c:v>0</c:v>
                </c:pt>
              </c:numCache>
            </c:numRef>
          </c:val>
          <c:extLst>
            <c:ext xmlns:c16="http://schemas.microsoft.com/office/drawing/2014/chart" uri="{C3380CC4-5D6E-409C-BE32-E72D297353CC}">
              <c16:uniqueId val="{00000007-65C9-429E-AE25-6B0D139BEA1B}"/>
            </c:ext>
          </c:extLst>
        </c:ser>
        <c:dLbls>
          <c:showLegendKey val="0"/>
          <c:showVal val="0"/>
          <c:showCatName val="0"/>
          <c:showSerName val="0"/>
          <c:showPercent val="0"/>
          <c:showBubbleSize val="0"/>
        </c:dLbls>
        <c:gapWidth val="0"/>
        <c:overlap val="100"/>
        <c:axId val="134712704"/>
        <c:axId val="134808704"/>
      </c:barChart>
      <c:catAx>
        <c:axId val="134712704"/>
        <c:scaling>
          <c:orientation val="minMax"/>
        </c:scaling>
        <c:delete val="1"/>
        <c:axPos val="b"/>
        <c:numFmt formatCode="General" sourceLinked="0"/>
        <c:majorTickMark val="none"/>
        <c:minorTickMark val="none"/>
        <c:tickLblPos val="nextTo"/>
        <c:crossAx val="134808704"/>
        <c:crosses val="autoZero"/>
        <c:auto val="1"/>
        <c:lblAlgn val="ctr"/>
        <c:lblOffset val="100"/>
        <c:noMultiLvlLbl val="0"/>
      </c:catAx>
      <c:valAx>
        <c:axId val="134808704"/>
        <c:scaling>
          <c:orientation val="minMax"/>
        </c:scaling>
        <c:delete val="1"/>
        <c:axPos val="l"/>
        <c:numFmt formatCode="General" sourceLinked="1"/>
        <c:majorTickMark val="none"/>
        <c:minorTickMark val="none"/>
        <c:tickLblPos val="nextTo"/>
        <c:crossAx val="134712704"/>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hyperlink" Target="#'VALORACI&#211;N DE RIESGOS'!AF154"/><Relationship Id="rId13" Type="http://schemas.openxmlformats.org/officeDocument/2006/relationships/hyperlink" Target="#'VALORACI&#211;N DE RIESGOS'!AF339"/><Relationship Id="rId18" Type="http://schemas.openxmlformats.org/officeDocument/2006/relationships/image" Target="../media/image8.png"/><Relationship Id="rId3" Type="http://schemas.openxmlformats.org/officeDocument/2006/relationships/image" Target="../media/image2.png"/><Relationship Id="rId7" Type="http://schemas.openxmlformats.org/officeDocument/2006/relationships/hyperlink" Target="#'VALORACI&#211;N DE RIESGOS'!AF117"/><Relationship Id="rId12" Type="http://schemas.openxmlformats.org/officeDocument/2006/relationships/hyperlink" Target="#'VALORACI&#211;N DE RIESGOS'!AF302"/><Relationship Id="rId17" Type="http://schemas.openxmlformats.org/officeDocument/2006/relationships/image" Target="../media/image7.png"/><Relationship Id="rId2" Type="http://schemas.openxmlformats.org/officeDocument/2006/relationships/hyperlink" Target="#'VALORACI&#211;N DE RIESGOS'!AG6"/><Relationship Id="rId16"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hyperlink" Target="#'VALORACI&#211;N DE RIESGOS'!AF80"/><Relationship Id="rId11" Type="http://schemas.openxmlformats.org/officeDocument/2006/relationships/hyperlink" Target="#'VALORACI&#211;N DE RIESGOS'!AF265"/><Relationship Id="rId5" Type="http://schemas.openxmlformats.org/officeDocument/2006/relationships/image" Target="../media/image3.png"/><Relationship Id="rId15" Type="http://schemas.openxmlformats.org/officeDocument/2006/relationships/image" Target="../media/image5.png"/><Relationship Id="rId10" Type="http://schemas.openxmlformats.org/officeDocument/2006/relationships/hyperlink" Target="#'VALORACI&#211;N DE RIESGOS'!AF228"/><Relationship Id="rId4" Type="http://schemas.openxmlformats.org/officeDocument/2006/relationships/hyperlink" Target="#'VALORACI&#211;N DE RIESGOS'!AF43"/><Relationship Id="rId9" Type="http://schemas.openxmlformats.org/officeDocument/2006/relationships/hyperlink" Target="#'VALORACI&#211;N DE RIESGOS'!AF191"/><Relationship Id="rId14"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editAs="oneCell">
    <xdr:from>
      <xdr:col>1</xdr:col>
      <xdr:colOff>1882848</xdr:colOff>
      <xdr:row>0</xdr:row>
      <xdr:rowOff>148441</xdr:rowOff>
    </xdr:from>
    <xdr:to>
      <xdr:col>3</xdr:col>
      <xdr:colOff>31080</xdr:colOff>
      <xdr:row>3</xdr:row>
      <xdr:rowOff>156802</xdr:rowOff>
    </xdr:to>
    <xdr:pic>
      <xdr:nvPicPr>
        <xdr:cNvPr id="2" name="1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44848" y="148441"/>
          <a:ext cx="4819701" cy="78396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695619</xdr:colOff>
      <xdr:row>4</xdr:row>
      <xdr:rowOff>0</xdr:rowOff>
    </xdr:from>
    <xdr:to>
      <xdr:col>30</xdr:col>
      <xdr:colOff>190165</xdr:colOff>
      <xdr:row>34</xdr:row>
      <xdr:rowOff>127000</xdr:rowOff>
    </xdr:to>
    <xdr:grpSp>
      <xdr:nvGrpSpPr>
        <xdr:cNvPr id="53" name="Grupo 52">
          <a:extLst>
            <a:ext uri="{FF2B5EF4-FFF2-40B4-BE49-F238E27FC236}">
              <a16:creationId xmlns:a16="http://schemas.microsoft.com/office/drawing/2014/main" id="{F2200BF2-EA2A-418E-9D8B-B36735A65AB7}"/>
            </a:ext>
          </a:extLst>
        </xdr:cNvPr>
        <xdr:cNvGrpSpPr/>
      </xdr:nvGrpSpPr>
      <xdr:grpSpPr>
        <a:xfrm>
          <a:off x="1453289" y="844261"/>
          <a:ext cx="23523524" cy="10907569"/>
          <a:chOff x="2669351" y="152400"/>
          <a:chExt cx="7132203" cy="6871821"/>
        </a:xfrm>
      </xdr:grpSpPr>
      <xdr:sp macro="" textlink="">
        <xdr:nvSpPr>
          <xdr:cNvPr id="55" name="Triángulo isósceles 54">
            <a:extLst>
              <a:ext uri="{FF2B5EF4-FFF2-40B4-BE49-F238E27FC236}">
                <a16:creationId xmlns:a16="http://schemas.microsoft.com/office/drawing/2014/main" id="{B36D8544-200C-4CC4-8B2D-E2F186CC9C75}"/>
              </a:ext>
            </a:extLst>
          </xdr:cNvPr>
          <xdr:cNvSpPr/>
        </xdr:nvSpPr>
        <xdr:spPr>
          <a:xfrm rot="5400000">
            <a:off x="1169328" y="1818645"/>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54" name="Triángulo isósceles 53">
            <a:extLst>
              <a:ext uri="{FF2B5EF4-FFF2-40B4-BE49-F238E27FC236}">
                <a16:creationId xmlns:a16="http://schemas.microsoft.com/office/drawing/2014/main" id="{1010A662-51B5-438A-ADB1-5DD0DD2BA6DB}"/>
              </a:ext>
            </a:extLst>
          </xdr:cNvPr>
          <xdr:cNvSpPr/>
        </xdr:nvSpPr>
        <xdr:spPr>
          <a:xfrm rot="16200000">
            <a:off x="4595977" y="1652423"/>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56" name="Diagrama de flujo: conector 55">
            <a:extLst>
              <a:ext uri="{FF2B5EF4-FFF2-40B4-BE49-F238E27FC236}">
                <a16:creationId xmlns:a16="http://schemas.microsoft.com/office/drawing/2014/main" id="{7EE00E32-C701-4964-A4F7-100B7A2C1C8C}"/>
              </a:ext>
            </a:extLst>
          </xdr:cNvPr>
          <xdr:cNvSpPr/>
        </xdr:nvSpPr>
        <xdr:spPr>
          <a:xfrm>
            <a:off x="5306509" y="2636043"/>
            <a:ext cx="1578982" cy="1585909"/>
          </a:xfrm>
          <a:prstGeom prst="flowChartConnector">
            <a:avLst/>
          </a:prstGeom>
          <a:solidFill>
            <a:srgbClr val="4472C4"/>
          </a:solidFill>
          <a:ln w="12700" cap="flat" cmpd="sng" algn="ctr">
            <a:solidFill>
              <a:srgbClr val="4472C4">
                <a:shade val="50000"/>
              </a:srgbClr>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ctr"/>
            <a:r>
              <a:rPr lang="es-CO" sz="3000"/>
              <a:t>Evento/Riesgo</a:t>
            </a:r>
          </a:p>
        </xdr:txBody>
      </xdr:sp>
      <xdr:cxnSp macro="">
        <xdr:nvCxnSpPr>
          <xdr:cNvPr id="57" name="Conector recto 56">
            <a:extLst>
              <a:ext uri="{FF2B5EF4-FFF2-40B4-BE49-F238E27FC236}">
                <a16:creationId xmlns:a16="http://schemas.microsoft.com/office/drawing/2014/main" id="{2A65E681-502A-4D2E-84B5-4565CE8287AB}"/>
              </a:ext>
            </a:extLst>
          </xdr:cNvPr>
          <xdr:cNvCxnSpPr>
            <a:cxnSpLocks/>
          </xdr:cNvCxnSpPr>
        </xdr:nvCxnSpPr>
        <xdr:spPr>
          <a:xfrm flipH="1" flipV="1">
            <a:off x="3954696" y="1524866"/>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58" name="Conector recto 57">
            <a:extLst>
              <a:ext uri="{FF2B5EF4-FFF2-40B4-BE49-F238E27FC236}">
                <a16:creationId xmlns:a16="http://schemas.microsoft.com/office/drawing/2014/main" id="{BEFB87E8-B388-4928-AD2D-199CEB52F84C}"/>
              </a:ext>
            </a:extLst>
          </xdr:cNvPr>
          <xdr:cNvCxnSpPr>
            <a:cxnSpLocks/>
          </xdr:cNvCxnSpPr>
        </xdr:nvCxnSpPr>
        <xdr:spPr>
          <a:xfrm flipV="1">
            <a:off x="6654696" y="1298006"/>
            <a:ext cx="1973411" cy="166686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59" name="Conector recto 58">
            <a:extLst>
              <a:ext uri="{FF2B5EF4-FFF2-40B4-BE49-F238E27FC236}">
                <a16:creationId xmlns:a16="http://schemas.microsoft.com/office/drawing/2014/main" id="{2F3B0ED8-354E-46A0-9B05-D2F91CC54D92}"/>
              </a:ext>
            </a:extLst>
          </xdr:cNvPr>
          <xdr:cNvCxnSpPr>
            <a:cxnSpLocks/>
          </xdr:cNvCxnSpPr>
        </xdr:nvCxnSpPr>
        <xdr:spPr>
          <a:xfrm flipH="1">
            <a:off x="3506509" y="3428996"/>
            <a:ext cx="1800000" cy="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60" name="Conector recto 59">
            <a:extLst>
              <a:ext uri="{FF2B5EF4-FFF2-40B4-BE49-F238E27FC236}">
                <a16:creationId xmlns:a16="http://schemas.microsoft.com/office/drawing/2014/main" id="{956A85B2-54A3-43DF-8271-1E3334DA9B96}"/>
              </a:ext>
            </a:extLst>
          </xdr:cNvPr>
          <xdr:cNvCxnSpPr/>
        </xdr:nvCxnSpPr>
        <xdr:spPr>
          <a:xfrm flipV="1">
            <a:off x="6885491" y="3111884"/>
            <a:ext cx="1992028" cy="393318"/>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61" name="Conector recto 60">
            <a:extLst>
              <a:ext uri="{FF2B5EF4-FFF2-40B4-BE49-F238E27FC236}">
                <a16:creationId xmlns:a16="http://schemas.microsoft.com/office/drawing/2014/main" id="{BCCB959D-8B03-44E5-BBCC-EEE1848EF65B}"/>
              </a:ext>
            </a:extLst>
          </xdr:cNvPr>
          <xdr:cNvCxnSpPr>
            <a:cxnSpLocks/>
          </xdr:cNvCxnSpPr>
        </xdr:nvCxnSpPr>
        <xdr:spPr>
          <a:xfrm flipH="1" flipV="1">
            <a:off x="6654253" y="4008509"/>
            <a:ext cx="2046052" cy="1340035"/>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62" name="Conector recto 61">
            <a:extLst>
              <a:ext uri="{FF2B5EF4-FFF2-40B4-BE49-F238E27FC236}">
                <a16:creationId xmlns:a16="http://schemas.microsoft.com/office/drawing/2014/main" id="{92EF7CB3-A112-4AD6-8495-12F6F5906B31}"/>
              </a:ext>
            </a:extLst>
          </xdr:cNvPr>
          <xdr:cNvCxnSpPr>
            <a:cxnSpLocks/>
          </xdr:cNvCxnSpPr>
        </xdr:nvCxnSpPr>
        <xdr:spPr>
          <a:xfrm flipV="1">
            <a:off x="3954474" y="4008508"/>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69" name="Conector recto 68">
            <a:extLst>
              <a:ext uri="{FF2B5EF4-FFF2-40B4-BE49-F238E27FC236}">
                <a16:creationId xmlns:a16="http://schemas.microsoft.com/office/drawing/2014/main" id="{37C8D46F-3414-4E03-9D7C-E3D24F5A7C9A}"/>
              </a:ext>
            </a:extLst>
          </xdr:cNvPr>
          <xdr:cNvCxnSpPr>
            <a:cxnSpLocks/>
          </xdr:cNvCxnSpPr>
        </xdr:nvCxnSpPr>
        <xdr:spPr>
          <a:xfrm flipV="1">
            <a:off x="6826939" y="2157211"/>
            <a:ext cx="1991508" cy="1029359"/>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70" name="Conector recto 69">
            <a:extLst>
              <a:ext uri="{FF2B5EF4-FFF2-40B4-BE49-F238E27FC236}">
                <a16:creationId xmlns:a16="http://schemas.microsoft.com/office/drawing/2014/main" id="{456F722D-C889-471F-A9DA-812A1967BFEA}"/>
              </a:ext>
            </a:extLst>
          </xdr:cNvPr>
          <xdr:cNvCxnSpPr>
            <a:cxnSpLocks/>
          </xdr:cNvCxnSpPr>
        </xdr:nvCxnSpPr>
        <xdr:spPr>
          <a:xfrm>
            <a:off x="6799812" y="3767977"/>
            <a:ext cx="2051453" cy="394046"/>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73" name="Conector recto 72">
            <a:extLst>
              <a:ext uri="{FF2B5EF4-FFF2-40B4-BE49-F238E27FC236}">
                <a16:creationId xmlns:a16="http://schemas.microsoft.com/office/drawing/2014/main" id="{2F1CFDBA-6F3B-4EC1-88CA-9BBD65455530}"/>
              </a:ext>
            </a:extLst>
          </xdr:cNvPr>
          <xdr:cNvCxnSpPr>
            <a:cxnSpLocks/>
          </xdr:cNvCxnSpPr>
        </xdr:nvCxnSpPr>
        <xdr:spPr>
          <a:xfrm flipH="1" flipV="1">
            <a:off x="3541416" y="2647539"/>
            <a:ext cx="1831209" cy="561819"/>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76" name="Conector recto 75">
            <a:extLst>
              <a:ext uri="{FF2B5EF4-FFF2-40B4-BE49-F238E27FC236}">
                <a16:creationId xmlns:a16="http://schemas.microsoft.com/office/drawing/2014/main" id="{36B671F3-84E8-425C-AF9C-BE86512B2E09}"/>
              </a:ext>
            </a:extLst>
          </xdr:cNvPr>
          <xdr:cNvCxnSpPr>
            <a:cxnSpLocks/>
          </xdr:cNvCxnSpPr>
        </xdr:nvCxnSpPr>
        <xdr:spPr>
          <a:xfrm flipH="1">
            <a:off x="3742020" y="3869741"/>
            <a:ext cx="1692024" cy="51671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0</xdr:colOff>
      <xdr:row>41</xdr:row>
      <xdr:rowOff>0</xdr:rowOff>
    </xdr:from>
    <xdr:to>
      <xdr:col>31</xdr:col>
      <xdr:colOff>38100</xdr:colOff>
      <xdr:row>87</xdr:row>
      <xdr:rowOff>40410</xdr:rowOff>
    </xdr:to>
    <xdr:grpSp>
      <xdr:nvGrpSpPr>
        <xdr:cNvPr id="26" name="Grupo 25">
          <a:extLst>
            <a:ext uri="{FF2B5EF4-FFF2-40B4-BE49-F238E27FC236}">
              <a16:creationId xmlns:a16="http://schemas.microsoft.com/office/drawing/2014/main" id="{6ADABD14-D0D9-4267-949D-38BF7E0684CF}"/>
            </a:ext>
          </a:extLst>
        </xdr:cNvPr>
        <xdr:cNvGrpSpPr/>
      </xdr:nvGrpSpPr>
      <xdr:grpSpPr>
        <a:xfrm>
          <a:off x="757670" y="12988636"/>
          <a:ext cx="24824748" cy="9002569"/>
          <a:chOff x="2390446" y="152400"/>
          <a:chExt cx="7526727" cy="6871821"/>
        </a:xfrm>
      </xdr:grpSpPr>
      <xdr:sp macro="" textlink="">
        <xdr:nvSpPr>
          <xdr:cNvPr id="27" name="Triángulo isósceles 26">
            <a:extLst>
              <a:ext uri="{FF2B5EF4-FFF2-40B4-BE49-F238E27FC236}">
                <a16:creationId xmlns:a16="http://schemas.microsoft.com/office/drawing/2014/main" id="{5E89755C-4A85-4CB8-B429-246DCA2C707A}"/>
              </a:ext>
            </a:extLst>
          </xdr:cNvPr>
          <xdr:cNvSpPr/>
        </xdr:nvSpPr>
        <xdr:spPr>
          <a:xfrm rot="16200000">
            <a:off x="4595977" y="1652423"/>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28" name="Triángulo isósceles 27">
            <a:extLst>
              <a:ext uri="{FF2B5EF4-FFF2-40B4-BE49-F238E27FC236}">
                <a16:creationId xmlns:a16="http://schemas.microsoft.com/office/drawing/2014/main" id="{986295DC-9B12-4F5E-AF40-04D17342BFD8}"/>
              </a:ext>
            </a:extLst>
          </xdr:cNvPr>
          <xdr:cNvSpPr/>
        </xdr:nvSpPr>
        <xdr:spPr>
          <a:xfrm rot="5400000">
            <a:off x="1169328" y="1818645"/>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29" name="Diagrama de flujo: conector 28">
            <a:extLst>
              <a:ext uri="{FF2B5EF4-FFF2-40B4-BE49-F238E27FC236}">
                <a16:creationId xmlns:a16="http://schemas.microsoft.com/office/drawing/2014/main" id="{BD7DA9DF-3767-4BE9-ADFE-1D016DEB0AFB}"/>
              </a:ext>
            </a:extLst>
          </xdr:cNvPr>
          <xdr:cNvSpPr/>
        </xdr:nvSpPr>
        <xdr:spPr>
          <a:xfrm>
            <a:off x="5306509" y="2636043"/>
            <a:ext cx="1578982" cy="1585909"/>
          </a:xfrm>
          <a:prstGeom prst="flowChartConnector">
            <a:avLst/>
          </a:prstGeom>
          <a:solidFill>
            <a:srgbClr val="4472C4"/>
          </a:solidFill>
          <a:ln w="12700" cap="flat" cmpd="sng" algn="ctr">
            <a:solidFill>
              <a:srgbClr val="4472C4">
                <a:shade val="50000"/>
              </a:srgbClr>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ctr"/>
            <a:r>
              <a:rPr lang="es-CO" sz="3000"/>
              <a:t>Evento / Riesgo</a:t>
            </a:r>
          </a:p>
        </xdr:txBody>
      </xdr:sp>
      <xdr:cxnSp macro="">
        <xdr:nvCxnSpPr>
          <xdr:cNvPr id="30" name="Conector recto 29">
            <a:extLst>
              <a:ext uri="{FF2B5EF4-FFF2-40B4-BE49-F238E27FC236}">
                <a16:creationId xmlns:a16="http://schemas.microsoft.com/office/drawing/2014/main" id="{E78700C2-E0EF-46F9-9C7A-45CAE91C90DA}"/>
              </a:ext>
            </a:extLst>
          </xdr:cNvPr>
          <xdr:cNvCxnSpPr>
            <a:cxnSpLocks/>
          </xdr:cNvCxnSpPr>
        </xdr:nvCxnSpPr>
        <xdr:spPr>
          <a:xfrm flipH="1" flipV="1">
            <a:off x="3954696" y="1524866"/>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31" name="Conector recto 30">
            <a:extLst>
              <a:ext uri="{FF2B5EF4-FFF2-40B4-BE49-F238E27FC236}">
                <a16:creationId xmlns:a16="http://schemas.microsoft.com/office/drawing/2014/main" id="{EAF67C75-A91C-44B2-8564-828A33422D08}"/>
              </a:ext>
            </a:extLst>
          </xdr:cNvPr>
          <xdr:cNvCxnSpPr>
            <a:cxnSpLocks/>
          </xdr:cNvCxnSpPr>
        </xdr:nvCxnSpPr>
        <xdr:spPr>
          <a:xfrm flipV="1">
            <a:off x="6654696" y="1524866"/>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32" name="Conector recto 31">
            <a:extLst>
              <a:ext uri="{FF2B5EF4-FFF2-40B4-BE49-F238E27FC236}">
                <a16:creationId xmlns:a16="http://schemas.microsoft.com/office/drawing/2014/main" id="{E0AB7B3E-5CFD-4605-AF16-3E943DBE0EC3}"/>
              </a:ext>
            </a:extLst>
          </xdr:cNvPr>
          <xdr:cNvCxnSpPr>
            <a:cxnSpLocks/>
          </xdr:cNvCxnSpPr>
        </xdr:nvCxnSpPr>
        <xdr:spPr>
          <a:xfrm flipH="1">
            <a:off x="3506509" y="3428996"/>
            <a:ext cx="1800000" cy="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33" name="Conector recto 32">
            <a:extLst>
              <a:ext uri="{FF2B5EF4-FFF2-40B4-BE49-F238E27FC236}">
                <a16:creationId xmlns:a16="http://schemas.microsoft.com/office/drawing/2014/main" id="{ADEF47B2-ACBB-41EF-96BB-A30F1B851B54}"/>
              </a:ext>
            </a:extLst>
          </xdr:cNvPr>
          <xdr:cNvCxnSpPr>
            <a:endCxn id="27" idx="3"/>
          </xdr:cNvCxnSpPr>
        </xdr:nvCxnSpPr>
        <xdr:spPr>
          <a:xfrm flipV="1">
            <a:off x="6885491" y="3505200"/>
            <a:ext cx="2916063" cy="1"/>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34" name="Conector recto 33">
            <a:extLst>
              <a:ext uri="{FF2B5EF4-FFF2-40B4-BE49-F238E27FC236}">
                <a16:creationId xmlns:a16="http://schemas.microsoft.com/office/drawing/2014/main" id="{8C4EF670-F73F-45BB-8480-586E3504FDA7}"/>
              </a:ext>
            </a:extLst>
          </xdr:cNvPr>
          <xdr:cNvCxnSpPr>
            <a:cxnSpLocks/>
          </xdr:cNvCxnSpPr>
        </xdr:nvCxnSpPr>
        <xdr:spPr>
          <a:xfrm flipH="1" flipV="1">
            <a:off x="6654253" y="4008508"/>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35" name="Conector recto 34">
            <a:extLst>
              <a:ext uri="{FF2B5EF4-FFF2-40B4-BE49-F238E27FC236}">
                <a16:creationId xmlns:a16="http://schemas.microsoft.com/office/drawing/2014/main" id="{EDCB6673-A7A3-41CD-9A91-58125C43D015}"/>
              </a:ext>
            </a:extLst>
          </xdr:cNvPr>
          <xdr:cNvCxnSpPr>
            <a:cxnSpLocks/>
          </xdr:cNvCxnSpPr>
        </xdr:nvCxnSpPr>
        <xdr:spPr>
          <a:xfrm flipV="1">
            <a:off x="3954474" y="4008508"/>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36" name="CuadroTexto 24">
            <a:extLst>
              <a:ext uri="{FF2B5EF4-FFF2-40B4-BE49-F238E27FC236}">
                <a16:creationId xmlns:a16="http://schemas.microsoft.com/office/drawing/2014/main" id="{69622842-58C1-4E6B-8D45-2C929B673B37}"/>
              </a:ext>
            </a:extLst>
          </xdr:cNvPr>
          <xdr:cNvSpPr txBox="1"/>
        </xdr:nvSpPr>
        <xdr:spPr>
          <a:xfrm>
            <a:off x="8454253" y="1282439"/>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37" name="CuadroTexto 25">
            <a:extLst>
              <a:ext uri="{FF2B5EF4-FFF2-40B4-BE49-F238E27FC236}">
                <a16:creationId xmlns:a16="http://schemas.microsoft.com/office/drawing/2014/main" id="{AB2F104F-D9A0-4253-B4DA-6BB453C04D38}"/>
              </a:ext>
            </a:extLst>
          </xdr:cNvPr>
          <xdr:cNvSpPr txBox="1"/>
        </xdr:nvSpPr>
        <xdr:spPr>
          <a:xfrm>
            <a:off x="2838633" y="1282438"/>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38" name="CuadroTexto 26">
            <a:extLst>
              <a:ext uri="{FF2B5EF4-FFF2-40B4-BE49-F238E27FC236}">
                <a16:creationId xmlns:a16="http://schemas.microsoft.com/office/drawing/2014/main" id="{4B4827D4-508C-49B2-837B-8B7262699173}"/>
              </a:ext>
            </a:extLst>
          </xdr:cNvPr>
          <xdr:cNvSpPr txBox="1"/>
        </xdr:nvSpPr>
        <xdr:spPr>
          <a:xfrm>
            <a:off x="8434563" y="5291175"/>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39" name="CuadroTexto 27">
            <a:extLst>
              <a:ext uri="{FF2B5EF4-FFF2-40B4-BE49-F238E27FC236}">
                <a16:creationId xmlns:a16="http://schemas.microsoft.com/office/drawing/2014/main" id="{86BF8871-29E6-494B-9081-56CA1BDCE95C}"/>
              </a:ext>
            </a:extLst>
          </xdr:cNvPr>
          <xdr:cNvSpPr txBox="1"/>
        </xdr:nvSpPr>
        <xdr:spPr>
          <a:xfrm>
            <a:off x="8685491" y="3262773"/>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40" name="CuadroTexto 28">
            <a:extLst>
              <a:ext uri="{FF2B5EF4-FFF2-40B4-BE49-F238E27FC236}">
                <a16:creationId xmlns:a16="http://schemas.microsoft.com/office/drawing/2014/main" id="{AF0CAA9B-2111-4FA4-8669-88647A789D35}"/>
              </a:ext>
            </a:extLst>
          </xdr:cNvPr>
          <xdr:cNvSpPr txBox="1"/>
        </xdr:nvSpPr>
        <xdr:spPr>
          <a:xfrm>
            <a:off x="2390446" y="3186570"/>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41" name="CuadroTexto 29">
            <a:extLst>
              <a:ext uri="{FF2B5EF4-FFF2-40B4-BE49-F238E27FC236}">
                <a16:creationId xmlns:a16="http://schemas.microsoft.com/office/drawing/2014/main" id="{BD9B04DD-6EB4-49D0-B78C-C3043F474ACB}"/>
              </a:ext>
            </a:extLst>
          </xdr:cNvPr>
          <xdr:cNvSpPr txBox="1"/>
        </xdr:nvSpPr>
        <xdr:spPr>
          <a:xfrm>
            <a:off x="2838411" y="5175506"/>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42" name="Conector recto 41">
            <a:extLst>
              <a:ext uri="{FF2B5EF4-FFF2-40B4-BE49-F238E27FC236}">
                <a16:creationId xmlns:a16="http://schemas.microsoft.com/office/drawing/2014/main" id="{954DE50E-7A82-4C85-82EF-7C0A53A1D5EB}"/>
              </a:ext>
            </a:extLst>
          </xdr:cNvPr>
          <xdr:cNvCxnSpPr>
            <a:cxnSpLocks/>
          </xdr:cNvCxnSpPr>
        </xdr:nvCxnSpPr>
        <xdr:spPr>
          <a:xfrm flipV="1">
            <a:off x="6826939" y="2496520"/>
            <a:ext cx="1968617" cy="69005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43" name="Conector recto 42">
            <a:extLst>
              <a:ext uri="{FF2B5EF4-FFF2-40B4-BE49-F238E27FC236}">
                <a16:creationId xmlns:a16="http://schemas.microsoft.com/office/drawing/2014/main" id="{96A4EECE-AC5D-42F7-A784-38935D398861}"/>
              </a:ext>
            </a:extLst>
          </xdr:cNvPr>
          <xdr:cNvCxnSpPr>
            <a:cxnSpLocks/>
          </xdr:cNvCxnSpPr>
        </xdr:nvCxnSpPr>
        <xdr:spPr>
          <a:xfrm>
            <a:off x="6799812" y="3767977"/>
            <a:ext cx="1933789" cy="767123"/>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44" name="CuadroTexto 37">
            <a:extLst>
              <a:ext uri="{FF2B5EF4-FFF2-40B4-BE49-F238E27FC236}">
                <a16:creationId xmlns:a16="http://schemas.microsoft.com/office/drawing/2014/main" id="{67418AF1-7DF6-4E62-94EE-C5379008C6C6}"/>
              </a:ext>
            </a:extLst>
          </xdr:cNvPr>
          <xdr:cNvSpPr txBox="1"/>
        </xdr:nvSpPr>
        <xdr:spPr>
          <a:xfrm>
            <a:off x="8801110"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45" name="CuadroTexto 38">
            <a:extLst>
              <a:ext uri="{FF2B5EF4-FFF2-40B4-BE49-F238E27FC236}">
                <a16:creationId xmlns:a16="http://schemas.microsoft.com/office/drawing/2014/main" id="{A3881B96-6382-46FC-BBCB-0CB56F684623}"/>
              </a:ext>
            </a:extLst>
          </xdr:cNvPr>
          <xdr:cNvSpPr txBox="1"/>
        </xdr:nvSpPr>
        <xdr:spPr>
          <a:xfrm>
            <a:off x="8685490" y="429267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46" name="Conector recto 45">
            <a:extLst>
              <a:ext uri="{FF2B5EF4-FFF2-40B4-BE49-F238E27FC236}">
                <a16:creationId xmlns:a16="http://schemas.microsoft.com/office/drawing/2014/main" id="{E890F3F3-D0DA-4294-A4B2-26A1395EA205}"/>
              </a:ext>
            </a:extLst>
          </xdr:cNvPr>
          <xdr:cNvCxnSpPr>
            <a:cxnSpLocks/>
            <a:endCxn id="47" idx="3"/>
          </xdr:cNvCxnSpPr>
        </xdr:nvCxnSpPr>
        <xdr:spPr>
          <a:xfrm flipH="1" flipV="1">
            <a:off x="3607039" y="2409109"/>
            <a:ext cx="1765586" cy="800249"/>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47" name="CuadroTexto 44">
            <a:extLst>
              <a:ext uri="{FF2B5EF4-FFF2-40B4-BE49-F238E27FC236}">
                <a16:creationId xmlns:a16="http://schemas.microsoft.com/office/drawing/2014/main" id="{36034004-86ED-4AC0-A707-D678C79FC0B3}"/>
              </a:ext>
            </a:extLst>
          </xdr:cNvPr>
          <xdr:cNvSpPr txBox="1"/>
        </xdr:nvSpPr>
        <xdr:spPr>
          <a:xfrm>
            <a:off x="2490976"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48" name="CuadroTexto 47">
            <a:extLst>
              <a:ext uri="{FF2B5EF4-FFF2-40B4-BE49-F238E27FC236}">
                <a16:creationId xmlns:a16="http://schemas.microsoft.com/office/drawing/2014/main" id="{B70DF0A4-6C15-457E-9BFC-EA6D5AD73A27}"/>
              </a:ext>
            </a:extLst>
          </xdr:cNvPr>
          <xdr:cNvSpPr txBox="1"/>
        </xdr:nvSpPr>
        <xdr:spPr>
          <a:xfrm>
            <a:off x="2625957" y="4243657"/>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49" name="Conector recto 48">
            <a:extLst>
              <a:ext uri="{FF2B5EF4-FFF2-40B4-BE49-F238E27FC236}">
                <a16:creationId xmlns:a16="http://schemas.microsoft.com/office/drawing/2014/main" id="{D32ADCBE-0867-4613-A8FC-80F1EBFD4B13}"/>
              </a:ext>
            </a:extLst>
          </xdr:cNvPr>
          <xdr:cNvCxnSpPr>
            <a:cxnSpLocks/>
            <a:endCxn id="48" idx="3"/>
          </xdr:cNvCxnSpPr>
        </xdr:nvCxnSpPr>
        <xdr:spPr>
          <a:xfrm flipH="1">
            <a:off x="3742020" y="3869741"/>
            <a:ext cx="1692024" cy="51671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0</xdr:colOff>
      <xdr:row>92</xdr:row>
      <xdr:rowOff>0</xdr:rowOff>
    </xdr:from>
    <xdr:to>
      <xdr:col>31</xdr:col>
      <xdr:colOff>38100</xdr:colOff>
      <xdr:row>138</xdr:row>
      <xdr:rowOff>40410</xdr:rowOff>
    </xdr:to>
    <xdr:grpSp>
      <xdr:nvGrpSpPr>
        <xdr:cNvPr id="98" name="Grupo 97">
          <a:extLst>
            <a:ext uri="{FF2B5EF4-FFF2-40B4-BE49-F238E27FC236}">
              <a16:creationId xmlns:a16="http://schemas.microsoft.com/office/drawing/2014/main" id="{B6361503-9842-47DA-91BD-E7355A3957BD}"/>
            </a:ext>
          </a:extLst>
        </xdr:cNvPr>
        <xdr:cNvGrpSpPr/>
      </xdr:nvGrpSpPr>
      <xdr:grpSpPr>
        <a:xfrm>
          <a:off x="757670" y="22924943"/>
          <a:ext cx="24824748" cy="9002569"/>
          <a:chOff x="2390446" y="152400"/>
          <a:chExt cx="7526727" cy="6871821"/>
        </a:xfrm>
      </xdr:grpSpPr>
      <xdr:sp macro="" textlink="">
        <xdr:nvSpPr>
          <xdr:cNvPr id="99" name="Triángulo isósceles 98">
            <a:extLst>
              <a:ext uri="{FF2B5EF4-FFF2-40B4-BE49-F238E27FC236}">
                <a16:creationId xmlns:a16="http://schemas.microsoft.com/office/drawing/2014/main" id="{0B73CE14-83E2-4BE3-8BBB-C02E8BC69DD8}"/>
              </a:ext>
            </a:extLst>
          </xdr:cNvPr>
          <xdr:cNvSpPr/>
        </xdr:nvSpPr>
        <xdr:spPr>
          <a:xfrm rot="16200000">
            <a:off x="4595977" y="1652423"/>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100" name="Triángulo isósceles 99">
            <a:extLst>
              <a:ext uri="{FF2B5EF4-FFF2-40B4-BE49-F238E27FC236}">
                <a16:creationId xmlns:a16="http://schemas.microsoft.com/office/drawing/2014/main" id="{4F63CAD7-C93E-442C-A646-F6F3CEF289AD}"/>
              </a:ext>
            </a:extLst>
          </xdr:cNvPr>
          <xdr:cNvSpPr/>
        </xdr:nvSpPr>
        <xdr:spPr>
          <a:xfrm rot="5400000">
            <a:off x="1169328" y="1818645"/>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101" name="Diagrama de flujo: conector 100">
            <a:extLst>
              <a:ext uri="{FF2B5EF4-FFF2-40B4-BE49-F238E27FC236}">
                <a16:creationId xmlns:a16="http://schemas.microsoft.com/office/drawing/2014/main" id="{99D39056-11F0-4DA2-9AA4-B78166625876}"/>
              </a:ext>
            </a:extLst>
          </xdr:cNvPr>
          <xdr:cNvSpPr/>
        </xdr:nvSpPr>
        <xdr:spPr>
          <a:xfrm>
            <a:off x="5306509" y="2636043"/>
            <a:ext cx="1578982" cy="1585909"/>
          </a:xfrm>
          <a:prstGeom prst="flowChartConnector">
            <a:avLst/>
          </a:prstGeom>
          <a:solidFill>
            <a:srgbClr val="4472C4"/>
          </a:solidFill>
          <a:ln w="12700" cap="flat" cmpd="sng" algn="ctr">
            <a:solidFill>
              <a:srgbClr val="4472C4">
                <a:shade val="50000"/>
              </a:srgbClr>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ctr"/>
            <a:r>
              <a:rPr lang="es-CO" sz="3000"/>
              <a:t>Evento / Riesgo</a:t>
            </a:r>
          </a:p>
        </xdr:txBody>
      </xdr:sp>
      <xdr:cxnSp macro="">
        <xdr:nvCxnSpPr>
          <xdr:cNvPr id="102" name="Conector recto 101">
            <a:extLst>
              <a:ext uri="{FF2B5EF4-FFF2-40B4-BE49-F238E27FC236}">
                <a16:creationId xmlns:a16="http://schemas.microsoft.com/office/drawing/2014/main" id="{F4897945-E31E-47AC-827F-AA5AF471EC9E}"/>
              </a:ext>
            </a:extLst>
          </xdr:cNvPr>
          <xdr:cNvCxnSpPr>
            <a:cxnSpLocks/>
          </xdr:cNvCxnSpPr>
        </xdr:nvCxnSpPr>
        <xdr:spPr>
          <a:xfrm flipH="1" flipV="1">
            <a:off x="3954696" y="1524866"/>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03" name="Conector recto 102">
            <a:extLst>
              <a:ext uri="{FF2B5EF4-FFF2-40B4-BE49-F238E27FC236}">
                <a16:creationId xmlns:a16="http://schemas.microsoft.com/office/drawing/2014/main" id="{5BF0CC4B-3C7B-4631-8C51-7A3F203AD697}"/>
              </a:ext>
            </a:extLst>
          </xdr:cNvPr>
          <xdr:cNvCxnSpPr>
            <a:cxnSpLocks/>
          </xdr:cNvCxnSpPr>
        </xdr:nvCxnSpPr>
        <xdr:spPr>
          <a:xfrm flipV="1">
            <a:off x="6654696" y="1524866"/>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04" name="Conector recto 103">
            <a:extLst>
              <a:ext uri="{FF2B5EF4-FFF2-40B4-BE49-F238E27FC236}">
                <a16:creationId xmlns:a16="http://schemas.microsoft.com/office/drawing/2014/main" id="{889BADCA-AEAB-4160-AD3F-EB5043CE4F98}"/>
              </a:ext>
            </a:extLst>
          </xdr:cNvPr>
          <xdr:cNvCxnSpPr>
            <a:cxnSpLocks/>
          </xdr:cNvCxnSpPr>
        </xdr:nvCxnSpPr>
        <xdr:spPr>
          <a:xfrm flipH="1">
            <a:off x="3506509" y="3428996"/>
            <a:ext cx="1800000" cy="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05" name="Conector recto 104">
            <a:extLst>
              <a:ext uri="{FF2B5EF4-FFF2-40B4-BE49-F238E27FC236}">
                <a16:creationId xmlns:a16="http://schemas.microsoft.com/office/drawing/2014/main" id="{F530698C-67FA-46BE-BEDE-B6C2A26691B4}"/>
              </a:ext>
            </a:extLst>
          </xdr:cNvPr>
          <xdr:cNvCxnSpPr>
            <a:endCxn id="99" idx="3"/>
          </xdr:cNvCxnSpPr>
        </xdr:nvCxnSpPr>
        <xdr:spPr>
          <a:xfrm flipV="1">
            <a:off x="6885491" y="3505200"/>
            <a:ext cx="2916063" cy="1"/>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06" name="Conector recto 105">
            <a:extLst>
              <a:ext uri="{FF2B5EF4-FFF2-40B4-BE49-F238E27FC236}">
                <a16:creationId xmlns:a16="http://schemas.microsoft.com/office/drawing/2014/main" id="{90F5DE01-95B3-4890-B835-47FA963E065F}"/>
              </a:ext>
            </a:extLst>
          </xdr:cNvPr>
          <xdr:cNvCxnSpPr>
            <a:cxnSpLocks/>
          </xdr:cNvCxnSpPr>
        </xdr:nvCxnSpPr>
        <xdr:spPr>
          <a:xfrm flipH="1" flipV="1">
            <a:off x="6654253" y="4008508"/>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07" name="Conector recto 106">
            <a:extLst>
              <a:ext uri="{FF2B5EF4-FFF2-40B4-BE49-F238E27FC236}">
                <a16:creationId xmlns:a16="http://schemas.microsoft.com/office/drawing/2014/main" id="{10DB2EBA-922A-41AB-912F-A776731AE8DC}"/>
              </a:ext>
            </a:extLst>
          </xdr:cNvPr>
          <xdr:cNvCxnSpPr>
            <a:cxnSpLocks/>
          </xdr:cNvCxnSpPr>
        </xdr:nvCxnSpPr>
        <xdr:spPr>
          <a:xfrm flipV="1">
            <a:off x="3954474" y="4008508"/>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08" name="CuadroTexto 24">
            <a:extLst>
              <a:ext uri="{FF2B5EF4-FFF2-40B4-BE49-F238E27FC236}">
                <a16:creationId xmlns:a16="http://schemas.microsoft.com/office/drawing/2014/main" id="{7C22D6DD-0B0B-4F5D-8A6A-C1CDBCE87E71}"/>
              </a:ext>
            </a:extLst>
          </xdr:cNvPr>
          <xdr:cNvSpPr txBox="1"/>
        </xdr:nvSpPr>
        <xdr:spPr>
          <a:xfrm>
            <a:off x="8454253" y="1282439"/>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09" name="CuadroTexto 25">
            <a:extLst>
              <a:ext uri="{FF2B5EF4-FFF2-40B4-BE49-F238E27FC236}">
                <a16:creationId xmlns:a16="http://schemas.microsoft.com/office/drawing/2014/main" id="{1A239C6C-FA61-4B73-9C9F-E91DCEEE9A23}"/>
              </a:ext>
            </a:extLst>
          </xdr:cNvPr>
          <xdr:cNvSpPr txBox="1"/>
        </xdr:nvSpPr>
        <xdr:spPr>
          <a:xfrm>
            <a:off x="2838633" y="1282438"/>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10" name="CuadroTexto 26">
            <a:extLst>
              <a:ext uri="{FF2B5EF4-FFF2-40B4-BE49-F238E27FC236}">
                <a16:creationId xmlns:a16="http://schemas.microsoft.com/office/drawing/2014/main" id="{71FBE9D8-C1C2-434A-8EB3-4A99AC2C0159}"/>
              </a:ext>
            </a:extLst>
          </xdr:cNvPr>
          <xdr:cNvSpPr txBox="1"/>
        </xdr:nvSpPr>
        <xdr:spPr>
          <a:xfrm>
            <a:off x="8434563" y="5291175"/>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11" name="CuadroTexto 27">
            <a:extLst>
              <a:ext uri="{FF2B5EF4-FFF2-40B4-BE49-F238E27FC236}">
                <a16:creationId xmlns:a16="http://schemas.microsoft.com/office/drawing/2014/main" id="{59BDB43F-53EF-4B4C-B91C-C37C7B905B01}"/>
              </a:ext>
            </a:extLst>
          </xdr:cNvPr>
          <xdr:cNvSpPr txBox="1"/>
        </xdr:nvSpPr>
        <xdr:spPr>
          <a:xfrm>
            <a:off x="8685491" y="3262773"/>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12" name="CuadroTexto 28">
            <a:extLst>
              <a:ext uri="{FF2B5EF4-FFF2-40B4-BE49-F238E27FC236}">
                <a16:creationId xmlns:a16="http://schemas.microsoft.com/office/drawing/2014/main" id="{86D38468-0C86-46D9-9B16-B91675DE8EB5}"/>
              </a:ext>
            </a:extLst>
          </xdr:cNvPr>
          <xdr:cNvSpPr txBox="1"/>
        </xdr:nvSpPr>
        <xdr:spPr>
          <a:xfrm>
            <a:off x="2390446" y="3186570"/>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13" name="CuadroTexto 29">
            <a:extLst>
              <a:ext uri="{FF2B5EF4-FFF2-40B4-BE49-F238E27FC236}">
                <a16:creationId xmlns:a16="http://schemas.microsoft.com/office/drawing/2014/main" id="{C55643BA-7900-4464-B7A1-52D476BDCE26}"/>
              </a:ext>
            </a:extLst>
          </xdr:cNvPr>
          <xdr:cNvSpPr txBox="1"/>
        </xdr:nvSpPr>
        <xdr:spPr>
          <a:xfrm>
            <a:off x="2838411" y="5175506"/>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14" name="Conector recto 113">
            <a:extLst>
              <a:ext uri="{FF2B5EF4-FFF2-40B4-BE49-F238E27FC236}">
                <a16:creationId xmlns:a16="http://schemas.microsoft.com/office/drawing/2014/main" id="{1856E5C7-A4B3-4673-A411-40A6C029486B}"/>
              </a:ext>
            </a:extLst>
          </xdr:cNvPr>
          <xdr:cNvCxnSpPr>
            <a:cxnSpLocks/>
          </xdr:cNvCxnSpPr>
        </xdr:nvCxnSpPr>
        <xdr:spPr>
          <a:xfrm flipV="1">
            <a:off x="6826939" y="2496520"/>
            <a:ext cx="1968617" cy="69005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15" name="Conector recto 114">
            <a:extLst>
              <a:ext uri="{FF2B5EF4-FFF2-40B4-BE49-F238E27FC236}">
                <a16:creationId xmlns:a16="http://schemas.microsoft.com/office/drawing/2014/main" id="{9CD01A41-0D9D-4002-A612-EB804B8060B1}"/>
              </a:ext>
            </a:extLst>
          </xdr:cNvPr>
          <xdr:cNvCxnSpPr>
            <a:cxnSpLocks/>
          </xdr:cNvCxnSpPr>
        </xdr:nvCxnSpPr>
        <xdr:spPr>
          <a:xfrm>
            <a:off x="6799812" y="3767977"/>
            <a:ext cx="1933789" cy="767123"/>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16" name="CuadroTexto 37">
            <a:extLst>
              <a:ext uri="{FF2B5EF4-FFF2-40B4-BE49-F238E27FC236}">
                <a16:creationId xmlns:a16="http://schemas.microsoft.com/office/drawing/2014/main" id="{13F0AEA2-75D7-481D-B6DE-DA804CA3D1C6}"/>
              </a:ext>
            </a:extLst>
          </xdr:cNvPr>
          <xdr:cNvSpPr txBox="1"/>
        </xdr:nvSpPr>
        <xdr:spPr>
          <a:xfrm>
            <a:off x="8801110"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17" name="CuadroTexto 38">
            <a:extLst>
              <a:ext uri="{FF2B5EF4-FFF2-40B4-BE49-F238E27FC236}">
                <a16:creationId xmlns:a16="http://schemas.microsoft.com/office/drawing/2014/main" id="{BEFCF28E-27DE-4387-BED8-13CBB6CC840C}"/>
              </a:ext>
            </a:extLst>
          </xdr:cNvPr>
          <xdr:cNvSpPr txBox="1"/>
        </xdr:nvSpPr>
        <xdr:spPr>
          <a:xfrm>
            <a:off x="8685490" y="429267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18" name="Conector recto 117">
            <a:extLst>
              <a:ext uri="{FF2B5EF4-FFF2-40B4-BE49-F238E27FC236}">
                <a16:creationId xmlns:a16="http://schemas.microsoft.com/office/drawing/2014/main" id="{9B6137B3-5935-431D-8140-232AEA80A726}"/>
              </a:ext>
            </a:extLst>
          </xdr:cNvPr>
          <xdr:cNvCxnSpPr>
            <a:cxnSpLocks/>
            <a:endCxn id="119" idx="3"/>
          </xdr:cNvCxnSpPr>
        </xdr:nvCxnSpPr>
        <xdr:spPr>
          <a:xfrm flipH="1" flipV="1">
            <a:off x="3607039" y="2409109"/>
            <a:ext cx="1765586" cy="800249"/>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19" name="CuadroTexto 44">
            <a:extLst>
              <a:ext uri="{FF2B5EF4-FFF2-40B4-BE49-F238E27FC236}">
                <a16:creationId xmlns:a16="http://schemas.microsoft.com/office/drawing/2014/main" id="{362B40FA-AAD9-4019-8B78-DB537F59B175}"/>
              </a:ext>
            </a:extLst>
          </xdr:cNvPr>
          <xdr:cNvSpPr txBox="1"/>
        </xdr:nvSpPr>
        <xdr:spPr>
          <a:xfrm>
            <a:off x="2490976"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20" name="CuadroTexto 47">
            <a:extLst>
              <a:ext uri="{FF2B5EF4-FFF2-40B4-BE49-F238E27FC236}">
                <a16:creationId xmlns:a16="http://schemas.microsoft.com/office/drawing/2014/main" id="{53ACF355-AB40-4CFF-AE4B-3DCDD552AD0B}"/>
              </a:ext>
            </a:extLst>
          </xdr:cNvPr>
          <xdr:cNvSpPr txBox="1"/>
        </xdr:nvSpPr>
        <xdr:spPr>
          <a:xfrm>
            <a:off x="2625957" y="4243657"/>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21" name="Conector recto 120">
            <a:extLst>
              <a:ext uri="{FF2B5EF4-FFF2-40B4-BE49-F238E27FC236}">
                <a16:creationId xmlns:a16="http://schemas.microsoft.com/office/drawing/2014/main" id="{87F67B6F-DE9D-4A64-BB0E-00BCCDA5B2DE}"/>
              </a:ext>
            </a:extLst>
          </xdr:cNvPr>
          <xdr:cNvCxnSpPr>
            <a:cxnSpLocks/>
            <a:endCxn id="120" idx="3"/>
          </xdr:cNvCxnSpPr>
        </xdr:nvCxnSpPr>
        <xdr:spPr>
          <a:xfrm flipH="1">
            <a:off x="3742020" y="3869741"/>
            <a:ext cx="1692024" cy="51671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0</xdr:colOff>
      <xdr:row>141</xdr:row>
      <xdr:rowOff>0</xdr:rowOff>
    </xdr:from>
    <xdr:to>
      <xdr:col>31</xdr:col>
      <xdr:colOff>38100</xdr:colOff>
      <xdr:row>187</xdr:row>
      <xdr:rowOff>40410</xdr:rowOff>
    </xdr:to>
    <xdr:grpSp>
      <xdr:nvGrpSpPr>
        <xdr:cNvPr id="122" name="Grupo 121">
          <a:extLst>
            <a:ext uri="{FF2B5EF4-FFF2-40B4-BE49-F238E27FC236}">
              <a16:creationId xmlns:a16="http://schemas.microsoft.com/office/drawing/2014/main" id="{3138A18F-9D7F-410B-86E8-13C40C177E46}"/>
            </a:ext>
          </a:extLst>
        </xdr:cNvPr>
        <xdr:cNvGrpSpPr/>
      </xdr:nvGrpSpPr>
      <xdr:grpSpPr>
        <a:xfrm>
          <a:off x="757670" y="32471591"/>
          <a:ext cx="24824748" cy="9002569"/>
          <a:chOff x="2390446" y="152400"/>
          <a:chExt cx="7526727" cy="6871821"/>
        </a:xfrm>
      </xdr:grpSpPr>
      <xdr:sp macro="" textlink="">
        <xdr:nvSpPr>
          <xdr:cNvPr id="123" name="Triángulo isósceles 122">
            <a:extLst>
              <a:ext uri="{FF2B5EF4-FFF2-40B4-BE49-F238E27FC236}">
                <a16:creationId xmlns:a16="http://schemas.microsoft.com/office/drawing/2014/main" id="{7F925136-321A-457A-9D0D-AA05AF6B1526}"/>
              </a:ext>
            </a:extLst>
          </xdr:cNvPr>
          <xdr:cNvSpPr/>
        </xdr:nvSpPr>
        <xdr:spPr>
          <a:xfrm rot="16200000">
            <a:off x="4595977" y="1652423"/>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124" name="Triángulo isósceles 123">
            <a:extLst>
              <a:ext uri="{FF2B5EF4-FFF2-40B4-BE49-F238E27FC236}">
                <a16:creationId xmlns:a16="http://schemas.microsoft.com/office/drawing/2014/main" id="{318DB064-ED2F-42D8-82C0-AF62E16AD09C}"/>
              </a:ext>
            </a:extLst>
          </xdr:cNvPr>
          <xdr:cNvSpPr/>
        </xdr:nvSpPr>
        <xdr:spPr>
          <a:xfrm rot="5400000">
            <a:off x="1169328" y="1818645"/>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125" name="Diagrama de flujo: conector 124">
            <a:extLst>
              <a:ext uri="{FF2B5EF4-FFF2-40B4-BE49-F238E27FC236}">
                <a16:creationId xmlns:a16="http://schemas.microsoft.com/office/drawing/2014/main" id="{528FFCBA-D304-49F0-9D33-E96091D09DD8}"/>
              </a:ext>
            </a:extLst>
          </xdr:cNvPr>
          <xdr:cNvSpPr/>
        </xdr:nvSpPr>
        <xdr:spPr>
          <a:xfrm>
            <a:off x="5306509" y="2636043"/>
            <a:ext cx="1578982" cy="1585909"/>
          </a:xfrm>
          <a:prstGeom prst="flowChartConnector">
            <a:avLst/>
          </a:prstGeom>
          <a:solidFill>
            <a:srgbClr val="4472C4"/>
          </a:solidFill>
          <a:ln w="12700" cap="flat" cmpd="sng" algn="ctr">
            <a:solidFill>
              <a:srgbClr val="4472C4">
                <a:shade val="50000"/>
              </a:srgbClr>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ctr"/>
            <a:r>
              <a:rPr lang="es-CO" sz="3000"/>
              <a:t>Evento / Riesgo</a:t>
            </a:r>
          </a:p>
        </xdr:txBody>
      </xdr:sp>
      <xdr:cxnSp macro="">
        <xdr:nvCxnSpPr>
          <xdr:cNvPr id="126" name="Conector recto 125">
            <a:extLst>
              <a:ext uri="{FF2B5EF4-FFF2-40B4-BE49-F238E27FC236}">
                <a16:creationId xmlns:a16="http://schemas.microsoft.com/office/drawing/2014/main" id="{7F6F9519-871A-4BB6-9B66-E2E568F121FC}"/>
              </a:ext>
            </a:extLst>
          </xdr:cNvPr>
          <xdr:cNvCxnSpPr>
            <a:cxnSpLocks/>
          </xdr:cNvCxnSpPr>
        </xdr:nvCxnSpPr>
        <xdr:spPr>
          <a:xfrm flipH="1" flipV="1">
            <a:off x="3954696" y="1524866"/>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27" name="Conector recto 126">
            <a:extLst>
              <a:ext uri="{FF2B5EF4-FFF2-40B4-BE49-F238E27FC236}">
                <a16:creationId xmlns:a16="http://schemas.microsoft.com/office/drawing/2014/main" id="{51CB309E-5158-4928-8701-ECD8B1D2373D}"/>
              </a:ext>
            </a:extLst>
          </xdr:cNvPr>
          <xdr:cNvCxnSpPr>
            <a:cxnSpLocks/>
          </xdr:cNvCxnSpPr>
        </xdr:nvCxnSpPr>
        <xdr:spPr>
          <a:xfrm flipV="1">
            <a:off x="6654696" y="1524866"/>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28" name="Conector recto 127">
            <a:extLst>
              <a:ext uri="{FF2B5EF4-FFF2-40B4-BE49-F238E27FC236}">
                <a16:creationId xmlns:a16="http://schemas.microsoft.com/office/drawing/2014/main" id="{5DAFA3FD-CC30-401B-B82B-1C74C80AB337}"/>
              </a:ext>
            </a:extLst>
          </xdr:cNvPr>
          <xdr:cNvCxnSpPr>
            <a:cxnSpLocks/>
          </xdr:cNvCxnSpPr>
        </xdr:nvCxnSpPr>
        <xdr:spPr>
          <a:xfrm flipH="1">
            <a:off x="3506509" y="3428996"/>
            <a:ext cx="1800000" cy="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29" name="Conector recto 128">
            <a:extLst>
              <a:ext uri="{FF2B5EF4-FFF2-40B4-BE49-F238E27FC236}">
                <a16:creationId xmlns:a16="http://schemas.microsoft.com/office/drawing/2014/main" id="{AA8E7499-B9E5-4210-BF02-322543F471B1}"/>
              </a:ext>
            </a:extLst>
          </xdr:cNvPr>
          <xdr:cNvCxnSpPr>
            <a:endCxn id="123" idx="3"/>
          </xdr:cNvCxnSpPr>
        </xdr:nvCxnSpPr>
        <xdr:spPr>
          <a:xfrm flipV="1">
            <a:off x="6885491" y="3505200"/>
            <a:ext cx="2916063" cy="1"/>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30" name="Conector recto 129">
            <a:extLst>
              <a:ext uri="{FF2B5EF4-FFF2-40B4-BE49-F238E27FC236}">
                <a16:creationId xmlns:a16="http://schemas.microsoft.com/office/drawing/2014/main" id="{1BAD5118-55C2-4CE0-AA78-C4E87005B650}"/>
              </a:ext>
            </a:extLst>
          </xdr:cNvPr>
          <xdr:cNvCxnSpPr>
            <a:cxnSpLocks/>
          </xdr:cNvCxnSpPr>
        </xdr:nvCxnSpPr>
        <xdr:spPr>
          <a:xfrm flipH="1" flipV="1">
            <a:off x="6654253" y="4008508"/>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31" name="Conector recto 130">
            <a:extLst>
              <a:ext uri="{FF2B5EF4-FFF2-40B4-BE49-F238E27FC236}">
                <a16:creationId xmlns:a16="http://schemas.microsoft.com/office/drawing/2014/main" id="{1B9E9224-A716-4645-889F-8BCC748921FE}"/>
              </a:ext>
            </a:extLst>
          </xdr:cNvPr>
          <xdr:cNvCxnSpPr>
            <a:cxnSpLocks/>
          </xdr:cNvCxnSpPr>
        </xdr:nvCxnSpPr>
        <xdr:spPr>
          <a:xfrm flipV="1">
            <a:off x="3954474" y="4008508"/>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32" name="CuadroTexto 24">
            <a:extLst>
              <a:ext uri="{FF2B5EF4-FFF2-40B4-BE49-F238E27FC236}">
                <a16:creationId xmlns:a16="http://schemas.microsoft.com/office/drawing/2014/main" id="{9095AFA9-8026-40F3-AA1A-005DA26FFCE8}"/>
              </a:ext>
            </a:extLst>
          </xdr:cNvPr>
          <xdr:cNvSpPr txBox="1"/>
        </xdr:nvSpPr>
        <xdr:spPr>
          <a:xfrm>
            <a:off x="8454253" y="1282439"/>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33" name="CuadroTexto 25">
            <a:extLst>
              <a:ext uri="{FF2B5EF4-FFF2-40B4-BE49-F238E27FC236}">
                <a16:creationId xmlns:a16="http://schemas.microsoft.com/office/drawing/2014/main" id="{1EAA3173-D059-4DF8-961D-2D6833E8E9A7}"/>
              </a:ext>
            </a:extLst>
          </xdr:cNvPr>
          <xdr:cNvSpPr txBox="1"/>
        </xdr:nvSpPr>
        <xdr:spPr>
          <a:xfrm>
            <a:off x="2838633" y="1282438"/>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34" name="CuadroTexto 26">
            <a:extLst>
              <a:ext uri="{FF2B5EF4-FFF2-40B4-BE49-F238E27FC236}">
                <a16:creationId xmlns:a16="http://schemas.microsoft.com/office/drawing/2014/main" id="{B67CD8C9-CC52-4E3D-8AB2-47B863C39E46}"/>
              </a:ext>
            </a:extLst>
          </xdr:cNvPr>
          <xdr:cNvSpPr txBox="1"/>
        </xdr:nvSpPr>
        <xdr:spPr>
          <a:xfrm>
            <a:off x="8434563" y="5291175"/>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35" name="CuadroTexto 27">
            <a:extLst>
              <a:ext uri="{FF2B5EF4-FFF2-40B4-BE49-F238E27FC236}">
                <a16:creationId xmlns:a16="http://schemas.microsoft.com/office/drawing/2014/main" id="{CEFD48B1-1D90-4072-A9D7-1DA2F1159E78}"/>
              </a:ext>
            </a:extLst>
          </xdr:cNvPr>
          <xdr:cNvSpPr txBox="1"/>
        </xdr:nvSpPr>
        <xdr:spPr>
          <a:xfrm>
            <a:off x="8685491" y="3262773"/>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36" name="CuadroTexto 28">
            <a:extLst>
              <a:ext uri="{FF2B5EF4-FFF2-40B4-BE49-F238E27FC236}">
                <a16:creationId xmlns:a16="http://schemas.microsoft.com/office/drawing/2014/main" id="{A5089EF8-7D84-4566-BB5F-4C78376ED36B}"/>
              </a:ext>
            </a:extLst>
          </xdr:cNvPr>
          <xdr:cNvSpPr txBox="1"/>
        </xdr:nvSpPr>
        <xdr:spPr>
          <a:xfrm>
            <a:off x="2390446" y="3186570"/>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37" name="CuadroTexto 29">
            <a:extLst>
              <a:ext uri="{FF2B5EF4-FFF2-40B4-BE49-F238E27FC236}">
                <a16:creationId xmlns:a16="http://schemas.microsoft.com/office/drawing/2014/main" id="{CD7EBD4E-D2A3-4154-9374-D658926E1820}"/>
              </a:ext>
            </a:extLst>
          </xdr:cNvPr>
          <xdr:cNvSpPr txBox="1"/>
        </xdr:nvSpPr>
        <xdr:spPr>
          <a:xfrm>
            <a:off x="2838411" y="5175506"/>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38" name="Conector recto 137">
            <a:extLst>
              <a:ext uri="{FF2B5EF4-FFF2-40B4-BE49-F238E27FC236}">
                <a16:creationId xmlns:a16="http://schemas.microsoft.com/office/drawing/2014/main" id="{554477F7-6322-4455-85C8-75602482D4E8}"/>
              </a:ext>
            </a:extLst>
          </xdr:cNvPr>
          <xdr:cNvCxnSpPr>
            <a:cxnSpLocks/>
          </xdr:cNvCxnSpPr>
        </xdr:nvCxnSpPr>
        <xdr:spPr>
          <a:xfrm flipV="1">
            <a:off x="6826939" y="2496520"/>
            <a:ext cx="1968617" cy="69005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39" name="Conector recto 138">
            <a:extLst>
              <a:ext uri="{FF2B5EF4-FFF2-40B4-BE49-F238E27FC236}">
                <a16:creationId xmlns:a16="http://schemas.microsoft.com/office/drawing/2014/main" id="{E4EDD92F-38D5-4E9A-923E-F9E7D475B230}"/>
              </a:ext>
            </a:extLst>
          </xdr:cNvPr>
          <xdr:cNvCxnSpPr>
            <a:cxnSpLocks/>
          </xdr:cNvCxnSpPr>
        </xdr:nvCxnSpPr>
        <xdr:spPr>
          <a:xfrm>
            <a:off x="6799812" y="3767977"/>
            <a:ext cx="1933789" cy="767123"/>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40" name="CuadroTexto 37">
            <a:extLst>
              <a:ext uri="{FF2B5EF4-FFF2-40B4-BE49-F238E27FC236}">
                <a16:creationId xmlns:a16="http://schemas.microsoft.com/office/drawing/2014/main" id="{0BA47517-33FE-4CFE-99BE-825EDA557162}"/>
              </a:ext>
            </a:extLst>
          </xdr:cNvPr>
          <xdr:cNvSpPr txBox="1"/>
        </xdr:nvSpPr>
        <xdr:spPr>
          <a:xfrm>
            <a:off x="8801110"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41" name="CuadroTexto 38">
            <a:extLst>
              <a:ext uri="{FF2B5EF4-FFF2-40B4-BE49-F238E27FC236}">
                <a16:creationId xmlns:a16="http://schemas.microsoft.com/office/drawing/2014/main" id="{A3FBA418-AE14-4836-873D-609D78B69E6B}"/>
              </a:ext>
            </a:extLst>
          </xdr:cNvPr>
          <xdr:cNvSpPr txBox="1"/>
        </xdr:nvSpPr>
        <xdr:spPr>
          <a:xfrm>
            <a:off x="8685490" y="429267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42" name="Conector recto 141">
            <a:extLst>
              <a:ext uri="{FF2B5EF4-FFF2-40B4-BE49-F238E27FC236}">
                <a16:creationId xmlns:a16="http://schemas.microsoft.com/office/drawing/2014/main" id="{AE220812-98DF-4F00-8309-935F4DB62148}"/>
              </a:ext>
            </a:extLst>
          </xdr:cNvPr>
          <xdr:cNvCxnSpPr>
            <a:cxnSpLocks/>
            <a:endCxn id="143" idx="3"/>
          </xdr:cNvCxnSpPr>
        </xdr:nvCxnSpPr>
        <xdr:spPr>
          <a:xfrm flipH="1" flipV="1">
            <a:off x="3607039" y="2409109"/>
            <a:ext cx="1765586" cy="800249"/>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43" name="CuadroTexto 44">
            <a:extLst>
              <a:ext uri="{FF2B5EF4-FFF2-40B4-BE49-F238E27FC236}">
                <a16:creationId xmlns:a16="http://schemas.microsoft.com/office/drawing/2014/main" id="{1BF1AD4F-4A0D-4B68-B691-C8EDA91C134A}"/>
              </a:ext>
            </a:extLst>
          </xdr:cNvPr>
          <xdr:cNvSpPr txBox="1"/>
        </xdr:nvSpPr>
        <xdr:spPr>
          <a:xfrm>
            <a:off x="2490976"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44" name="CuadroTexto 47">
            <a:extLst>
              <a:ext uri="{FF2B5EF4-FFF2-40B4-BE49-F238E27FC236}">
                <a16:creationId xmlns:a16="http://schemas.microsoft.com/office/drawing/2014/main" id="{1E921468-237A-4569-89FA-837B1E7249C9}"/>
              </a:ext>
            </a:extLst>
          </xdr:cNvPr>
          <xdr:cNvSpPr txBox="1"/>
        </xdr:nvSpPr>
        <xdr:spPr>
          <a:xfrm>
            <a:off x="2625957" y="4243657"/>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45" name="Conector recto 144">
            <a:extLst>
              <a:ext uri="{FF2B5EF4-FFF2-40B4-BE49-F238E27FC236}">
                <a16:creationId xmlns:a16="http://schemas.microsoft.com/office/drawing/2014/main" id="{52A7070E-74C3-4B97-A85C-D64C810F7877}"/>
              </a:ext>
            </a:extLst>
          </xdr:cNvPr>
          <xdr:cNvCxnSpPr>
            <a:cxnSpLocks/>
            <a:endCxn id="144" idx="3"/>
          </xdr:cNvCxnSpPr>
        </xdr:nvCxnSpPr>
        <xdr:spPr>
          <a:xfrm flipH="1">
            <a:off x="3742020" y="3869741"/>
            <a:ext cx="1692024" cy="51671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0</xdr:colOff>
      <xdr:row>190</xdr:row>
      <xdr:rowOff>0</xdr:rowOff>
    </xdr:from>
    <xdr:to>
      <xdr:col>31</xdr:col>
      <xdr:colOff>38100</xdr:colOff>
      <xdr:row>236</xdr:row>
      <xdr:rowOff>40410</xdr:rowOff>
    </xdr:to>
    <xdr:grpSp>
      <xdr:nvGrpSpPr>
        <xdr:cNvPr id="146" name="Grupo 145">
          <a:extLst>
            <a:ext uri="{FF2B5EF4-FFF2-40B4-BE49-F238E27FC236}">
              <a16:creationId xmlns:a16="http://schemas.microsoft.com/office/drawing/2014/main" id="{F01C2122-9829-49D1-80C7-C92887418D6F}"/>
            </a:ext>
          </a:extLst>
        </xdr:cNvPr>
        <xdr:cNvGrpSpPr/>
      </xdr:nvGrpSpPr>
      <xdr:grpSpPr>
        <a:xfrm>
          <a:off x="757670" y="42018239"/>
          <a:ext cx="24824748" cy="9002569"/>
          <a:chOff x="2390446" y="152400"/>
          <a:chExt cx="7526727" cy="6871821"/>
        </a:xfrm>
      </xdr:grpSpPr>
      <xdr:sp macro="" textlink="">
        <xdr:nvSpPr>
          <xdr:cNvPr id="147" name="Triángulo isósceles 146">
            <a:extLst>
              <a:ext uri="{FF2B5EF4-FFF2-40B4-BE49-F238E27FC236}">
                <a16:creationId xmlns:a16="http://schemas.microsoft.com/office/drawing/2014/main" id="{3C7168F0-AF09-420A-A1DA-A4BB8843BF26}"/>
              </a:ext>
            </a:extLst>
          </xdr:cNvPr>
          <xdr:cNvSpPr/>
        </xdr:nvSpPr>
        <xdr:spPr>
          <a:xfrm rot="16200000">
            <a:off x="4595977" y="1652423"/>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148" name="Triángulo isósceles 147">
            <a:extLst>
              <a:ext uri="{FF2B5EF4-FFF2-40B4-BE49-F238E27FC236}">
                <a16:creationId xmlns:a16="http://schemas.microsoft.com/office/drawing/2014/main" id="{6908EE69-B7EA-4548-A309-D74F61A3E69C}"/>
              </a:ext>
            </a:extLst>
          </xdr:cNvPr>
          <xdr:cNvSpPr/>
        </xdr:nvSpPr>
        <xdr:spPr>
          <a:xfrm rot="5400000">
            <a:off x="1169328" y="1818645"/>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149" name="Diagrama de flujo: conector 148">
            <a:extLst>
              <a:ext uri="{FF2B5EF4-FFF2-40B4-BE49-F238E27FC236}">
                <a16:creationId xmlns:a16="http://schemas.microsoft.com/office/drawing/2014/main" id="{C6406DE2-FF67-4115-9533-67EEB1103E34}"/>
              </a:ext>
            </a:extLst>
          </xdr:cNvPr>
          <xdr:cNvSpPr/>
        </xdr:nvSpPr>
        <xdr:spPr>
          <a:xfrm>
            <a:off x="5306509" y="2636043"/>
            <a:ext cx="1578982" cy="1585909"/>
          </a:xfrm>
          <a:prstGeom prst="flowChartConnector">
            <a:avLst/>
          </a:prstGeom>
          <a:solidFill>
            <a:srgbClr val="4472C4"/>
          </a:solidFill>
          <a:ln w="12700" cap="flat" cmpd="sng" algn="ctr">
            <a:solidFill>
              <a:srgbClr val="4472C4">
                <a:shade val="50000"/>
              </a:srgbClr>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ctr"/>
            <a:r>
              <a:rPr lang="es-CO" sz="3000"/>
              <a:t>Evento / Riesgo</a:t>
            </a:r>
          </a:p>
        </xdr:txBody>
      </xdr:sp>
      <xdr:cxnSp macro="">
        <xdr:nvCxnSpPr>
          <xdr:cNvPr id="150" name="Conector recto 149">
            <a:extLst>
              <a:ext uri="{FF2B5EF4-FFF2-40B4-BE49-F238E27FC236}">
                <a16:creationId xmlns:a16="http://schemas.microsoft.com/office/drawing/2014/main" id="{9EAACA2C-131E-4847-A288-9944D3535024}"/>
              </a:ext>
            </a:extLst>
          </xdr:cNvPr>
          <xdr:cNvCxnSpPr>
            <a:cxnSpLocks/>
          </xdr:cNvCxnSpPr>
        </xdr:nvCxnSpPr>
        <xdr:spPr>
          <a:xfrm flipH="1" flipV="1">
            <a:off x="3954696" y="1524866"/>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51" name="Conector recto 150">
            <a:extLst>
              <a:ext uri="{FF2B5EF4-FFF2-40B4-BE49-F238E27FC236}">
                <a16:creationId xmlns:a16="http://schemas.microsoft.com/office/drawing/2014/main" id="{924DB8FE-68B7-4F61-87E7-90FBD97C20FA}"/>
              </a:ext>
            </a:extLst>
          </xdr:cNvPr>
          <xdr:cNvCxnSpPr>
            <a:cxnSpLocks/>
          </xdr:cNvCxnSpPr>
        </xdr:nvCxnSpPr>
        <xdr:spPr>
          <a:xfrm flipV="1">
            <a:off x="6654696" y="1524866"/>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52" name="Conector recto 151">
            <a:extLst>
              <a:ext uri="{FF2B5EF4-FFF2-40B4-BE49-F238E27FC236}">
                <a16:creationId xmlns:a16="http://schemas.microsoft.com/office/drawing/2014/main" id="{157C797F-DCE9-4372-A869-01B6AE33F44C}"/>
              </a:ext>
            </a:extLst>
          </xdr:cNvPr>
          <xdr:cNvCxnSpPr>
            <a:cxnSpLocks/>
          </xdr:cNvCxnSpPr>
        </xdr:nvCxnSpPr>
        <xdr:spPr>
          <a:xfrm flipH="1">
            <a:off x="3506509" y="3428996"/>
            <a:ext cx="1800000" cy="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53" name="Conector recto 152">
            <a:extLst>
              <a:ext uri="{FF2B5EF4-FFF2-40B4-BE49-F238E27FC236}">
                <a16:creationId xmlns:a16="http://schemas.microsoft.com/office/drawing/2014/main" id="{534D081B-1C1B-49EA-81A1-C240F5AD6348}"/>
              </a:ext>
            </a:extLst>
          </xdr:cNvPr>
          <xdr:cNvCxnSpPr>
            <a:endCxn id="147" idx="3"/>
          </xdr:cNvCxnSpPr>
        </xdr:nvCxnSpPr>
        <xdr:spPr>
          <a:xfrm flipV="1">
            <a:off x="6885491" y="3505200"/>
            <a:ext cx="2916063" cy="1"/>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54" name="Conector recto 153">
            <a:extLst>
              <a:ext uri="{FF2B5EF4-FFF2-40B4-BE49-F238E27FC236}">
                <a16:creationId xmlns:a16="http://schemas.microsoft.com/office/drawing/2014/main" id="{8A709EF4-C3C5-4EFD-83AB-D431EF44C560}"/>
              </a:ext>
            </a:extLst>
          </xdr:cNvPr>
          <xdr:cNvCxnSpPr>
            <a:cxnSpLocks/>
          </xdr:cNvCxnSpPr>
        </xdr:nvCxnSpPr>
        <xdr:spPr>
          <a:xfrm flipH="1" flipV="1">
            <a:off x="6654253" y="4008508"/>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55" name="Conector recto 154">
            <a:extLst>
              <a:ext uri="{FF2B5EF4-FFF2-40B4-BE49-F238E27FC236}">
                <a16:creationId xmlns:a16="http://schemas.microsoft.com/office/drawing/2014/main" id="{62376B9D-1498-4F62-9485-F16ED16AEC61}"/>
              </a:ext>
            </a:extLst>
          </xdr:cNvPr>
          <xdr:cNvCxnSpPr>
            <a:cxnSpLocks/>
          </xdr:cNvCxnSpPr>
        </xdr:nvCxnSpPr>
        <xdr:spPr>
          <a:xfrm flipV="1">
            <a:off x="3954474" y="4008508"/>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56" name="CuadroTexto 24">
            <a:extLst>
              <a:ext uri="{FF2B5EF4-FFF2-40B4-BE49-F238E27FC236}">
                <a16:creationId xmlns:a16="http://schemas.microsoft.com/office/drawing/2014/main" id="{22015CBD-E4F6-49D6-AE74-07D78AFFBB2E}"/>
              </a:ext>
            </a:extLst>
          </xdr:cNvPr>
          <xdr:cNvSpPr txBox="1"/>
        </xdr:nvSpPr>
        <xdr:spPr>
          <a:xfrm>
            <a:off x="8454253" y="1282439"/>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57" name="CuadroTexto 25">
            <a:extLst>
              <a:ext uri="{FF2B5EF4-FFF2-40B4-BE49-F238E27FC236}">
                <a16:creationId xmlns:a16="http://schemas.microsoft.com/office/drawing/2014/main" id="{A6249404-657A-41C3-8E56-8473C2C31B06}"/>
              </a:ext>
            </a:extLst>
          </xdr:cNvPr>
          <xdr:cNvSpPr txBox="1"/>
        </xdr:nvSpPr>
        <xdr:spPr>
          <a:xfrm>
            <a:off x="2838633" y="1282438"/>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58" name="CuadroTexto 26">
            <a:extLst>
              <a:ext uri="{FF2B5EF4-FFF2-40B4-BE49-F238E27FC236}">
                <a16:creationId xmlns:a16="http://schemas.microsoft.com/office/drawing/2014/main" id="{CE3A8809-41EF-4E9F-923D-4CA282288D2B}"/>
              </a:ext>
            </a:extLst>
          </xdr:cNvPr>
          <xdr:cNvSpPr txBox="1"/>
        </xdr:nvSpPr>
        <xdr:spPr>
          <a:xfrm>
            <a:off x="8434563" y="5291175"/>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59" name="CuadroTexto 27">
            <a:extLst>
              <a:ext uri="{FF2B5EF4-FFF2-40B4-BE49-F238E27FC236}">
                <a16:creationId xmlns:a16="http://schemas.microsoft.com/office/drawing/2014/main" id="{89E42BEB-B4BF-4CAD-8BAF-CAFEAB878376}"/>
              </a:ext>
            </a:extLst>
          </xdr:cNvPr>
          <xdr:cNvSpPr txBox="1"/>
        </xdr:nvSpPr>
        <xdr:spPr>
          <a:xfrm>
            <a:off x="8685491" y="3262773"/>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60" name="CuadroTexto 28">
            <a:extLst>
              <a:ext uri="{FF2B5EF4-FFF2-40B4-BE49-F238E27FC236}">
                <a16:creationId xmlns:a16="http://schemas.microsoft.com/office/drawing/2014/main" id="{47300ACF-B8A8-4CD9-B804-5D2C6C9D0270}"/>
              </a:ext>
            </a:extLst>
          </xdr:cNvPr>
          <xdr:cNvSpPr txBox="1"/>
        </xdr:nvSpPr>
        <xdr:spPr>
          <a:xfrm>
            <a:off x="2390446" y="3186570"/>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61" name="CuadroTexto 29">
            <a:extLst>
              <a:ext uri="{FF2B5EF4-FFF2-40B4-BE49-F238E27FC236}">
                <a16:creationId xmlns:a16="http://schemas.microsoft.com/office/drawing/2014/main" id="{3453C864-22EB-4CC8-A738-164A826ED3B2}"/>
              </a:ext>
            </a:extLst>
          </xdr:cNvPr>
          <xdr:cNvSpPr txBox="1"/>
        </xdr:nvSpPr>
        <xdr:spPr>
          <a:xfrm>
            <a:off x="2838411" y="5175506"/>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62" name="Conector recto 161">
            <a:extLst>
              <a:ext uri="{FF2B5EF4-FFF2-40B4-BE49-F238E27FC236}">
                <a16:creationId xmlns:a16="http://schemas.microsoft.com/office/drawing/2014/main" id="{C396D3F5-AD2A-405C-BC15-4C9D996C4AB3}"/>
              </a:ext>
            </a:extLst>
          </xdr:cNvPr>
          <xdr:cNvCxnSpPr>
            <a:cxnSpLocks/>
          </xdr:cNvCxnSpPr>
        </xdr:nvCxnSpPr>
        <xdr:spPr>
          <a:xfrm flipV="1">
            <a:off x="6826939" y="2496520"/>
            <a:ext cx="1968617" cy="69005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63" name="Conector recto 162">
            <a:extLst>
              <a:ext uri="{FF2B5EF4-FFF2-40B4-BE49-F238E27FC236}">
                <a16:creationId xmlns:a16="http://schemas.microsoft.com/office/drawing/2014/main" id="{A57DBAE6-D695-40CE-802C-8DFD18FC04E4}"/>
              </a:ext>
            </a:extLst>
          </xdr:cNvPr>
          <xdr:cNvCxnSpPr>
            <a:cxnSpLocks/>
          </xdr:cNvCxnSpPr>
        </xdr:nvCxnSpPr>
        <xdr:spPr>
          <a:xfrm>
            <a:off x="6799812" y="3767977"/>
            <a:ext cx="1933789" cy="767123"/>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64" name="CuadroTexto 37">
            <a:extLst>
              <a:ext uri="{FF2B5EF4-FFF2-40B4-BE49-F238E27FC236}">
                <a16:creationId xmlns:a16="http://schemas.microsoft.com/office/drawing/2014/main" id="{1952F7DB-690D-4747-87A7-B156D1C571BB}"/>
              </a:ext>
            </a:extLst>
          </xdr:cNvPr>
          <xdr:cNvSpPr txBox="1"/>
        </xdr:nvSpPr>
        <xdr:spPr>
          <a:xfrm>
            <a:off x="8801110"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65" name="CuadroTexto 38">
            <a:extLst>
              <a:ext uri="{FF2B5EF4-FFF2-40B4-BE49-F238E27FC236}">
                <a16:creationId xmlns:a16="http://schemas.microsoft.com/office/drawing/2014/main" id="{8CE72F9D-B800-4B30-87EC-8175E69F2DE5}"/>
              </a:ext>
            </a:extLst>
          </xdr:cNvPr>
          <xdr:cNvSpPr txBox="1"/>
        </xdr:nvSpPr>
        <xdr:spPr>
          <a:xfrm>
            <a:off x="8685490" y="429267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66" name="Conector recto 165">
            <a:extLst>
              <a:ext uri="{FF2B5EF4-FFF2-40B4-BE49-F238E27FC236}">
                <a16:creationId xmlns:a16="http://schemas.microsoft.com/office/drawing/2014/main" id="{CE995608-6790-46BB-86D5-9023DDD54C45}"/>
              </a:ext>
            </a:extLst>
          </xdr:cNvPr>
          <xdr:cNvCxnSpPr>
            <a:cxnSpLocks/>
            <a:endCxn id="167" idx="3"/>
          </xdr:cNvCxnSpPr>
        </xdr:nvCxnSpPr>
        <xdr:spPr>
          <a:xfrm flipH="1" flipV="1">
            <a:off x="3607039" y="2409109"/>
            <a:ext cx="1765586" cy="800249"/>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67" name="CuadroTexto 44">
            <a:extLst>
              <a:ext uri="{FF2B5EF4-FFF2-40B4-BE49-F238E27FC236}">
                <a16:creationId xmlns:a16="http://schemas.microsoft.com/office/drawing/2014/main" id="{EB2B6E8E-EF93-4B55-AEC0-FE2FDF577A97}"/>
              </a:ext>
            </a:extLst>
          </xdr:cNvPr>
          <xdr:cNvSpPr txBox="1"/>
        </xdr:nvSpPr>
        <xdr:spPr>
          <a:xfrm>
            <a:off x="2490976"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68" name="CuadroTexto 47">
            <a:extLst>
              <a:ext uri="{FF2B5EF4-FFF2-40B4-BE49-F238E27FC236}">
                <a16:creationId xmlns:a16="http://schemas.microsoft.com/office/drawing/2014/main" id="{89350985-CA4D-4BC0-9413-B560A66C7CD4}"/>
              </a:ext>
            </a:extLst>
          </xdr:cNvPr>
          <xdr:cNvSpPr txBox="1"/>
        </xdr:nvSpPr>
        <xdr:spPr>
          <a:xfrm>
            <a:off x="2625957" y="4243657"/>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69" name="Conector recto 168">
            <a:extLst>
              <a:ext uri="{FF2B5EF4-FFF2-40B4-BE49-F238E27FC236}">
                <a16:creationId xmlns:a16="http://schemas.microsoft.com/office/drawing/2014/main" id="{57C414AA-0D7B-4189-8530-A8C8F041B565}"/>
              </a:ext>
            </a:extLst>
          </xdr:cNvPr>
          <xdr:cNvCxnSpPr>
            <a:cxnSpLocks/>
            <a:endCxn id="168" idx="3"/>
          </xdr:cNvCxnSpPr>
        </xdr:nvCxnSpPr>
        <xdr:spPr>
          <a:xfrm flipH="1">
            <a:off x="3742020" y="3869741"/>
            <a:ext cx="1692024" cy="51671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0</xdr:colOff>
      <xdr:row>240</xdr:row>
      <xdr:rowOff>0</xdr:rowOff>
    </xdr:from>
    <xdr:to>
      <xdr:col>31</xdr:col>
      <xdr:colOff>38100</xdr:colOff>
      <xdr:row>286</xdr:row>
      <xdr:rowOff>40410</xdr:rowOff>
    </xdr:to>
    <xdr:grpSp>
      <xdr:nvGrpSpPr>
        <xdr:cNvPr id="170" name="Grupo 169">
          <a:extLst>
            <a:ext uri="{FF2B5EF4-FFF2-40B4-BE49-F238E27FC236}">
              <a16:creationId xmlns:a16="http://schemas.microsoft.com/office/drawing/2014/main" id="{0379A789-94CF-4437-8CD6-CA31400B8A0C}"/>
            </a:ext>
          </a:extLst>
        </xdr:cNvPr>
        <xdr:cNvGrpSpPr/>
      </xdr:nvGrpSpPr>
      <xdr:grpSpPr>
        <a:xfrm>
          <a:off x="757670" y="51759716"/>
          <a:ext cx="24824748" cy="9002569"/>
          <a:chOff x="2390446" y="152400"/>
          <a:chExt cx="7526727" cy="6871821"/>
        </a:xfrm>
      </xdr:grpSpPr>
      <xdr:sp macro="" textlink="">
        <xdr:nvSpPr>
          <xdr:cNvPr id="171" name="Triángulo isósceles 170">
            <a:extLst>
              <a:ext uri="{FF2B5EF4-FFF2-40B4-BE49-F238E27FC236}">
                <a16:creationId xmlns:a16="http://schemas.microsoft.com/office/drawing/2014/main" id="{64A8E8DB-B334-422D-8B80-D93661475F5B}"/>
              </a:ext>
            </a:extLst>
          </xdr:cNvPr>
          <xdr:cNvSpPr/>
        </xdr:nvSpPr>
        <xdr:spPr>
          <a:xfrm rot="16200000">
            <a:off x="4595977" y="1652423"/>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172" name="Triángulo isósceles 171">
            <a:extLst>
              <a:ext uri="{FF2B5EF4-FFF2-40B4-BE49-F238E27FC236}">
                <a16:creationId xmlns:a16="http://schemas.microsoft.com/office/drawing/2014/main" id="{D9045CBD-3CFB-4170-8492-0704E380C848}"/>
              </a:ext>
            </a:extLst>
          </xdr:cNvPr>
          <xdr:cNvSpPr/>
        </xdr:nvSpPr>
        <xdr:spPr>
          <a:xfrm rot="5400000">
            <a:off x="1169328" y="1818645"/>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173" name="Diagrama de flujo: conector 172">
            <a:extLst>
              <a:ext uri="{FF2B5EF4-FFF2-40B4-BE49-F238E27FC236}">
                <a16:creationId xmlns:a16="http://schemas.microsoft.com/office/drawing/2014/main" id="{76F47B7B-5A97-439D-8905-A702E70F19A9}"/>
              </a:ext>
            </a:extLst>
          </xdr:cNvPr>
          <xdr:cNvSpPr/>
        </xdr:nvSpPr>
        <xdr:spPr>
          <a:xfrm>
            <a:off x="5306509" y="2636043"/>
            <a:ext cx="1578982" cy="1585909"/>
          </a:xfrm>
          <a:prstGeom prst="flowChartConnector">
            <a:avLst/>
          </a:prstGeom>
          <a:solidFill>
            <a:srgbClr val="4472C4"/>
          </a:solidFill>
          <a:ln w="12700" cap="flat" cmpd="sng" algn="ctr">
            <a:solidFill>
              <a:srgbClr val="4472C4">
                <a:shade val="50000"/>
              </a:srgbClr>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ctr"/>
            <a:r>
              <a:rPr lang="es-CO" sz="3000"/>
              <a:t>Evento / Riesgo</a:t>
            </a:r>
          </a:p>
        </xdr:txBody>
      </xdr:sp>
      <xdr:cxnSp macro="">
        <xdr:nvCxnSpPr>
          <xdr:cNvPr id="174" name="Conector recto 173">
            <a:extLst>
              <a:ext uri="{FF2B5EF4-FFF2-40B4-BE49-F238E27FC236}">
                <a16:creationId xmlns:a16="http://schemas.microsoft.com/office/drawing/2014/main" id="{E0BD2C90-E4D6-43E4-80C3-BD657F3A1AF7}"/>
              </a:ext>
            </a:extLst>
          </xdr:cNvPr>
          <xdr:cNvCxnSpPr>
            <a:cxnSpLocks/>
          </xdr:cNvCxnSpPr>
        </xdr:nvCxnSpPr>
        <xdr:spPr>
          <a:xfrm flipH="1" flipV="1">
            <a:off x="3954696" y="1524866"/>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75" name="Conector recto 174">
            <a:extLst>
              <a:ext uri="{FF2B5EF4-FFF2-40B4-BE49-F238E27FC236}">
                <a16:creationId xmlns:a16="http://schemas.microsoft.com/office/drawing/2014/main" id="{52B92381-B08D-4CD7-BF1E-20500ADC27AB}"/>
              </a:ext>
            </a:extLst>
          </xdr:cNvPr>
          <xdr:cNvCxnSpPr>
            <a:cxnSpLocks/>
          </xdr:cNvCxnSpPr>
        </xdr:nvCxnSpPr>
        <xdr:spPr>
          <a:xfrm flipV="1">
            <a:off x="6654696" y="1524866"/>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76" name="Conector recto 175">
            <a:extLst>
              <a:ext uri="{FF2B5EF4-FFF2-40B4-BE49-F238E27FC236}">
                <a16:creationId xmlns:a16="http://schemas.microsoft.com/office/drawing/2014/main" id="{4EF1C970-5139-4C62-8BB9-792B18153EC7}"/>
              </a:ext>
            </a:extLst>
          </xdr:cNvPr>
          <xdr:cNvCxnSpPr>
            <a:cxnSpLocks/>
          </xdr:cNvCxnSpPr>
        </xdr:nvCxnSpPr>
        <xdr:spPr>
          <a:xfrm flipH="1">
            <a:off x="3506509" y="3428996"/>
            <a:ext cx="1800000" cy="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77" name="Conector recto 176">
            <a:extLst>
              <a:ext uri="{FF2B5EF4-FFF2-40B4-BE49-F238E27FC236}">
                <a16:creationId xmlns:a16="http://schemas.microsoft.com/office/drawing/2014/main" id="{CE00C653-C00D-4F2A-8A45-59A9FC9051F9}"/>
              </a:ext>
            </a:extLst>
          </xdr:cNvPr>
          <xdr:cNvCxnSpPr>
            <a:endCxn id="171" idx="3"/>
          </xdr:cNvCxnSpPr>
        </xdr:nvCxnSpPr>
        <xdr:spPr>
          <a:xfrm flipV="1">
            <a:off x="6885491" y="3505200"/>
            <a:ext cx="2916063" cy="1"/>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78" name="Conector recto 177">
            <a:extLst>
              <a:ext uri="{FF2B5EF4-FFF2-40B4-BE49-F238E27FC236}">
                <a16:creationId xmlns:a16="http://schemas.microsoft.com/office/drawing/2014/main" id="{0F04F571-C14F-41F7-974A-2240FE00BE72}"/>
              </a:ext>
            </a:extLst>
          </xdr:cNvPr>
          <xdr:cNvCxnSpPr>
            <a:cxnSpLocks/>
          </xdr:cNvCxnSpPr>
        </xdr:nvCxnSpPr>
        <xdr:spPr>
          <a:xfrm flipH="1" flipV="1">
            <a:off x="6654253" y="4008508"/>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79" name="Conector recto 178">
            <a:extLst>
              <a:ext uri="{FF2B5EF4-FFF2-40B4-BE49-F238E27FC236}">
                <a16:creationId xmlns:a16="http://schemas.microsoft.com/office/drawing/2014/main" id="{3D26F75B-A05B-4A2E-B670-8F4118A8204A}"/>
              </a:ext>
            </a:extLst>
          </xdr:cNvPr>
          <xdr:cNvCxnSpPr>
            <a:cxnSpLocks/>
          </xdr:cNvCxnSpPr>
        </xdr:nvCxnSpPr>
        <xdr:spPr>
          <a:xfrm flipV="1">
            <a:off x="3954474" y="4008508"/>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80" name="CuadroTexto 24">
            <a:extLst>
              <a:ext uri="{FF2B5EF4-FFF2-40B4-BE49-F238E27FC236}">
                <a16:creationId xmlns:a16="http://schemas.microsoft.com/office/drawing/2014/main" id="{E1F7B266-E625-41CD-A7EA-9A9705FAB253}"/>
              </a:ext>
            </a:extLst>
          </xdr:cNvPr>
          <xdr:cNvSpPr txBox="1"/>
        </xdr:nvSpPr>
        <xdr:spPr>
          <a:xfrm>
            <a:off x="8454253" y="1282439"/>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81" name="CuadroTexto 25">
            <a:extLst>
              <a:ext uri="{FF2B5EF4-FFF2-40B4-BE49-F238E27FC236}">
                <a16:creationId xmlns:a16="http://schemas.microsoft.com/office/drawing/2014/main" id="{FC56F6B2-8ABD-4E70-988C-D474A4D51A35}"/>
              </a:ext>
            </a:extLst>
          </xdr:cNvPr>
          <xdr:cNvSpPr txBox="1"/>
        </xdr:nvSpPr>
        <xdr:spPr>
          <a:xfrm>
            <a:off x="2838633" y="1282438"/>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82" name="CuadroTexto 26">
            <a:extLst>
              <a:ext uri="{FF2B5EF4-FFF2-40B4-BE49-F238E27FC236}">
                <a16:creationId xmlns:a16="http://schemas.microsoft.com/office/drawing/2014/main" id="{88BE8E0C-5B2F-41D4-99E0-97C84516A3F5}"/>
              </a:ext>
            </a:extLst>
          </xdr:cNvPr>
          <xdr:cNvSpPr txBox="1"/>
        </xdr:nvSpPr>
        <xdr:spPr>
          <a:xfrm>
            <a:off x="8434563" y="5291175"/>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83" name="CuadroTexto 27">
            <a:extLst>
              <a:ext uri="{FF2B5EF4-FFF2-40B4-BE49-F238E27FC236}">
                <a16:creationId xmlns:a16="http://schemas.microsoft.com/office/drawing/2014/main" id="{E3AF8243-38AA-4635-83D0-862D63D7A8A4}"/>
              </a:ext>
            </a:extLst>
          </xdr:cNvPr>
          <xdr:cNvSpPr txBox="1"/>
        </xdr:nvSpPr>
        <xdr:spPr>
          <a:xfrm>
            <a:off x="8685491" y="3262773"/>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84" name="CuadroTexto 28">
            <a:extLst>
              <a:ext uri="{FF2B5EF4-FFF2-40B4-BE49-F238E27FC236}">
                <a16:creationId xmlns:a16="http://schemas.microsoft.com/office/drawing/2014/main" id="{E7114BB2-6877-4378-A9C1-0E21C11940D2}"/>
              </a:ext>
            </a:extLst>
          </xdr:cNvPr>
          <xdr:cNvSpPr txBox="1"/>
        </xdr:nvSpPr>
        <xdr:spPr>
          <a:xfrm>
            <a:off x="2390446" y="3186570"/>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85" name="CuadroTexto 29">
            <a:extLst>
              <a:ext uri="{FF2B5EF4-FFF2-40B4-BE49-F238E27FC236}">
                <a16:creationId xmlns:a16="http://schemas.microsoft.com/office/drawing/2014/main" id="{6E69D858-A522-4914-95A5-BCDC3D3929C0}"/>
              </a:ext>
            </a:extLst>
          </xdr:cNvPr>
          <xdr:cNvSpPr txBox="1"/>
        </xdr:nvSpPr>
        <xdr:spPr>
          <a:xfrm>
            <a:off x="2838411" y="5175506"/>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86" name="Conector recto 185">
            <a:extLst>
              <a:ext uri="{FF2B5EF4-FFF2-40B4-BE49-F238E27FC236}">
                <a16:creationId xmlns:a16="http://schemas.microsoft.com/office/drawing/2014/main" id="{86C08FEF-4E4C-4CFA-BD4C-70AF6286CC74}"/>
              </a:ext>
            </a:extLst>
          </xdr:cNvPr>
          <xdr:cNvCxnSpPr>
            <a:cxnSpLocks/>
          </xdr:cNvCxnSpPr>
        </xdr:nvCxnSpPr>
        <xdr:spPr>
          <a:xfrm flipV="1">
            <a:off x="6826939" y="2496520"/>
            <a:ext cx="1968617" cy="69005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87" name="Conector recto 186">
            <a:extLst>
              <a:ext uri="{FF2B5EF4-FFF2-40B4-BE49-F238E27FC236}">
                <a16:creationId xmlns:a16="http://schemas.microsoft.com/office/drawing/2014/main" id="{BB4A9B9B-E78D-46DD-8A62-5B639DEB9E20}"/>
              </a:ext>
            </a:extLst>
          </xdr:cNvPr>
          <xdr:cNvCxnSpPr>
            <a:cxnSpLocks/>
          </xdr:cNvCxnSpPr>
        </xdr:nvCxnSpPr>
        <xdr:spPr>
          <a:xfrm>
            <a:off x="6799812" y="3767977"/>
            <a:ext cx="1933789" cy="767123"/>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88" name="CuadroTexto 37">
            <a:extLst>
              <a:ext uri="{FF2B5EF4-FFF2-40B4-BE49-F238E27FC236}">
                <a16:creationId xmlns:a16="http://schemas.microsoft.com/office/drawing/2014/main" id="{7BFACF28-7932-4103-9B3A-959C66D6D052}"/>
              </a:ext>
            </a:extLst>
          </xdr:cNvPr>
          <xdr:cNvSpPr txBox="1"/>
        </xdr:nvSpPr>
        <xdr:spPr>
          <a:xfrm>
            <a:off x="8801110"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89" name="CuadroTexto 38">
            <a:extLst>
              <a:ext uri="{FF2B5EF4-FFF2-40B4-BE49-F238E27FC236}">
                <a16:creationId xmlns:a16="http://schemas.microsoft.com/office/drawing/2014/main" id="{AE1F1A68-5942-46E6-BB6F-1F6658CD023A}"/>
              </a:ext>
            </a:extLst>
          </xdr:cNvPr>
          <xdr:cNvSpPr txBox="1"/>
        </xdr:nvSpPr>
        <xdr:spPr>
          <a:xfrm>
            <a:off x="8685490" y="429267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90" name="Conector recto 189">
            <a:extLst>
              <a:ext uri="{FF2B5EF4-FFF2-40B4-BE49-F238E27FC236}">
                <a16:creationId xmlns:a16="http://schemas.microsoft.com/office/drawing/2014/main" id="{1EEFE4DA-275E-4008-B8FC-20C8CC3027E9}"/>
              </a:ext>
            </a:extLst>
          </xdr:cNvPr>
          <xdr:cNvCxnSpPr>
            <a:cxnSpLocks/>
            <a:endCxn id="191" idx="3"/>
          </xdr:cNvCxnSpPr>
        </xdr:nvCxnSpPr>
        <xdr:spPr>
          <a:xfrm flipH="1" flipV="1">
            <a:off x="3607039" y="2409109"/>
            <a:ext cx="1765586" cy="800249"/>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191" name="CuadroTexto 44">
            <a:extLst>
              <a:ext uri="{FF2B5EF4-FFF2-40B4-BE49-F238E27FC236}">
                <a16:creationId xmlns:a16="http://schemas.microsoft.com/office/drawing/2014/main" id="{310E5852-60CC-4429-BD4C-6DAFCF3173D4}"/>
              </a:ext>
            </a:extLst>
          </xdr:cNvPr>
          <xdr:cNvSpPr txBox="1"/>
        </xdr:nvSpPr>
        <xdr:spPr>
          <a:xfrm>
            <a:off x="2490976"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192" name="CuadroTexto 47">
            <a:extLst>
              <a:ext uri="{FF2B5EF4-FFF2-40B4-BE49-F238E27FC236}">
                <a16:creationId xmlns:a16="http://schemas.microsoft.com/office/drawing/2014/main" id="{475580A7-61D9-44B6-A2FC-978C1ED86368}"/>
              </a:ext>
            </a:extLst>
          </xdr:cNvPr>
          <xdr:cNvSpPr txBox="1"/>
        </xdr:nvSpPr>
        <xdr:spPr>
          <a:xfrm>
            <a:off x="2625957" y="4243657"/>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193" name="Conector recto 192">
            <a:extLst>
              <a:ext uri="{FF2B5EF4-FFF2-40B4-BE49-F238E27FC236}">
                <a16:creationId xmlns:a16="http://schemas.microsoft.com/office/drawing/2014/main" id="{BE1AECD3-AF72-4C45-8E1B-D781263C7FAB}"/>
              </a:ext>
            </a:extLst>
          </xdr:cNvPr>
          <xdr:cNvCxnSpPr>
            <a:cxnSpLocks/>
            <a:endCxn id="192" idx="3"/>
          </xdr:cNvCxnSpPr>
        </xdr:nvCxnSpPr>
        <xdr:spPr>
          <a:xfrm flipH="1">
            <a:off x="3742020" y="3869741"/>
            <a:ext cx="1692024" cy="51671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0</xdr:colOff>
      <xdr:row>288</xdr:row>
      <xdr:rowOff>0</xdr:rowOff>
    </xdr:from>
    <xdr:to>
      <xdr:col>31</xdr:col>
      <xdr:colOff>38100</xdr:colOff>
      <xdr:row>334</xdr:row>
      <xdr:rowOff>40410</xdr:rowOff>
    </xdr:to>
    <xdr:grpSp>
      <xdr:nvGrpSpPr>
        <xdr:cNvPr id="194" name="Grupo 193">
          <a:extLst>
            <a:ext uri="{FF2B5EF4-FFF2-40B4-BE49-F238E27FC236}">
              <a16:creationId xmlns:a16="http://schemas.microsoft.com/office/drawing/2014/main" id="{103D5AC4-A93A-4B53-9458-A57E7770BF39}"/>
            </a:ext>
          </a:extLst>
        </xdr:cNvPr>
        <xdr:cNvGrpSpPr/>
      </xdr:nvGrpSpPr>
      <xdr:grpSpPr>
        <a:xfrm>
          <a:off x="757670" y="61111534"/>
          <a:ext cx="24824748" cy="9002569"/>
          <a:chOff x="2390446" y="152400"/>
          <a:chExt cx="7526727" cy="6871821"/>
        </a:xfrm>
      </xdr:grpSpPr>
      <xdr:sp macro="" textlink="">
        <xdr:nvSpPr>
          <xdr:cNvPr id="195" name="Triángulo isósceles 194">
            <a:extLst>
              <a:ext uri="{FF2B5EF4-FFF2-40B4-BE49-F238E27FC236}">
                <a16:creationId xmlns:a16="http://schemas.microsoft.com/office/drawing/2014/main" id="{AC6C2CBC-AA82-425D-AA09-BE41510B1DE8}"/>
              </a:ext>
            </a:extLst>
          </xdr:cNvPr>
          <xdr:cNvSpPr/>
        </xdr:nvSpPr>
        <xdr:spPr>
          <a:xfrm rot="16200000">
            <a:off x="4595977" y="1652423"/>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196" name="Triángulo isósceles 195">
            <a:extLst>
              <a:ext uri="{FF2B5EF4-FFF2-40B4-BE49-F238E27FC236}">
                <a16:creationId xmlns:a16="http://schemas.microsoft.com/office/drawing/2014/main" id="{A2EA6F1C-EA94-4DB0-A4C5-956B70E6D5BD}"/>
              </a:ext>
            </a:extLst>
          </xdr:cNvPr>
          <xdr:cNvSpPr/>
        </xdr:nvSpPr>
        <xdr:spPr>
          <a:xfrm rot="5400000">
            <a:off x="1169328" y="1818645"/>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197" name="Diagrama de flujo: conector 196">
            <a:extLst>
              <a:ext uri="{FF2B5EF4-FFF2-40B4-BE49-F238E27FC236}">
                <a16:creationId xmlns:a16="http://schemas.microsoft.com/office/drawing/2014/main" id="{D13225E9-B66A-4EC4-9971-CF85DE49BAFD}"/>
              </a:ext>
            </a:extLst>
          </xdr:cNvPr>
          <xdr:cNvSpPr/>
        </xdr:nvSpPr>
        <xdr:spPr>
          <a:xfrm>
            <a:off x="5306509" y="2636043"/>
            <a:ext cx="1578982" cy="1585909"/>
          </a:xfrm>
          <a:prstGeom prst="flowChartConnector">
            <a:avLst/>
          </a:prstGeom>
          <a:solidFill>
            <a:srgbClr val="4472C4"/>
          </a:solidFill>
          <a:ln w="12700" cap="flat" cmpd="sng" algn="ctr">
            <a:solidFill>
              <a:srgbClr val="4472C4">
                <a:shade val="50000"/>
              </a:srgbClr>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ctr"/>
            <a:r>
              <a:rPr lang="es-CO" sz="3000"/>
              <a:t>Evento / Riesgo</a:t>
            </a:r>
          </a:p>
        </xdr:txBody>
      </xdr:sp>
      <xdr:cxnSp macro="">
        <xdr:nvCxnSpPr>
          <xdr:cNvPr id="198" name="Conector recto 197">
            <a:extLst>
              <a:ext uri="{FF2B5EF4-FFF2-40B4-BE49-F238E27FC236}">
                <a16:creationId xmlns:a16="http://schemas.microsoft.com/office/drawing/2014/main" id="{CF7FE687-7357-491E-9F3F-1C3D0DE346C3}"/>
              </a:ext>
            </a:extLst>
          </xdr:cNvPr>
          <xdr:cNvCxnSpPr>
            <a:cxnSpLocks/>
          </xdr:cNvCxnSpPr>
        </xdr:nvCxnSpPr>
        <xdr:spPr>
          <a:xfrm flipH="1" flipV="1">
            <a:off x="3954696" y="1524866"/>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199" name="Conector recto 198">
            <a:extLst>
              <a:ext uri="{FF2B5EF4-FFF2-40B4-BE49-F238E27FC236}">
                <a16:creationId xmlns:a16="http://schemas.microsoft.com/office/drawing/2014/main" id="{B90A2346-5B8C-4769-8340-48DEB47205D6}"/>
              </a:ext>
            </a:extLst>
          </xdr:cNvPr>
          <xdr:cNvCxnSpPr>
            <a:cxnSpLocks/>
          </xdr:cNvCxnSpPr>
        </xdr:nvCxnSpPr>
        <xdr:spPr>
          <a:xfrm flipV="1">
            <a:off x="6654696" y="1524866"/>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00" name="Conector recto 199">
            <a:extLst>
              <a:ext uri="{FF2B5EF4-FFF2-40B4-BE49-F238E27FC236}">
                <a16:creationId xmlns:a16="http://schemas.microsoft.com/office/drawing/2014/main" id="{205AF6FE-1FB3-4D1D-9012-437E08E125E7}"/>
              </a:ext>
            </a:extLst>
          </xdr:cNvPr>
          <xdr:cNvCxnSpPr>
            <a:cxnSpLocks/>
          </xdr:cNvCxnSpPr>
        </xdr:nvCxnSpPr>
        <xdr:spPr>
          <a:xfrm flipH="1">
            <a:off x="3506509" y="3428996"/>
            <a:ext cx="1800000" cy="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01" name="Conector recto 200">
            <a:extLst>
              <a:ext uri="{FF2B5EF4-FFF2-40B4-BE49-F238E27FC236}">
                <a16:creationId xmlns:a16="http://schemas.microsoft.com/office/drawing/2014/main" id="{7D706E97-11FE-4BBE-9F9B-8DD3C3BE601D}"/>
              </a:ext>
            </a:extLst>
          </xdr:cNvPr>
          <xdr:cNvCxnSpPr>
            <a:endCxn id="195" idx="3"/>
          </xdr:cNvCxnSpPr>
        </xdr:nvCxnSpPr>
        <xdr:spPr>
          <a:xfrm flipV="1">
            <a:off x="6885491" y="3505200"/>
            <a:ext cx="2916063" cy="1"/>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02" name="Conector recto 201">
            <a:extLst>
              <a:ext uri="{FF2B5EF4-FFF2-40B4-BE49-F238E27FC236}">
                <a16:creationId xmlns:a16="http://schemas.microsoft.com/office/drawing/2014/main" id="{E42EDDF3-4546-4094-8924-092CE0F8D40C}"/>
              </a:ext>
            </a:extLst>
          </xdr:cNvPr>
          <xdr:cNvCxnSpPr>
            <a:cxnSpLocks/>
          </xdr:cNvCxnSpPr>
        </xdr:nvCxnSpPr>
        <xdr:spPr>
          <a:xfrm flipH="1" flipV="1">
            <a:off x="6654253" y="4008508"/>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03" name="Conector recto 202">
            <a:extLst>
              <a:ext uri="{FF2B5EF4-FFF2-40B4-BE49-F238E27FC236}">
                <a16:creationId xmlns:a16="http://schemas.microsoft.com/office/drawing/2014/main" id="{2E74D9DD-41C5-40F2-BABD-159B32FD0214}"/>
              </a:ext>
            </a:extLst>
          </xdr:cNvPr>
          <xdr:cNvCxnSpPr>
            <a:cxnSpLocks/>
          </xdr:cNvCxnSpPr>
        </xdr:nvCxnSpPr>
        <xdr:spPr>
          <a:xfrm flipV="1">
            <a:off x="3954474" y="4008508"/>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04" name="CuadroTexto 24">
            <a:extLst>
              <a:ext uri="{FF2B5EF4-FFF2-40B4-BE49-F238E27FC236}">
                <a16:creationId xmlns:a16="http://schemas.microsoft.com/office/drawing/2014/main" id="{E64DCA38-28B4-413E-BABE-9DE3B3EB0128}"/>
              </a:ext>
            </a:extLst>
          </xdr:cNvPr>
          <xdr:cNvSpPr txBox="1"/>
        </xdr:nvSpPr>
        <xdr:spPr>
          <a:xfrm>
            <a:off x="8454253" y="1282439"/>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05" name="CuadroTexto 25">
            <a:extLst>
              <a:ext uri="{FF2B5EF4-FFF2-40B4-BE49-F238E27FC236}">
                <a16:creationId xmlns:a16="http://schemas.microsoft.com/office/drawing/2014/main" id="{6C7A38B9-9693-46FB-B93B-0BFAE7776138}"/>
              </a:ext>
            </a:extLst>
          </xdr:cNvPr>
          <xdr:cNvSpPr txBox="1"/>
        </xdr:nvSpPr>
        <xdr:spPr>
          <a:xfrm>
            <a:off x="2838633" y="1282438"/>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06" name="CuadroTexto 26">
            <a:extLst>
              <a:ext uri="{FF2B5EF4-FFF2-40B4-BE49-F238E27FC236}">
                <a16:creationId xmlns:a16="http://schemas.microsoft.com/office/drawing/2014/main" id="{8E2EA24E-9051-4AB2-A01C-1281DE80BCC3}"/>
              </a:ext>
            </a:extLst>
          </xdr:cNvPr>
          <xdr:cNvSpPr txBox="1"/>
        </xdr:nvSpPr>
        <xdr:spPr>
          <a:xfrm>
            <a:off x="8434563" y="5291175"/>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07" name="CuadroTexto 27">
            <a:extLst>
              <a:ext uri="{FF2B5EF4-FFF2-40B4-BE49-F238E27FC236}">
                <a16:creationId xmlns:a16="http://schemas.microsoft.com/office/drawing/2014/main" id="{6677E600-9D39-4545-AA84-D8102B5C0713}"/>
              </a:ext>
            </a:extLst>
          </xdr:cNvPr>
          <xdr:cNvSpPr txBox="1"/>
        </xdr:nvSpPr>
        <xdr:spPr>
          <a:xfrm>
            <a:off x="8685491" y="3262773"/>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08" name="CuadroTexto 28">
            <a:extLst>
              <a:ext uri="{FF2B5EF4-FFF2-40B4-BE49-F238E27FC236}">
                <a16:creationId xmlns:a16="http://schemas.microsoft.com/office/drawing/2014/main" id="{6CE6A8D7-0CBA-40A6-96F2-AE56417F54B1}"/>
              </a:ext>
            </a:extLst>
          </xdr:cNvPr>
          <xdr:cNvSpPr txBox="1"/>
        </xdr:nvSpPr>
        <xdr:spPr>
          <a:xfrm>
            <a:off x="2390446" y="3186570"/>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09" name="CuadroTexto 29">
            <a:extLst>
              <a:ext uri="{FF2B5EF4-FFF2-40B4-BE49-F238E27FC236}">
                <a16:creationId xmlns:a16="http://schemas.microsoft.com/office/drawing/2014/main" id="{783DB603-BF28-42F9-AF0C-C84C9D15C9AB}"/>
              </a:ext>
            </a:extLst>
          </xdr:cNvPr>
          <xdr:cNvSpPr txBox="1"/>
        </xdr:nvSpPr>
        <xdr:spPr>
          <a:xfrm>
            <a:off x="2838411" y="5175506"/>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10" name="Conector recto 209">
            <a:extLst>
              <a:ext uri="{FF2B5EF4-FFF2-40B4-BE49-F238E27FC236}">
                <a16:creationId xmlns:a16="http://schemas.microsoft.com/office/drawing/2014/main" id="{A66990B9-2ED1-423A-BDA7-A186E6B38835}"/>
              </a:ext>
            </a:extLst>
          </xdr:cNvPr>
          <xdr:cNvCxnSpPr>
            <a:cxnSpLocks/>
          </xdr:cNvCxnSpPr>
        </xdr:nvCxnSpPr>
        <xdr:spPr>
          <a:xfrm flipV="1">
            <a:off x="6826939" y="2496520"/>
            <a:ext cx="1968617" cy="69005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11" name="Conector recto 210">
            <a:extLst>
              <a:ext uri="{FF2B5EF4-FFF2-40B4-BE49-F238E27FC236}">
                <a16:creationId xmlns:a16="http://schemas.microsoft.com/office/drawing/2014/main" id="{60F7EB37-958D-430A-8BD1-4F971A70408D}"/>
              </a:ext>
            </a:extLst>
          </xdr:cNvPr>
          <xdr:cNvCxnSpPr>
            <a:cxnSpLocks/>
          </xdr:cNvCxnSpPr>
        </xdr:nvCxnSpPr>
        <xdr:spPr>
          <a:xfrm>
            <a:off x="6799812" y="3767977"/>
            <a:ext cx="1933789" cy="767123"/>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12" name="CuadroTexto 37">
            <a:extLst>
              <a:ext uri="{FF2B5EF4-FFF2-40B4-BE49-F238E27FC236}">
                <a16:creationId xmlns:a16="http://schemas.microsoft.com/office/drawing/2014/main" id="{D5E5B37A-EB0A-461D-88A0-8FF4F891589F}"/>
              </a:ext>
            </a:extLst>
          </xdr:cNvPr>
          <xdr:cNvSpPr txBox="1"/>
        </xdr:nvSpPr>
        <xdr:spPr>
          <a:xfrm>
            <a:off x="8801110"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13" name="CuadroTexto 38">
            <a:extLst>
              <a:ext uri="{FF2B5EF4-FFF2-40B4-BE49-F238E27FC236}">
                <a16:creationId xmlns:a16="http://schemas.microsoft.com/office/drawing/2014/main" id="{9BEED02A-7239-4A13-8BE8-15AEB97E10BF}"/>
              </a:ext>
            </a:extLst>
          </xdr:cNvPr>
          <xdr:cNvSpPr txBox="1"/>
        </xdr:nvSpPr>
        <xdr:spPr>
          <a:xfrm>
            <a:off x="8685490" y="429267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14" name="Conector recto 213">
            <a:extLst>
              <a:ext uri="{FF2B5EF4-FFF2-40B4-BE49-F238E27FC236}">
                <a16:creationId xmlns:a16="http://schemas.microsoft.com/office/drawing/2014/main" id="{6E2941F9-A152-4036-B8D9-88B997F6C1F1}"/>
              </a:ext>
            </a:extLst>
          </xdr:cNvPr>
          <xdr:cNvCxnSpPr>
            <a:cxnSpLocks/>
            <a:endCxn id="215" idx="3"/>
          </xdr:cNvCxnSpPr>
        </xdr:nvCxnSpPr>
        <xdr:spPr>
          <a:xfrm flipH="1" flipV="1">
            <a:off x="3607039" y="2409109"/>
            <a:ext cx="1765586" cy="800249"/>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15" name="CuadroTexto 44">
            <a:extLst>
              <a:ext uri="{FF2B5EF4-FFF2-40B4-BE49-F238E27FC236}">
                <a16:creationId xmlns:a16="http://schemas.microsoft.com/office/drawing/2014/main" id="{95040C18-B1F6-44D5-800F-355D661A7863}"/>
              </a:ext>
            </a:extLst>
          </xdr:cNvPr>
          <xdr:cNvSpPr txBox="1"/>
        </xdr:nvSpPr>
        <xdr:spPr>
          <a:xfrm>
            <a:off x="2490976"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16" name="CuadroTexto 47">
            <a:extLst>
              <a:ext uri="{FF2B5EF4-FFF2-40B4-BE49-F238E27FC236}">
                <a16:creationId xmlns:a16="http://schemas.microsoft.com/office/drawing/2014/main" id="{D5CBF63C-C1C2-4CDF-8F10-582808A2E323}"/>
              </a:ext>
            </a:extLst>
          </xdr:cNvPr>
          <xdr:cNvSpPr txBox="1"/>
        </xdr:nvSpPr>
        <xdr:spPr>
          <a:xfrm>
            <a:off x="2625957" y="4243657"/>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17" name="Conector recto 216">
            <a:extLst>
              <a:ext uri="{FF2B5EF4-FFF2-40B4-BE49-F238E27FC236}">
                <a16:creationId xmlns:a16="http://schemas.microsoft.com/office/drawing/2014/main" id="{A70F33AD-8DC3-4ADE-8954-52CD6FA105FC}"/>
              </a:ext>
            </a:extLst>
          </xdr:cNvPr>
          <xdr:cNvCxnSpPr>
            <a:cxnSpLocks/>
            <a:endCxn id="216" idx="3"/>
          </xdr:cNvCxnSpPr>
        </xdr:nvCxnSpPr>
        <xdr:spPr>
          <a:xfrm flipH="1">
            <a:off x="3742020" y="3869741"/>
            <a:ext cx="1692024" cy="51671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0</xdr:colOff>
      <xdr:row>337</xdr:row>
      <xdr:rowOff>0</xdr:rowOff>
    </xdr:from>
    <xdr:to>
      <xdr:col>31</xdr:col>
      <xdr:colOff>38100</xdr:colOff>
      <xdr:row>383</xdr:row>
      <xdr:rowOff>40410</xdr:rowOff>
    </xdr:to>
    <xdr:grpSp>
      <xdr:nvGrpSpPr>
        <xdr:cNvPr id="218" name="Grupo 217">
          <a:extLst>
            <a:ext uri="{FF2B5EF4-FFF2-40B4-BE49-F238E27FC236}">
              <a16:creationId xmlns:a16="http://schemas.microsoft.com/office/drawing/2014/main" id="{491863C7-ED59-4A41-AD5D-7E2BFD04C36D}"/>
            </a:ext>
          </a:extLst>
        </xdr:cNvPr>
        <xdr:cNvGrpSpPr/>
      </xdr:nvGrpSpPr>
      <xdr:grpSpPr>
        <a:xfrm>
          <a:off x="757670" y="70658182"/>
          <a:ext cx="24824748" cy="9002569"/>
          <a:chOff x="2390446" y="152400"/>
          <a:chExt cx="7526727" cy="6871821"/>
        </a:xfrm>
      </xdr:grpSpPr>
      <xdr:sp macro="" textlink="">
        <xdr:nvSpPr>
          <xdr:cNvPr id="219" name="Triángulo isósceles 218">
            <a:extLst>
              <a:ext uri="{FF2B5EF4-FFF2-40B4-BE49-F238E27FC236}">
                <a16:creationId xmlns:a16="http://schemas.microsoft.com/office/drawing/2014/main" id="{45F7888E-47E3-4688-932F-D0B3B4052471}"/>
              </a:ext>
            </a:extLst>
          </xdr:cNvPr>
          <xdr:cNvSpPr/>
        </xdr:nvSpPr>
        <xdr:spPr>
          <a:xfrm rot="16200000">
            <a:off x="4595977" y="1652423"/>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220" name="Triángulo isósceles 219">
            <a:extLst>
              <a:ext uri="{FF2B5EF4-FFF2-40B4-BE49-F238E27FC236}">
                <a16:creationId xmlns:a16="http://schemas.microsoft.com/office/drawing/2014/main" id="{C0763D09-80EB-48E2-940C-621562844AA5}"/>
              </a:ext>
            </a:extLst>
          </xdr:cNvPr>
          <xdr:cNvSpPr/>
        </xdr:nvSpPr>
        <xdr:spPr>
          <a:xfrm rot="5400000">
            <a:off x="1169328" y="1818645"/>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221" name="Diagrama de flujo: conector 220">
            <a:extLst>
              <a:ext uri="{FF2B5EF4-FFF2-40B4-BE49-F238E27FC236}">
                <a16:creationId xmlns:a16="http://schemas.microsoft.com/office/drawing/2014/main" id="{089E1F52-9B9E-4F40-9E3D-BCDC34F9B7F5}"/>
              </a:ext>
            </a:extLst>
          </xdr:cNvPr>
          <xdr:cNvSpPr/>
        </xdr:nvSpPr>
        <xdr:spPr>
          <a:xfrm>
            <a:off x="5306509" y="2636043"/>
            <a:ext cx="1578982" cy="1585909"/>
          </a:xfrm>
          <a:prstGeom prst="flowChartConnector">
            <a:avLst/>
          </a:prstGeom>
          <a:solidFill>
            <a:srgbClr val="4472C4"/>
          </a:solidFill>
          <a:ln w="12700" cap="flat" cmpd="sng" algn="ctr">
            <a:solidFill>
              <a:srgbClr val="4472C4">
                <a:shade val="50000"/>
              </a:srgbClr>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ctr"/>
            <a:r>
              <a:rPr lang="es-CO" sz="3000"/>
              <a:t>Evento / Riesgo</a:t>
            </a:r>
          </a:p>
        </xdr:txBody>
      </xdr:sp>
      <xdr:cxnSp macro="">
        <xdr:nvCxnSpPr>
          <xdr:cNvPr id="222" name="Conector recto 221">
            <a:extLst>
              <a:ext uri="{FF2B5EF4-FFF2-40B4-BE49-F238E27FC236}">
                <a16:creationId xmlns:a16="http://schemas.microsoft.com/office/drawing/2014/main" id="{3D07AD6B-3A04-49FA-B833-C80505EFA0C6}"/>
              </a:ext>
            </a:extLst>
          </xdr:cNvPr>
          <xdr:cNvCxnSpPr>
            <a:cxnSpLocks/>
          </xdr:cNvCxnSpPr>
        </xdr:nvCxnSpPr>
        <xdr:spPr>
          <a:xfrm flipH="1" flipV="1">
            <a:off x="3954696" y="1524866"/>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23" name="Conector recto 222">
            <a:extLst>
              <a:ext uri="{FF2B5EF4-FFF2-40B4-BE49-F238E27FC236}">
                <a16:creationId xmlns:a16="http://schemas.microsoft.com/office/drawing/2014/main" id="{2FE42CFB-4B5D-4E7B-B677-17C0F7DE5217}"/>
              </a:ext>
            </a:extLst>
          </xdr:cNvPr>
          <xdr:cNvCxnSpPr>
            <a:cxnSpLocks/>
          </xdr:cNvCxnSpPr>
        </xdr:nvCxnSpPr>
        <xdr:spPr>
          <a:xfrm flipV="1">
            <a:off x="6654696" y="1524866"/>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24" name="Conector recto 223">
            <a:extLst>
              <a:ext uri="{FF2B5EF4-FFF2-40B4-BE49-F238E27FC236}">
                <a16:creationId xmlns:a16="http://schemas.microsoft.com/office/drawing/2014/main" id="{FD6641C9-1479-4A61-8CA2-6ADA9340CD0A}"/>
              </a:ext>
            </a:extLst>
          </xdr:cNvPr>
          <xdr:cNvCxnSpPr>
            <a:cxnSpLocks/>
          </xdr:cNvCxnSpPr>
        </xdr:nvCxnSpPr>
        <xdr:spPr>
          <a:xfrm flipH="1">
            <a:off x="3506509" y="3428996"/>
            <a:ext cx="1800000" cy="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25" name="Conector recto 224">
            <a:extLst>
              <a:ext uri="{FF2B5EF4-FFF2-40B4-BE49-F238E27FC236}">
                <a16:creationId xmlns:a16="http://schemas.microsoft.com/office/drawing/2014/main" id="{0DF0AE8E-2087-4D6D-8641-27E10B728189}"/>
              </a:ext>
            </a:extLst>
          </xdr:cNvPr>
          <xdr:cNvCxnSpPr>
            <a:endCxn id="219" idx="3"/>
          </xdr:cNvCxnSpPr>
        </xdr:nvCxnSpPr>
        <xdr:spPr>
          <a:xfrm flipV="1">
            <a:off x="6885491" y="3505200"/>
            <a:ext cx="2916063" cy="1"/>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26" name="Conector recto 225">
            <a:extLst>
              <a:ext uri="{FF2B5EF4-FFF2-40B4-BE49-F238E27FC236}">
                <a16:creationId xmlns:a16="http://schemas.microsoft.com/office/drawing/2014/main" id="{3DD2A6B8-DA0B-4302-AF1B-944F50E9E815}"/>
              </a:ext>
            </a:extLst>
          </xdr:cNvPr>
          <xdr:cNvCxnSpPr>
            <a:cxnSpLocks/>
          </xdr:cNvCxnSpPr>
        </xdr:nvCxnSpPr>
        <xdr:spPr>
          <a:xfrm flipH="1" flipV="1">
            <a:off x="6654253" y="4008508"/>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27" name="Conector recto 226">
            <a:extLst>
              <a:ext uri="{FF2B5EF4-FFF2-40B4-BE49-F238E27FC236}">
                <a16:creationId xmlns:a16="http://schemas.microsoft.com/office/drawing/2014/main" id="{E96E6932-FC56-4637-B0B9-C671E3992A1E}"/>
              </a:ext>
            </a:extLst>
          </xdr:cNvPr>
          <xdr:cNvCxnSpPr>
            <a:cxnSpLocks/>
          </xdr:cNvCxnSpPr>
        </xdr:nvCxnSpPr>
        <xdr:spPr>
          <a:xfrm flipV="1">
            <a:off x="3954474" y="4008508"/>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28" name="CuadroTexto 24">
            <a:extLst>
              <a:ext uri="{FF2B5EF4-FFF2-40B4-BE49-F238E27FC236}">
                <a16:creationId xmlns:a16="http://schemas.microsoft.com/office/drawing/2014/main" id="{2AAC32DE-4756-47F7-A81A-1D32BB34595D}"/>
              </a:ext>
            </a:extLst>
          </xdr:cNvPr>
          <xdr:cNvSpPr txBox="1"/>
        </xdr:nvSpPr>
        <xdr:spPr>
          <a:xfrm>
            <a:off x="8454253" y="1282439"/>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29" name="CuadroTexto 25">
            <a:extLst>
              <a:ext uri="{FF2B5EF4-FFF2-40B4-BE49-F238E27FC236}">
                <a16:creationId xmlns:a16="http://schemas.microsoft.com/office/drawing/2014/main" id="{04F64952-1F38-4375-8593-A2DEA2CC79D5}"/>
              </a:ext>
            </a:extLst>
          </xdr:cNvPr>
          <xdr:cNvSpPr txBox="1"/>
        </xdr:nvSpPr>
        <xdr:spPr>
          <a:xfrm>
            <a:off x="2838633" y="1282438"/>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30" name="CuadroTexto 26">
            <a:extLst>
              <a:ext uri="{FF2B5EF4-FFF2-40B4-BE49-F238E27FC236}">
                <a16:creationId xmlns:a16="http://schemas.microsoft.com/office/drawing/2014/main" id="{B3ED84F1-85D7-453B-BC03-8C7CBEA17B05}"/>
              </a:ext>
            </a:extLst>
          </xdr:cNvPr>
          <xdr:cNvSpPr txBox="1"/>
        </xdr:nvSpPr>
        <xdr:spPr>
          <a:xfrm>
            <a:off x="8434563" y="5291175"/>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31" name="CuadroTexto 27">
            <a:extLst>
              <a:ext uri="{FF2B5EF4-FFF2-40B4-BE49-F238E27FC236}">
                <a16:creationId xmlns:a16="http://schemas.microsoft.com/office/drawing/2014/main" id="{BCC39D93-B605-47AB-86E7-7F48BF485CA5}"/>
              </a:ext>
            </a:extLst>
          </xdr:cNvPr>
          <xdr:cNvSpPr txBox="1"/>
        </xdr:nvSpPr>
        <xdr:spPr>
          <a:xfrm>
            <a:off x="8685491" y="3262773"/>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32" name="CuadroTexto 28">
            <a:extLst>
              <a:ext uri="{FF2B5EF4-FFF2-40B4-BE49-F238E27FC236}">
                <a16:creationId xmlns:a16="http://schemas.microsoft.com/office/drawing/2014/main" id="{682041A6-9277-4BB4-95E8-0CAF9D5254A5}"/>
              </a:ext>
            </a:extLst>
          </xdr:cNvPr>
          <xdr:cNvSpPr txBox="1"/>
        </xdr:nvSpPr>
        <xdr:spPr>
          <a:xfrm>
            <a:off x="2390446" y="3186570"/>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33" name="CuadroTexto 29">
            <a:extLst>
              <a:ext uri="{FF2B5EF4-FFF2-40B4-BE49-F238E27FC236}">
                <a16:creationId xmlns:a16="http://schemas.microsoft.com/office/drawing/2014/main" id="{ED95B4AD-DE99-425D-89B3-0A1035414673}"/>
              </a:ext>
            </a:extLst>
          </xdr:cNvPr>
          <xdr:cNvSpPr txBox="1"/>
        </xdr:nvSpPr>
        <xdr:spPr>
          <a:xfrm>
            <a:off x="2838411" y="5175506"/>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34" name="Conector recto 233">
            <a:extLst>
              <a:ext uri="{FF2B5EF4-FFF2-40B4-BE49-F238E27FC236}">
                <a16:creationId xmlns:a16="http://schemas.microsoft.com/office/drawing/2014/main" id="{AAD4861A-E5BD-4F6B-8157-C837866E306A}"/>
              </a:ext>
            </a:extLst>
          </xdr:cNvPr>
          <xdr:cNvCxnSpPr>
            <a:cxnSpLocks/>
          </xdr:cNvCxnSpPr>
        </xdr:nvCxnSpPr>
        <xdr:spPr>
          <a:xfrm flipV="1">
            <a:off x="6826939" y="2496520"/>
            <a:ext cx="1968617" cy="69005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35" name="Conector recto 234">
            <a:extLst>
              <a:ext uri="{FF2B5EF4-FFF2-40B4-BE49-F238E27FC236}">
                <a16:creationId xmlns:a16="http://schemas.microsoft.com/office/drawing/2014/main" id="{60ADCFDA-18B2-4E63-B62A-557A0A4B6FD4}"/>
              </a:ext>
            </a:extLst>
          </xdr:cNvPr>
          <xdr:cNvCxnSpPr>
            <a:cxnSpLocks/>
          </xdr:cNvCxnSpPr>
        </xdr:nvCxnSpPr>
        <xdr:spPr>
          <a:xfrm>
            <a:off x="6799812" y="3767977"/>
            <a:ext cx="1933789" cy="767123"/>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36" name="CuadroTexto 37">
            <a:extLst>
              <a:ext uri="{FF2B5EF4-FFF2-40B4-BE49-F238E27FC236}">
                <a16:creationId xmlns:a16="http://schemas.microsoft.com/office/drawing/2014/main" id="{8E0407FC-701F-49B4-9784-64BBB5B93BDF}"/>
              </a:ext>
            </a:extLst>
          </xdr:cNvPr>
          <xdr:cNvSpPr txBox="1"/>
        </xdr:nvSpPr>
        <xdr:spPr>
          <a:xfrm>
            <a:off x="8801110"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37" name="CuadroTexto 38">
            <a:extLst>
              <a:ext uri="{FF2B5EF4-FFF2-40B4-BE49-F238E27FC236}">
                <a16:creationId xmlns:a16="http://schemas.microsoft.com/office/drawing/2014/main" id="{599EC73F-DE58-4852-9EA4-A7FD69A40537}"/>
              </a:ext>
            </a:extLst>
          </xdr:cNvPr>
          <xdr:cNvSpPr txBox="1"/>
        </xdr:nvSpPr>
        <xdr:spPr>
          <a:xfrm>
            <a:off x="8685490" y="429267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38" name="Conector recto 237">
            <a:extLst>
              <a:ext uri="{FF2B5EF4-FFF2-40B4-BE49-F238E27FC236}">
                <a16:creationId xmlns:a16="http://schemas.microsoft.com/office/drawing/2014/main" id="{493A8CF0-D5AF-4DB9-8D08-938766A2E13B}"/>
              </a:ext>
            </a:extLst>
          </xdr:cNvPr>
          <xdr:cNvCxnSpPr>
            <a:cxnSpLocks/>
            <a:endCxn id="239" idx="3"/>
          </xdr:cNvCxnSpPr>
        </xdr:nvCxnSpPr>
        <xdr:spPr>
          <a:xfrm flipH="1" flipV="1">
            <a:off x="3607039" y="2409109"/>
            <a:ext cx="1765586" cy="800249"/>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39" name="CuadroTexto 44">
            <a:extLst>
              <a:ext uri="{FF2B5EF4-FFF2-40B4-BE49-F238E27FC236}">
                <a16:creationId xmlns:a16="http://schemas.microsoft.com/office/drawing/2014/main" id="{8016D831-B350-4AB9-BB0B-9EEF6C471E9B}"/>
              </a:ext>
            </a:extLst>
          </xdr:cNvPr>
          <xdr:cNvSpPr txBox="1"/>
        </xdr:nvSpPr>
        <xdr:spPr>
          <a:xfrm>
            <a:off x="2490976"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40" name="CuadroTexto 47">
            <a:extLst>
              <a:ext uri="{FF2B5EF4-FFF2-40B4-BE49-F238E27FC236}">
                <a16:creationId xmlns:a16="http://schemas.microsoft.com/office/drawing/2014/main" id="{DD32A766-307C-48F3-8D29-5FE3E01EC3EE}"/>
              </a:ext>
            </a:extLst>
          </xdr:cNvPr>
          <xdr:cNvSpPr txBox="1"/>
        </xdr:nvSpPr>
        <xdr:spPr>
          <a:xfrm>
            <a:off x="2625957" y="4243657"/>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41" name="Conector recto 240">
            <a:extLst>
              <a:ext uri="{FF2B5EF4-FFF2-40B4-BE49-F238E27FC236}">
                <a16:creationId xmlns:a16="http://schemas.microsoft.com/office/drawing/2014/main" id="{B4016721-9F65-4D2D-AFF5-3766E5027AB3}"/>
              </a:ext>
            </a:extLst>
          </xdr:cNvPr>
          <xdr:cNvCxnSpPr>
            <a:cxnSpLocks/>
            <a:endCxn id="240" idx="3"/>
          </xdr:cNvCxnSpPr>
        </xdr:nvCxnSpPr>
        <xdr:spPr>
          <a:xfrm flipH="1">
            <a:off x="3742020" y="3869741"/>
            <a:ext cx="1692024" cy="51671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0</xdr:colOff>
      <xdr:row>389</xdr:row>
      <xdr:rowOff>0</xdr:rowOff>
    </xdr:from>
    <xdr:to>
      <xdr:col>31</xdr:col>
      <xdr:colOff>38100</xdr:colOff>
      <xdr:row>435</xdr:row>
      <xdr:rowOff>40410</xdr:rowOff>
    </xdr:to>
    <xdr:grpSp>
      <xdr:nvGrpSpPr>
        <xdr:cNvPr id="242" name="Grupo 241">
          <a:extLst>
            <a:ext uri="{FF2B5EF4-FFF2-40B4-BE49-F238E27FC236}">
              <a16:creationId xmlns:a16="http://schemas.microsoft.com/office/drawing/2014/main" id="{8FC55647-66B4-4C9E-AAC4-761927B3962D}"/>
            </a:ext>
          </a:extLst>
        </xdr:cNvPr>
        <xdr:cNvGrpSpPr/>
      </xdr:nvGrpSpPr>
      <xdr:grpSpPr>
        <a:xfrm>
          <a:off x="757670" y="80789318"/>
          <a:ext cx="24824748" cy="9002569"/>
          <a:chOff x="2390446" y="152400"/>
          <a:chExt cx="7526727" cy="6871821"/>
        </a:xfrm>
      </xdr:grpSpPr>
      <xdr:sp macro="" textlink="">
        <xdr:nvSpPr>
          <xdr:cNvPr id="243" name="Triángulo isósceles 242">
            <a:extLst>
              <a:ext uri="{FF2B5EF4-FFF2-40B4-BE49-F238E27FC236}">
                <a16:creationId xmlns:a16="http://schemas.microsoft.com/office/drawing/2014/main" id="{F8150F97-1BCB-4D97-BF25-9FEA5CA2F896}"/>
              </a:ext>
            </a:extLst>
          </xdr:cNvPr>
          <xdr:cNvSpPr/>
        </xdr:nvSpPr>
        <xdr:spPr>
          <a:xfrm rot="16200000">
            <a:off x="4595977" y="1652423"/>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244" name="Triángulo isósceles 243">
            <a:extLst>
              <a:ext uri="{FF2B5EF4-FFF2-40B4-BE49-F238E27FC236}">
                <a16:creationId xmlns:a16="http://schemas.microsoft.com/office/drawing/2014/main" id="{CD69F7B2-7D0C-41A3-BF10-81ECF9A657AC}"/>
              </a:ext>
            </a:extLst>
          </xdr:cNvPr>
          <xdr:cNvSpPr/>
        </xdr:nvSpPr>
        <xdr:spPr>
          <a:xfrm rot="5400000">
            <a:off x="1169328" y="1818645"/>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245" name="Diagrama de flujo: conector 244">
            <a:extLst>
              <a:ext uri="{FF2B5EF4-FFF2-40B4-BE49-F238E27FC236}">
                <a16:creationId xmlns:a16="http://schemas.microsoft.com/office/drawing/2014/main" id="{058464EF-01AA-40D1-9003-01C4109176A7}"/>
              </a:ext>
            </a:extLst>
          </xdr:cNvPr>
          <xdr:cNvSpPr/>
        </xdr:nvSpPr>
        <xdr:spPr>
          <a:xfrm>
            <a:off x="5306509" y="2636043"/>
            <a:ext cx="1578982" cy="1585909"/>
          </a:xfrm>
          <a:prstGeom prst="flowChartConnector">
            <a:avLst/>
          </a:prstGeom>
          <a:solidFill>
            <a:srgbClr val="4472C4"/>
          </a:solidFill>
          <a:ln w="12700" cap="flat" cmpd="sng" algn="ctr">
            <a:solidFill>
              <a:srgbClr val="4472C4">
                <a:shade val="50000"/>
              </a:srgbClr>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ctr"/>
            <a:r>
              <a:rPr lang="es-CO" sz="3000"/>
              <a:t>Evento / Riesgo</a:t>
            </a:r>
          </a:p>
        </xdr:txBody>
      </xdr:sp>
      <xdr:cxnSp macro="">
        <xdr:nvCxnSpPr>
          <xdr:cNvPr id="246" name="Conector recto 245">
            <a:extLst>
              <a:ext uri="{FF2B5EF4-FFF2-40B4-BE49-F238E27FC236}">
                <a16:creationId xmlns:a16="http://schemas.microsoft.com/office/drawing/2014/main" id="{34A00398-BE85-443F-9BAD-A57E028BCC9F}"/>
              </a:ext>
            </a:extLst>
          </xdr:cNvPr>
          <xdr:cNvCxnSpPr>
            <a:cxnSpLocks/>
          </xdr:cNvCxnSpPr>
        </xdr:nvCxnSpPr>
        <xdr:spPr>
          <a:xfrm flipH="1" flipV="1">
            <a:off x="3954696" y="1524866"/>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47" name="Conector recto 246">
            <a:extLst>
              <a:ext uri="{FF2B5EF4-FFF2-40B4-BE49-F238E27FC236}">
                <a16:creationId xmlns:a16="http://schemas.microsoft.com/office/drawing/2014/main" id="{BA79B001-3B72-4739-ACC4-F456882FE345}"/>
              </a:ext>
            </a:extLst>
          </xdr:cNvPr>
          <xdr:cNvCxnSpPr>
            <a:cxnSpLocks/>
          </xdr:cNvCxnSpPr>
        </xdr:nvCxnSpPr>
        <xdr:spPr>
          <a:xfrm flipV="1">
            <a:off x="6654696" y="1524866"/>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48" name="Conector recto 247">
            <a:extLst>
              <a:ext uri="{FF2B5EF4-FFF2-40B4-BE49-F238E27FC236}">
                <a16:creationId xmlns:a16="http://schemas.microsoft.com/office/drawing/2014/main" id="{EB50DE56-6867-41CB-BB04-5BC6DF995331}"/>
              </a:ext>
            </a:extLst>
          </xdr:cNvPr>
          <xdr:cNvCxnSpPr>
            <a:cxnSpLocks/>
          </xdr:cNvCxnSpPr>
        </xdr:nvCxnSpPr>
        <xdr:spPr>
          <a:xfrm flipH="1">
            <a:off x="3506509" y="3428996"/>
            <a:ext cx="1800000" cy="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49" name="Conector recto 248">
            <a:extLst>
              <a:ext uri="{FF2B5EF4-FFF2-40B4-BE49-F238E27FC236}">
                <a16:creationId xmlns:a16="http://schemas.microsoft.com/office/drawing/2014/main" id="{2C8E81B1-5894-4011-BF21-7BAA2C348B0A}"/>
              </a:ext>
            </a:extLst>
          </xdr:cNvPr>
          <xdr:cNvCxnSpPr>
            <a:endCxn id="243" idx="3"/>
          </xdr:cNvCxnSpPr>
        </xdr:nvCxnSpPr>
        <xdr:spPr>
          <a:xfrm flipV="1">
            <a:off x="6885491" y="3505200"/>
            <a:ext cx="2916063" cy="1"/>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50" name="Conector recto 249">
            <a:extLst>
              <a:ext uri="{FF2B5EF4-FFF2-40B4-BE49-F238E27FC236}">
                <a16:creationId xmlns:a16="http://schemas.microsoft.com/office/drawing/2014/main" id="{EDE52CA4-8832-4FB7-BE1D-77BFFC6AAAD0}"/>
              </a:ext>
            </a:extLst>
          </xdr:cNvPr>
          <xdr:cNvCxnSpPr>
            <a:cxnSpLocks/>
          </xdr:cNvCxnSpPr>
        </xdr:nvCxnSpPr>
        <xdr:spPr>
          <a:xfrm flipH="1" flipV="1">
            <a:off x="6654253" y="4008508"/>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51" name="Conector recto 250">
            <a:extLst>
              <a:ext uri="{FF2B5EF4-FFF2-40B4-BE49-F238E27FC236}">
                <a16:creationId xmlns:a16="http://schemas.microsoft.com/office/drawing/2014/main" id="{88B90FD2-EC4F-41B4-AA97-CA47E788F8A2}"/>
              </a:ext>
            </a:extLst>
          </xdr:cNvPr>
          <xdr:cNvCxnSpPr>
            <a:cxnSpLocks/>
          </xdr:cNvCxnSpPr>
        </xdr:nvCxnSpPr>
        <xdr:spPr>
          <a:xfrm flipV="1">
            <a:off x="3954474" y="4008508"/>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52" name="CuadroTexto 24">
            <a:extLst>
              <a:ext uri="{FF2B5EF4-FFF2-40B4-BE49-F238E27FC236}">
                <a16:creationId xmlns:a16="http://schemas.microsoft.com/office/drawing/2014/main" id="{03A47224-EE5C-4F11-A2E8-118DAE33C001}"/>
              </a:ext>
            </a:extLst>
          </xdr:cNvPr>
          <xdr:cNvSpPr txBox="1"/>
        </xdr:nvSpPr>
        <xdr:spPr>
          <a:xfrm>
            <a:off x="8454253" y="1282439"/>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53" name="CuadroTexto 25">
            <a:extLst>
              <a:ext uri="{FF2B5EF4-FFF2-40B4-BE49-F238E27FC236}">
                <a16:creationId xmlns:a16="http://schemas.microsoft.com/office/drawing/2014/main" id="{4388866C-0DE5-4CA9-9530-2FD1C0E11388}"/>
              </a:ext>
            </a:extLst>
          </xdr:cNvPr>
          <xdr:cNvSpPr txBox="1"/>
        </xdr:nvSpPr>
        <xdr:spPr>
          <a:xfrm>
            <a:off x="2838633" y="1282438"/>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54" name="CuadroTexto 26">
            <a:extLst>
              <a:ext uri="{FF2B5EF4-FFF2-40B4-BE49-F238E27FC236}">
                <a16:creationId xmlns:a16="http://schemas.microsoft.com/office/drawing/2014/main" id="{69FF4BA8-1C98-4DC5-8F0C-BBC026D2BA5D}"/>
              </a:ext>
            </a:extLst>
          </xdr:cNvPr>
          <xdr:cNvSpPr txBox="1"/>
        </xdr:nvSpPr>
        <xdr:spPr>
          <a:xfrm>
            <a:off x="8434563" y="5291175"/>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55" name="CuadroTexto 27">
            <a:extLst>
              <a:ext uri="{FF2B5EF4-FFF2-40B4-BE49-F238E27FC236}">
                <a16:creationId xmlns:a16="http://schemas.microsoft.com/office/drawing/2014/main" id="{080F1484-DAEF-40A7-A26C-18A2386ECE5D}"/>
              </a:ext>
            </a:extLst>
          </xdr:cNvPr>
          <xdr:cNvSpPr txBox="1"/>
        </xdr:nvSpPr>
        <xdr:spPr>
          <a:xfrm>
            <a:off x="8685491" y="3262773"/>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56" name="CuadroTexto 28">
            <a:extLst>
              <a:ext uri="{FF2B5EF4-FFF2-40B4-BE49-F238E27FC236}">
                <a16:creationId xmlns:a16="http://schemas.microsoft.com/office/drawing/2014/main" id="{CF2DC5E0-8E3C-4682-B105-12BA9B485128}"/>
              </a:ext>
            </a:extLst>
          </xdr:cNvPr>
          <xdr:cNvSpPr txBox="1"/>
        </xdr:nvSpPr>
        <xdr:spPr>
          <a:xfrm>
            <a:off x="2390446" y="3186570"/>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57" name="CuadroTexto 29">
            <a:extLst>
              <a:ext uri="{FF2B5EF4-FFF2-40B4-BE49-F238E27FC236}">
                <a16:creationId xmlns:a16="http://schemas.microsoft.com/office/drawing/2014/main" id="{0E56D2D6-AD4B-4F3B-82AC-40160BCB91AC}"/>
              </a:ext>
            </a:extLst>
          </xdr:cNvPr>
          <xdr:cNvSpPr txBox="1"/>
        </xdr:nvSpPr>
        <xdr:spPr>
          <a:xfrm>
            <a:off x="2838411" y="5175506"/>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58" name="Conector recto 257">
            <a:extLst>
              <a:ext uri="{FF2B5EF4-FFF2-40B4-BE49-F238E27FC236}">
                <a16:creationId xmlns:a16="http://schemas.microsoft.com/office/drawing/2014/main" id="{D672352C-1275-469B-93E9-6F9153240BBC}"/>
              </a:ext>
            </a:extLst>
          </xdr:cNvPr>
          <xdr:cNvCxnSpPr>
            <a:cxnSpLocks/>
          </xdr:cNvCxnSpPr>
        </xdr:nvCxnSpPr>
        <xdr:spPr>
          <a:xfrm flipV="1">
            <a:off x="6826939" y="2496520"/>
            <a:ext cx="1968617" cy="69005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59" name="Conector recto 258">
            <a:extLst>
              <a:ext uri="{FF2B5EF4-FFF2-40B4-BE49-F238E27FC236}">
                <a16:creationId xmlns:a16="http://schemas.microsoft.com/office/drawing/2014/main" id="{F259ED89-A4BD-468B-A655-72F1D252B600}"/>
              </a:ext>
            </a:extLst>
          </xdr:cNvPr>
          <xdr:cNvCxnSpPr>
            <a:cxnSpLocks/>
          </xdr:cNvCxnSpPr>
        </xdr:nvCxnSpPr>
        <xdr:spPr>
          <a:xfrm>
            <a:off x="6799812" y="3767977"/>
            <a:ext cx="1933789" cy="767123"/>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60" name="CuadroTexto 37">
            <a:extLst>
              <a:ext uri="{FF2B5EF4-FFF2-40B4-BE49-F238E27FC236}">
                <a16:creationId xmlns:a16="http://schemas.microsoft.com/office/drawing/2014/main" id="{5FFA4E89-F38A-45E8-8E1F-D41FA64C8651}"/>
              </a:ext>
            </a:extLst>
          </xdr:cNvPr>
          <xdr:cNvSpPr txBox="1"/>
        </xdr:nvSpPr>
        <xdr:spPr>
          <a:xfrm>
            <a:off x="8801110"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61" name="CuadroTexto 38">
            <a:extLst>
              <a:ext uri="{FF2B5EF4-FFF2-40B4-BE49-F238E27FC236}">
                <a16:creationId xmlns:a16="http://schemas.microsoft.com/office/drawing/2014/main" id="{D26A796C-F68D-42C7-9252-34F884FB64F7}"/>
              </a:ext>
            </a:extLst>
          </xdr:cNvPr>
          <xdr:cNvSpPr txBox="1"/>
        </xdr:nvSpPr>
        <xdr:spPr>
          <a:xfrm>
            <a:off x="8685490" y="429267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62" name="Conector recto 261">
            <a:extLst>
              <a:ext uri="{FF2B5EF4-FFF2-40B4-BE49-F238E27FC236}">
                <a16:creationId xmlns:a16="http://schemas.microsoft.com/office/drawing/2014/main" id="{E9565BDA-B998-4E52-A691-8D676FAA7DF6}"/>
              </a:ext>
            </a:extLst>
          </xdr:cNvPr>
          <xdr:cNvCxnSpPr>
            <a:cxnSpLocks/>
            <a:endCxn id="263" idx="3"/>
          </xdr:cNvCxnSpPr>
        </xdr:nvCxnSpPr>
        <xdr:spPr>
          <a:xfrm flipH="1" flipV="1">
            <a:off x="3607039" y="2409109"/>
            <a:ext cx="1765586" cy="800249"/>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63" name="CuadroTexto 44">
            <a:extLst>
              <a:ext uri="{FF2B5EF4-FFF2-40B4-BE49-F238E27FC236}">
                <a16:creationId xmlns:a16="http://schemas.microsoft.com/office/drawing/2014/main" id="{929ACD9C-01BB-4B29-99F2-C00579667178}"/>
              </a:ext>
            </a:extLst>
          </xdr:cNvPr>
          <xdr:cNvSpPr txBox="1"/>
        </xdr:nvSpPr>
        <xdr:spPr>
          <a:xfrm>
            <a:off x="2490976"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64" name="CuadroTexto 47">
            <a:extLst>
              <a:ext uri="{FF2B5EF4-FFF2-40B4-BE49-F238E27FC236}">
                <a16:creationId xmlns:a16="http://schemas.microsoft.com/office/drawing/2014/main" id="{B6E5B923-90FE-4276-94F3-E6BEF37A3D1A}"/>
              </a:ext>
            </a:extLst>
          </xdr:cNvPr>
          <xdr:cNvSpPr txBox="1"/>
        </xdr:nvSpPr>
        <xdr:spPr>
          <a:xfrm>
            <a:off x="2625957" y="4243657"/>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65" name="Conector recto 264">
            <a:extLst>
              <a:ext uri="{FF2B5EF4-FFF2-40B4-BE49-F238E27FC236}">
                <a16:creationId xmlns:a16="http://schemas.microsoft.com/office/drawing/2014/main" id="{840B948C-F3C7-4A7E-BE9C-D56B5E774CEB}"/>
              </a:ext>
            </a:extLst>
          </xdr:cNvPr>
          <xdr:cNvCxnSpPr>
            <a:cxnSpLocks/>
            <a:endCxn id="264" idx="3"/>
          </xdr:cNvCxnSpPr>
        </xdr:nvCxnSpPr>
        <xdr:spPr>
          <a:xfrm flipH="1">
            <a:off x="3742020" y="3869741"/>
            <a:ext cx="1692024" cy="51671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0</xdr:colOff>
      <xdr:row>438</xdr:row>
      <xdr:rowOff>0</xdr:rowOff>
    </xdr:from>
    <xdr:to>
      <xdr:col>31</xdr:col>
      <xdr:colOff>38100</xdr:colOff>
      <xdr:row>484</xdr:row>
      <xdr:rowOff>40410</xdr:rowOff>
    </xdr:to>
    <xdr:grpSp>
      <xdr:nvGrpSpPr>
        <xdr:cNvPr id="266" name="Grupo 265">
          <a:extLst>
            <a:ext uri="{FF2B5EF4-FFF2-40B4-BE49-F238E27FC236}">
              <a16:creationId xmlns:a16="http://schemas.microsoft.com/office/drawing/2014/main" id="{BA6C3B59-31C8-4DD2-AA33-733B81083BF1}"/>
            </a:ext>
          </a:extLst>
        </xdr:cNvPr>
        <xdr:cNvGrpSpPr/>
      </xdr:nvGrpSpPr>
      <xdr:grpSpPr>
        <a:xfrm>
          <a:off x="757670" y="90335966"/>
          <a:ext cx="24824748" cy="9002569"/>
          <a:chOff x="2390446" y="152400"/>
          <a:chExt cx="7526727" cy="6871821"/>
        </a:xfrm>
      </xdr:grpSpPr>
      <xdr:sp macro="" textlink="">
        <xdr:nvSpPr>
          <xdr:cNvPr id="267" name="Triángulo isósceles 266">
            <a:extLst>
              <a:ext uri="{FF2B5EF4-FFF2-40B4-BE49-F238E27FC236}">
                <a16:creationId xmlns:a16="http://schemas.microsoft.com/office/drawing/2014/main" id="{263BBA37-C4F8-48A1-AFDC-118AAA96F442}"/>
              </a:ext>
            </a:extLst>
          </xdr:cNvPr>
          <xdr:cNvSpPr/>
        </xdr:nvSpPr>
        <xdr:spPr>
          <a:xfrm rot="16200000">
            <a:off x="4595977" y="1652423"/>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268" name="Triángulo isósceles 267">
            <a:extLst>
              <a:ext uri="{FF2B5EF4-FFF2-40B4-BE49-F238E27FC236}">
                <a16:creationId xmlns:a16="http://schemas.microsoft.com/office/drawing/2014/main" id="{B86AA6A0-EABC-46E4-AAE6-A5E539016B2E}"/>
              </a:ext>
            </a:extLst>
          </xdr:cNvPr>
          <xdr:cNvSpPr/>
        </xdr:nvSpPr>
        <xdr:spPr>
          <a:xfrm rot="5400000">
            <a:off x="1169328" y="1818645"/>
            <a:ext cx="6705599" cy="3705554"/>
          </a:xfrm>
          <a:prstGeom prst="triangle">
            <a:avLst/>
          </a:prstGeom>
          <a:solidFill>
            <a:srgbClr val="558ED5">
              <a:alpha val="50196"/>
            </a:srgbClr>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l"/>
            <a:r>
              <a:rPr lang="es-CO" sz="1100"/>
              <a:t>,</a:t>
            </a:r>
          </a:p>
        </xdr:txBody>
      </xdr:sp>
      <xdr:sp macro="" textlink="">
        <xdr:nvSpPr>
          <xdr:cNvPr id="269" name="Diagrama de flujo: conector 268">
            <a:extLst>
              <a:ext uri="{FF2B5EF4-FFF2-40B4-BE49-F238E27FC236}">
                <a16:creationId xmlns:a16="http://schemas.microsoft.com/office/drawing/2014/main" id="{8F99E75F-8D6B-4843-B604-2EE799605825}"/>
              </a:ext>
            </a:extLst>
          </xdr:cNvPr>
          <xdr:cNvSpPr/>
        </xdr:nvSpPr>
        <xdr:spPr>
          <a:xfrm>
            <a:off x="5306509" y="2636043"/>
            <a:ext cx="1578982" cy="1585909"/>
          </a:xfrm>
          <a:prstGeom prst="flowChartConnector">
            <a:avLst/>
          </a:prstGeom>
          <a:solidFill>
            <a:srgbClr val="4472C4"/>
          </a:solidFill>
          <a:ln w="12700" cap="flat" cmpd="sng" algn="ctr">
            <a:solidFill>
              <a:srgbClr val="4472C4">
                <a:shade val="50000"/>
              </a:srgbClr>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ysClr val="window" lastClr="FFFFFF"/>
                </a:solidFill>
                <a:latin typeface="Calibri" panose="020F0502020204030204"/>
              </a:defRPr>
            </a:lvl1pPr>
            <a:lvl2pPr marL="457200" algn="l" defTabSz="914400" rtl="0" eaLnBrk="1" latinLnBrk="0" hangingPunct="1">
              <a:defRPr sz="1800" kern="1200">
                <a:solidFill>
                  <a:sysClr val="window" lastClr="FFFFFF"/>
                </a:solidFill>
                <a:latin typeface="Calibri" panose="020F0502020204030204"/>
              </a:defRPr>
            </a:lvl2pPr>
            <a:lvl3pPr marL="914400" algn="l" defTabSz="914400" rtl="0" eaLnBrk="1" latinLnBrk="0" hangingPunct="1">
              <a:defRPr sz="1800" kern="1200">
                <a:solidFill>
                  <a:sysClr val="window" lastClr="FFFFFF"/>
                </a:solidFill>
                <a:latin typeface="Calibri" panose="020F0502020204030204"/>
              </a:defRPr>
            </a:lvl3pPr>
            <a:lvl4pPr marL="1371600" algn="l" defTabSz="914400" rtl="0" eaLnBrk="1" latinLnBrk="0" hangingPunct="1">
              <a:defRPr sz="1800" kern="1200">
                <a:solidFill>
                  <a:sysClr val="window" lastClr="FFFFFF"/>
                </a:solidFill>
                <a:latin typeface="Calibri" panose="020F0502020204030204"/>
              </a:defRPr>
            </a:lvl4pPr>
            <a:lvl5pPr marL="1828800" algn="l" defTabSz="914400" rtl="0" eaLnBrk="1" latinLnBrk="0" hangingPunct="1">
              <a:defRPr sz="1800" kern="1200">
                <a:solidFill>
                  <a:sysClr val="window" lastClr="FFFFFF"/>
                </a:solidFill>
                <a:latin typeface="Calibri" panose="020F0502020204030204"/>
              </a:defRPr>
            </a:lvl5pPr>
            <a:lvl6pPr marL="2286000" algn="l" defTabSz="914400" rtl="0" eaLnBrk="1" latinLnBrk="0" hangingPunct="1">
              <a:defRPr sz="1800" kern="1200">
                <a:solidFill>
                  <a:sysClr val="window" lastClr="FFFFFF"/>
                </a:solidFill>
                <a:latin typeface="Calibri" panose="020F0502020204030204"/>
              </a:defRPr>
            </a:lvl6pPr>
            <a:lvl7pPr marL="2743200" algn="l" defTabSz="914400" rtl="0" eaLnBrk="1" latinLnBrk="0" hangingPunct="1">
              <a:defRPr sz="1800" kern="1200">
                <a:solidFill>
                  <a:sysClr val="window" lastClr="FFFFFF"/>
                </a:solidFill>
                <a:latin typeface="Calibri" panose="020F0502020204030204"/>
              </a:defRPr>
            </a:lvl7pPr>
            <a:lvl8pPr marL="3200400" algn="l" defTabSz="914400" rtl="0" eaLnBrk="1" latinLnBrk="0" hangingPunct="1">
              <a:defRPr sz="1800" kern="1200">
                <a:solidFill>
                  <a:sysClr val="window" lastClr="FFFFFF"/>
                </a:solidFill>
                <a:latin typeface="Calibri" panose="020F0502020204030204"/>
              </a:defRPr>
            </a:lvl8pPr>
            <a:lvl9pPr marL="3657600" algn="l" defTabSz="914400" rtl="0" eaLnBrk="1" latinLnBrk="0" hangingPunct="1">
              <a:defRPr sz="1800" kern="1200">
                <a:solidFill>
                  <a:sysClr val="window" lastClr="FFFFFF"/>
                </a:solidFill>
                <a:latin typeface="Calibri" panose="020F0502020204030204"/>
              </a:defRPr>
            </a:lvl9pPr>
          </a:lstStyle>
          <a:p>
            <a:pPr algn="ctr"/>
            <a:r>
              <a:rPr lang="es-CO" sz="3000"/>
              <a:t>Evento / Riesgo</a:t>
            </a:r>
          </a:p>
        </xdr:txBody>
      </xdr:sp>
      <xdr:cxnSp macro="">
        <xdr:nvCxnSpPr>
          <xdr:cNvPr id="270" name="Conector recto 269">
            <a:extLst>
              <a:ext uri="{FF2B5EF4-FFF2-40B4-BE49-F238E27FC236}">
                <a16:creationId xmlns:a16="http://schemas.microsoft.com/office/drawing/2014/main" id="{16DFCB8A-36AA-4C79-9AB9-BE445B917885}"/>
              </a:ext>
            </a:extLst>
          </xdr:cNvPr>
          <xdr:cNvCxnSpPr>
            <a:cxnSpLocks/>
          </xdr:cNvCxnSpPr>
        </xdr:nvCxnSpPr>
        <xdr:spPr>
          <a:xfrm flipH="1" flipV="1">
            <a:off x="3954696" y="1524866"/>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71" name="Conector recto 270">
            <a:extLst>
              <a:ext uri="{FF2B5EF4-FFF2-40B4-BE49-F238E27FC236}">
                <a16:creationId xmlns:a16="http://schemas.microsoft.com/office/drawing/2014/main" id="{E6D7DFA1-2E61-47BA-B68E-3131055062DE}"/>
              </a:ext>
            </a:extLst>
          </xdr:cNvPr>
          <xdr:cNvCxnSpPr>
            <a:cxnSpLocks/>
          </xdr:cNvCxnSpPr>
        </xdr:nvCxnSpPr>
        <xdr:spPr>
          <a:xfrm flipV="1">
            <a:off x="6654696" y="1524866"/>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72" name="Conector recto 271">
            <a:extLst>
              <a:ext uri="{FF2B5EF4-FFF2-40B4-BE49-F238E27FC236}">
                <a16:creationId xmlns:a16="http://schemas.microsoft.com/office/drawing/2014/main" id="{4EE7787D-F52B-4ADD-BC9B-8E1BD815C208}"/>
              </a:ext>
            </a:extLst>
          </xdr:cNvPr>
          <xdr:cNvCxnSpPr>
            <a:cxnSpLocks/>
          </xdr:cNvCxnSpPr>
        </xdr:nvCxnSpPr>
        <xdr:spPr>
          <a:xfrm flipH="1">
            <a:off x="3506509" y="3428996"/>
            <a:ext cx="1800000" cy="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73" name="Conector recto 272">
            <a:extLst>
              <a:ext uri="{FF2B5EF4-FFF2-40B4-BE49-F238E27FC236}">
                <a16:creationId xmlns:a16="http://schemas.microsoft.com/office/drawing/2014/main" id="{ED0999C3-D36D-401B-AF5A-2E76BF98E9A9}"/>
              </a:ext>
            </a:extLst>
          </xdr:cNvPr>
          <xdr:cNvCxnSpPr>
            <a:endCxn id="267" idx="3"/>
          </xdr:cNvCxnSpPr>
        </xdr:nvCxnSpPr>
        <xdr:spPr>
          <a:xfrm flipV="1">
            <a:off x="6885491" y="3505200"/>
            <a:ext cx="2916063" cy="1"/>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74" name="Conector recto 273">
            <a:extLst>
              <a:ext uri="{FF2B5EF4-FFF2-40B4-BE49-F238E27FC236}">
                <a16:creationId xmlns:a16="http://schemas.microsoft.com/office/drawing/2014/main" id="{DAE81987-36C1-4DD6-9018-0AF958FFE26C}"/>
              </a:ext>
            </a:extLst>
          </xdr:cNvPr>
          <xdr:cNvCxnSpPr>
            <a:cxnSpLocks/>
          </xdr:cNvCxnSpPr>
        </xdr:nvCxnSpPr>
        <xdr:spPr>
          <a:xfrm flipH="1" flipV="1">
            <a:off x="6654253" y="4008508"/>
            <a:ext cx="1800000"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75" name="Conector recto 274">
            <a:extLst>
              <a:ext uri="{FF2B5EF4-FFF2-40B4-BE49-F238E27FC236}">
                <a16:creationId xmlns:a16="http://schemas.microsoft.com/office/drawing/2014/main" id="{FFDCCD08-83BF-4099-B282-BD250FC8BD3B}"/>
              </a:ext>
            </a:extLst>
          </xdr:cNvPr>
          <xdr:cNvCxnSpPr>
            <a:cxnSpLocks/>
          </xdr:cNvCxnSpPr>
        </xdr:nvCxnSpPr>
        <xdr:spPr>
          <a:xfrm flipV="1">
            <a:off x="3954474" y="4008508"/>
            <a:ext cx="1799557" cy="144000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76" name="CuadroTexto 24">
            <a:extLst>
              <a:ext uri="{FF2B5EF4-FFF2-40B4-BE49-F238E27FC236}">
                <a16:creationId xmlns:a16="http://schemas.microsoft.com/office/drawing/2014/main" id="{8E468D53-1945-4806-9FA6-BC7B7A68BEC2}"/>
              </a:ext>
            </a:extLst>
          </xdr:cNvPr>
          <xdr:cNvSpPr txBox="1"/>
        </xdr:nvSpPr>
        <xdr:spPr>
          <a:xfrm>
            <a:off x="8454253" y="1282439"/>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77" name="CuadroTexto 25">
            <a:extLst>
              <a:ext uri="{FF2B5EF4-FFF2-40B4-BE49-F238E27FC236}">
                <a16:creationId xmlns:a16="http://schemas.microsoft.com/office/drawing/2014/main" id="{00875AAE-11BA-47A5-AD07-61A8A6511B40}"/>
              </a:ext>
            </a:extLst>
          </xdr:cNvPr>
          <xdr:cNvSpPr txBox="1"/>
        </xdr:nvSpPr>
        <xdr:spPr>
          <a:xfrm>
            <a:off x="2838633" y="1282438"/>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78" name="CuadroTexto 26">
            <a:extLst>
              <a:ext uri="{FF2B5EF4-FFF2-40B4-BE49-F238E27FC236}">
                <a16:creationId xmlns:a16="http://schemas.microsoft.com/office/drawing/2014/main" id="{804CB59B-CE95-4BF7-95C7-A40C73B11660}"/>
              </a:ext>
            </a:extLst>
          </xdr:cNvPr>
          <xdr:cNvSpPr txBox="1"/>
        </xdr:nvSpPr>
        <xdr:spPr>
          <a:xfrm>
            <a:off x="8434563" y="5291175"/>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79" name="CuadroTexto 27">
            <a:extLst>
              <a:ext uri="{FF2B5EF4-FFF2-40B4-BE49-F238E27FC236}">
                <a16:creationId xmlns:a16="http://schemas.microsoft.com/office/drawing/2014/main" id="{EE6EE596-9A4F-4298-8BC5-99376A77E71C}"/>
              </a:ext>
            </a:extLst>
          </xdr:cNvPr>
          <xdr:cNvSpPr txBox="1"/>
        </xdr:nvSpPr>
        <xdr:spPr>
          <a:xfrm>
            <a:off x="8685491" y="3262773"/>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80" name="CuadroTexto 28">
            <a:extLst>
              <a:ext uri="{FF2B5EF4-FFF2-40B4-BE49-F238E27FC236}">
                <a16:creationId xmlns:a16="http://schemas.microsoft.com/office/drawing/2014/main" id="{A7A7C0F2-4FD6-43C2-B47E-504480FAE057}"/>
              </a:ext>
            </a:extLst>
          </xdr:cNvPr>
          <xdr:cNvSpPr txBox="1"/>
        </xdr:nvSpPr>
        <xdr:spPr>
          <a:xfrm>
            <a:off x="2390446" y="3186570"/>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81" name="CuadroTexto 29">
            <a:extLst>
              <a:ext uri="{FF2B5EF4-FFF2-40B4-BE49-F238E27FC236}">
                <a16:creationId xmlns:a16="http://schemas.microsoft.com/office/drawing/2014/main" id="{662A9CE7-F713-4904-B223-B372F9969D2A}"/>
              </a:ext>
            </a:extLst>
          </xdr:cNvPr>
          <xdr:cNvSpPr txBox="1"/>
        </xdr:nvSpPr>
        <xdr:spPr>
          <a:xfrm>
            <a:off x="2838411" y="5175506"/>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82" name="Conector recto 281">
            <a:extLst>
              <a:ext uri="{FF2B5EF4-FFF2-40B4-BE49-F238E27FC236}">
                <a16:creationId xmlns:a16="http://schemas.microsoft.com/office/drawing/2014/main" id="{0B93B324-40DF-4E13-9DA9-7EC87146EF10}"/>
              </a:ext>
            </a:extLst>
          </xdr:cNvPr>
          <xdr:cNvCxnSpPr>
            <a:cxnSpLocks/>
          </xdr:cNvCxnSpPr>
        </xdr:nvCxnSpPr>
        <xdr:spPr>
          <a:xfrm flipV="1">
            <a:off x="6826939" y="2496520"/>
            <a:ext cx="1968617" cy="69005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cxnSp macro="">
        <xdr:nvCxnSpPr>
          <xdr:cNvPr id="283" name="Conector recto 282">
            <a:extLst>
              <a:ext uri="{FF2B5EF4-FFF2-40B4-BE49-F238E27FC236}">
                <a16:creationId xmlns:a16="http://schemas.microsoft.com/office/drawing/2014/main" id="{2FC270D0-7FD3-4D39-A6E7-69C1FD7FB78E}"/>
              </a:ext>
            </a:extLst>
          </xdr:cNvPr>
          <xdr:cNvCxnSpPr>
            <a:cxnSpLocks/>
          </xdr:cNvCxnSpPr>
        </xdr:nvCxnSpPr>
        <xdr:spPr>
          <a:xfrm>
            <a:off x="6799812" y="3767977"/>
            <a:ext cx="1933789" cy="767123"/>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84" name="CuadroTexto 37">
            <a:extLst>
              <a:ext uri="{FF2B5EF4-FFF2-40B4-BE49-F238E27FC236}">
                <a16:creationId xmlns:a16="http://schemas.microsoft.com/office/drawing/2014/main" id="{4BD50E22-AD5D-444D-884A-153F3F3811B9}"/>
              </a:ext>
            </a:extLst>
          </xdr:cNvPr>
          <xdr:cNvSpPr txBox="1"/>
        </xdr:nvSpPr>
        <xdr:spPr>
          <a:xfrm>
            <a:off x="8801110"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85" name="CuadroTexto 38">
            <a:extLst>
              <a:ext uri="{FF2B5EF4-FFF2-40B4-BE49-F238E27FC236}">
                <a16:creationId xmlns:a16="http://schemas.microsoft.com/office/drawing/2014/main" id="{7AD3AB9D-B961-4F47-BB07-3C2832139640}"/>
              </a:ext>
            </a:extLst>
          </xdr:cNvPr>
          <xdr:cNvSpPr txBox="1"/>
        </xdr:nvSpPr>
        <xdr:spPr>
          <a:xfrm>
            <a:off x="8685490" y="429267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86" name="Conector recto 285">
            <a:extLst>
              <a:ext uri="{FF2B5EF4-FFF2-40B4-BE49-F238E27FC236}">
                <a16:creationId xmlns:a16="http://schemas.microsoft.com/office/drawing/2014/main" id="{7C6DF314-A9F6-45C6-9A7E-3AD79590FE21}"/>
              </a:ext>
            </a:extLst>
          </xdr:cNvPr>
          <xdr:cNvCxnSpPr>
            <a:cxnSpLocks/>
            <a:endCxn id="287" idx="3"/>
          </xdr:cNvCxnSpPr>
        </xdr:nvCxnSpPr>
        <xdr:spPr>
          <a:xfrm flipH="1" flipV="1">
            <a:off x="3607039" y="2409109"/>
            <a:ext cx="1765586" cy="800249"/>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sp macro="" textlink="">
        <xdr:nvSpPr>
          <xdr:cNvPr id="287" name="CuadroTexto 44">
            <a:extLst>
              <a:ext uri="{FF2B5EF4-FFF2-40B4-BE49-F238E27FC236}">
                <a16:creationId xmlns:a16="http://schemas.microsoft.com/office/drawing/2014/main" id="{80DDC9C3-D2E1-471C-BE3A-98578178A959}"/>
              </a:ext>
            </a:extLst>
          </xdr:cNvPr>
          <xdr:cNvSpPr txBox="1"/>
        </xdr:nvSpPr>
        <xdr:spPr>
          <a:xfrm>
            <a:off x="2490976" y="2266314"/>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sp macro="" textlink="">
        <xdr:nvSpPr>
          <xdr:cNvPr id="288" name="CuadroTexto 47">
            <a:extLst>
              <a:ext uri="{FF2B5EF4-FFF2-40B4-BE49-F238E27FC236}">
                <a16:creationId xmlns:a16="http://schemas.microsoft.com/office/drawing/2014/main" id="{CE0701FA-834A-43AB-8E22-DAF8D1E0F688}"/>
              </a:ext>
            </a:extLst>
          </xdr:cNvPr>
          <xdr:cNvSpPr txBox="1"/>
        </xdr:nvSpPr>
        <xdr:spPr>
          <a:xfrm>
            <a:off x="2625957" y="4243657"/>
            <a:ext cx="1116063" cy="285589"/>
          </a:xfrm>
          <a:prstGeom prst="rect">
            <a:avLst/>
          </a:prstGeom>
          <a:solidFill>
            <a:sysClr val="window" lastClr="FFFFFF"/>
          </a:solidFill>
          <a:ln w="12700" cap="flat" cmpd="sng" algn="ctr">
            <a:solidFill>
              <a:srgbClr val="4472C4"/>
            </a:solidFill>
            <a:prstDash val="solid"/>
            <a:miter lim="800000"/>
          </a:ln>
          <a:effectLst/>
        </xdr:spPr>
        <xdr:style>
          <a:lnRef idx="2">
            <a:schemeClr val="accent1"/>
          </a:lnRef>
          <a:fillRef idx="1">
            <a:schemeClr val="lt1"/>
          </a:fillRef>
          <a:effectRef idx="0">
            <a:schemeClr val="accent1"/>
          </a:effectRef>
          <a:fontRef idx="minor">
            <a:schemeClr val="dk1"/>
          </a:fontRef>
        </xdr:style>
        <xdr:txBody>
          <a:bodyPr wrap="square" rtlCol="0" anchor="ctr">
            <a:spAutoFit/>
          </a:bodyPr>
          <a:lstStyle>
            <a:defPPr>
              <a:defRPr lang="es-CO"/>
            </a:defPPr>
            <a:lvl1pPr marL="0" algn="l" defTabSz="914400" rtl="0" eaLnBrk="1" latinLnBrk="0" hangingPunct="1">
              <a:defRPr sz="1800" kern="1200">
                <a:solidFill>
                  <a:sysClr val="windowText" lastClr="000000"/>
                </a:solidFill>
                <a:latin typeface="Calibri" panose="020F0502020204030204"/>
              </a:defRPr>
            </a:lvl1pPr>
            <a:lvl2pPr marL="457200" algn="l" defTabSz="914400" rtl="0" eaLnBrk="1" latinLnBrk="0" hangingPunct="1">
              <a:defRPr sz="1800" kern="1200">
                <a:solidFill>
                  <a:sysClr val="windowText" lastClr="000000"/>
                </a:solidFill>
                <a:latin typeface="Calibri" panose="020F0502020204030204"/>
              </a:defRPr>
            </a:lvl2pPr>
            <a:lvl3pPr marL="914400" algn="l" defTabSz="914400" rtl="0" eaLnBrk="1" latinLnBrk="0" hangingPunct="1">
              <a:defRPr sz="1800" kern="1200">
                <a:solidFill>
                  <a:sysClr val="windowText" lastClr="000000"/>
                </a:solidFill>
                <a:latin typeface="Calibri" panose="020F0502020204030204"/>
              </a:defRPr>
            </a:lvl3pPr>
            <a:lvl4pPr marL="1371600" algn="l" defTabSz="914400" rtl="0" eaLnBrk="1" latinLnBrk="0" hangingPunct="1">
              <a:defRPr sz="1800" kern="1200">
                <a:solidFill>
                  <a:sysClr val="windowText" lastClr="000000"/>
                </a:solidFill>
                <a:latin typeface="Calibri" panose="020F0502020204030204"/>
              </a:defRPr>
            </a:lvl4pPr>
            <a:lvl5pPr marL="1828800" algn="l" defTabSz="914400" rtl="0" eaLnBrk="1" latinLnBrk="0" hangingPunct="1">
              <a:defRPr sz="1800" kern="1200">
                <a:solidFill>
                  <a:sysClr val="windowText" lastClr="000000"/>
                </a:solidFill>
                <a:latin typeface="Calibri" panose="020F0502020204030204"/>
              </a:defRPr>
            </a:lvl5pPr>
            <a:lvl6pPr marL="2286000" algn="l" defTabSz="914400" rtl="0" eaLnBrk="1" latinLnBrk="0" hangingPunct="1">
              <a:defRPr sz="1800" kern="1200">
                <a:solidFill>
                  <a:sysClr val="windowText" lastClr="000000"/>
                </a:solidFill>
                <a:latin typeface="Calibri" panose="020F0502020204030204"/>
              </a:defRPr>
            </a:lvl6pPr>
            <a:lvl7pPr marL="2743200" algn="l" defTabSz="914400" rtl="0" eaLnBrk="1" latinLnBrk="0" hangingPunct="1">
              <a:defRPr sz="1800" kern="1200">
                <a:solidFill>
                  <a:sysClr val="windowText" lastClr="000000"/>
                </a:solidFill>
                <a:latin typeface="Calibri" panose="020F0502020204030204"/>
              </a:defRPr>
            </a:lvl7pPr>
            <a:lvl8pPr marL="3200400" algn="l" defTabSz="914400" rtl="0" eaLnBrk="1" latinLnBrk="0" hangingPunct="1">
              <a:defRPr sz="1800" kern="1200">
                <a:solidFill>
                  <a:sysClr val="windowText" lastClr="000000"/>
                </a:solidFill>
                <a:latin typeface="Calibri" panose="020F0502020204030204"/>
              </a:defRPr>
            </a:lvl8pPr>
            <a:lvl9pPr marL="3657600" algn="l" defTabSz="914400" rtl="0" eaLnBrk="1" latinLnBrk="0" hangingPunct="1">
              <a:defRPr sz="1800" kern="1200">
                <a:solidFill>
                  <a:sysClr val="windowText" lastClr="000000"/>
                </a:solidFill>
                <a:latin typeface="Calibri" panose="020F0502020204030204"/>
              </a:defRPr>
            </a:lvl9pPr>
          </a:lstStyle>
          <a:p>
            <a:pPr algn="ctr"/>
            <a:endParaRPr lang="es-CO"/>
          </a:p>
        </xdr:txBody>
      </xdr:sp>
      <xdr:cxnSp macro="">
        <xdr:nvCxnSpPr>
          <xdr:cNvPr id="289" name="Conector recto 288">
            <a:extLst>
              <a:ext uri="{FF2B5EF4-FFF2-40B4-BE49-F238E27FC236}">
                <a16:creationId xmlns:a16="http://schemas.microsoft.com/office/drawing/2014/main" id="{2C677828-6CEE-43ED-BBBC-9ECFFD9F2131}"/>
              </a:ext>
            </a:extLst>
          </xdr:cNvPr>
          <xdr:cNvCxnSpPr>
            <a:cxnSpLocks/>
            <a:endCxn id="288" idx="3"/>
          </xdr:cNvCxnSpPr>
        </xdr:nvCxnSpPr>
        <xdr:spPr>
          <a:xfrm flipH="1">
            <a:off x="3742020" y="3869741"/>
            <a:ext cx="1692024" cy="516710"/>
          </a:xfrm>
          <a:prstGeom prst="line">
            <a:avLst/>
          </a:prstGeom>
          <a:noFill/>
          <a:ln w="38100" cap="flat" cmpd="sng" algn="ctr">
            <a:solidFill>
              <a:srgbClr val="4472C4"/>
            </a:solidFill>
            <a:prstDash val="solid"/>
            <a:miter lim="800000"/>
          </a:ln>
          <a:effectLst/>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1937403</xdr:colOff>
      <xdr:row>1</xdr:row>
      <xdr:rowOff>90793</xdr:rowOff>
    </xdr:from>
    <xdr:to>
      <xdr:col>4</xdr:col>
      <xdr:colOff>689429</xdr:colOff>
      <xdr:row>3</xdr:row>
      <xdr:rowOff>299911</xdr:rowOff>
    </xdr:to>
    <xdr:pic>
      <xdr:nvPicPr>
        <xdr:cNvPr id="3" name="2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56270" y="596809"/>
          <a:ext cx="5600841" cy="1221149"/>
        </a:xfrm>
        <a:prstGeom prst="rect">
          <a:avLst/>
        </a:prstGeom>
      </xdr:spPr>
    </xdr:pic>
    <xdr:clientData/>
  </xdr:twoCellAnchor>
  <xdr:twoCellAnchor>
    <xdr:from>
      <xdr:col>0</xdr:col>
      <xdr:colOff>95252</xdr:colOff>
      <xdr:row>0</xdr:row>
      <xdr:rowOff>215196</xdr:rowOff>
    </xdr:from>
    <xdr:to>
      <xdr:col>0</xdr:col>
      <xdr:colOff>815252</xdr:colOff>
      <xdr:row>1</xdr:row>
      <xdr:rowOff>327133</xdr:rowOff>
    </xdr:to>
    <xdr:sp macro="[0]!MostrarR1" textlink="">
      <xdr:nvSpPr>
        <xdr:cNvPr id="41" name="18 Conector">
          <a:extLst>
            <a:ext uri="{FF2B5EF4-FFF2-40B4-BE49-F238E27FC236}">
              <a16:creationId xmlns:a16="http://schemas.microsoft.com/office/drawing/2014/main" id="{00000000-0008-0000-0200-000029000000}"/>
            </a:ext>
          </a:extLst>
        </xdr:cNvPr>
        <xdr:cNvSpPr/>
      </xdr:nvSpPr>
      <xdr:spPr>
        <a:xfrm>
          <a:off x="95252" y="215196"/>
          <a:ext cx="720000" cy="619937"/>
        </a:xfrm>
        <a:prstGeom prst="roundRect">
          <a:avLst/>
        </a:prstGeom>
        <a:ln/>
      </xdr:spPr>
      <xdr:style>
        <a:lnRef idx="0">
          <a:schemeClr val="accent1"/>
        </a:lnRef>
        <a:fillRef idx="3">
          <a:schemeClr val="accent1"/>
        </a:fillRef>
        <a:effectRef idx="3">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s-CO" sz="1200" b="1">
              <a:solidFill>
                <a:sysClr val="windowText" lastClr="000000"/>
              </a:solidFill>
            </a:rPr>
            <a:t>RIESGO </a:t>
          </a:r>
          <a:r>
            <a:rPr lang="es-CO" sz="2000" b="1">
              <a:solidFill>
                <a:sysClr val="windowText" lastClr="000000"/>
              </a:solidFill>
            </a:rPr>
            <a:t>1</a:t>
          </a:r>
        </a:p>
      </xdr:txBody>
    </xdr:sp>
    <xdr:clientData/>
  </xdr:twoCellAnchor>
  <xdr:twoCellAnchor>
    <xdr:from>
      <xdr:col>0</xdr:col>
      <xdr:colOff>923364</xdr:colOff>
      <xdr:row>0</xdr:row>
      <xdr:rowOff>215196</xdr:rowOff>
    </xdr:from>
    <xdr:to>
      <xdr:col>0</xdr:col>
      <xdr:colOff>1643364</xdr:colOff>
      <xdr:row>1</xdr:row>
      <xdr:rowOff>327133</xdr:rowOff>
    </xdr:to>
    <xdr:sp macro="[0]!MostrarR2" textlink="">
      <xdr:nvSpPr>
        <xdr:cNvPr id="42" name="19 Conector">
          <a:extLst>
            <a:ext uri="{FF2B5EF4-FFF2-40B4-BE49-F238E27FC236}">
              <a16:creationId xmlns:a16="http://schemas.microsoft.com/office/drawing/2014/main" id="{00000000-0008-0000-0200-00002A000000}"/>
            </a:ext>
          </a:extLst>
        </xdr:cNvPr>
        <xdr:cNvSpPr/>
      </xdr:nvSpPr>
      <xdr:spPr>
        <a:xfrm>
          <a:off x="923364" y="215196"/>
          <a:ext cx="720000" cy="619937"/>
        </a:xfrm>
        <a:prstGeom prst="roundRect">
          <a:avLst/>
        </a:prstGeom>
        <a:ln/>
      </xdr:spPr>
      <xdr:style>
        <a:lnRef idx="0">
          <a:schemeClr val="accent1"/>
        </a:lnRef>
        <a:fillRef idx="3">
          <a:schemeClr val="accent1"/>
        </a:fillRef>
        <a:effectRef idx="3">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200" b="1" i="0" u="none" strike="noStrike" kern="0" cap="none" spc="0" normalizeH="0" baseline="0" noProof="0">
              <a:ln>
                <a:noFill/>
              </a:ln>
              <a:solidFill>
                <a:sysClr val="windowText" lastClr="000000"/>
              </a:solidFill>
              <a:effectLst/>
              <a:uLnTx/>
              <a:uFillTx/>
              <a:latin typeface="+mn-lt"/>
              <a:ea typeface="+mn-ea"/>
              <a:cs typeface="+mn-cs"/>
            </a:rPr>
            <a:t>RIESGO </a:t>
          </a:r>
          <a:r>
            <a:rPr kumimoji="0" lang="es-CO" sz="2000" b="1" i="0" u="none" strike="noStrike" kern="0" cap="none" spc="0" normalizeH="0" baseline="0" noProof="0">
              <a:ln>
                <a:noFill/>
              </a:ln>
              <a:solidFill>
                <a:sysClr val="windowText" lastClr="000000"/>
              </a:solidFill>
              <a:effectLst/>
              <a:uLnTx/>
              <a:uFillTx/>
              <a:latin typeface="+mn-lt"/>
              <a:ea typeface="+mn-ea"/>
              <a:cs typeface="+mn-cs"/>
            </a:rPr>
            <a:t>2</a:t>
          </a:r>
        </a:p>
        <a:p>
          <a:pPr algn="l"/>
          <a:endParaRPr lang="es-CO" sz="1600" b="1">
            <a:solidFill>
              <a:sysClr val="windowText" lastClr="000000"/>
            </a:solidFill>
          </a:endParaRPr>
        </a:p>
      </xdr:txBody>
    </xdr:sp>
    <xdr:clientData/>
  </xdr:twoCellAnchor>
  <xdr:twoCellAnchor>
    <xdr:from>
      <xdr:col>0</xdr:col>
      <xdr:colOff>1715452</xdr:colOff>
      <xdr:row>0</xdr:row>
      <xdr:rowOff>215196</xdr:rowOff>
    </xdr:from>
    <xdr:to>
      <xdr:col>0</xdr:col>
      <xdr:colOff>2435452</xdr:colOff>
      <xdr:row>1</xdr:row>
      <xdr:rowOff>327133</xdr:rowOff>
    </xdr:to>
    <xdr:sp macro="[0]!MostrarR3" textlink="">
      <xdr:nvSpPr>
        <xdr:cNvPr id="43" name="21 Conector">
          <a:extLst>
            <a:ext uri="{FF2B5EF4-FFF2-40B4-BE49-F238E27FC236}">
              <a16:creationId xmlns:a16="http://schemas.microsoft.com/office/drawing/2014/main" id="{00000000-0008-0000-0200-00002B000000}"/>
            </a:ext>
          </a:extLst>
        </xdr:cNvPr>
        <xdr:cNvSpPr/>
      </xdr:nvSpPr>
      <xdr:spPr>
        <a:xfrm>
          <a:off x="1715452" y="215196"/>
          <a:ext cx="720000" cy="612000"/>
        </a:xfrm>
        <a:prstGeom prst="roundRect">
          <a:avLst/>
        </a:prstGeom>
        <a:ln/>
      </xdr:spPr>
      <xdr:style>
        <a:lnRef idx="0">
          <a:schemeClr val="accent1"/>
        </a:lnRef>
        <a:fillRef idx="3">
          <a:schemeClr val="accent1"/>
        </a:fillRef>
        <a:effectRef idx="3">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200" b="1" i="0" u="none" strike="noStrike" kern="0" cap="none" spc="0" normalizeH="0" baseline="0" noProof="0">
              <a:ln>
                <a:noFill/>
              </a:ln>
              <a:solidFill>
                <a:sysClr val="windowText" lastClr="000000"/>
              </a:solidFill>
              <a:effectLst/>
              <a:uLnTx/>
              <a:uFillTx/>
              <a:latin typeface="+mn-lt"/>
              <a:ea typeface="+mn-ea"/>
              <a:cs typeface="+mn-cs"/>
            </a:rPr>
            <a:t>RIESGO </a:t>
          </a:r>
          <a:r>
            <a:rPr kumimoji="0" lang="es-CO" sz="2000" b="1" i="0" u="none" strike="noStrike" kern="0" cap="none" spc="0" normalizeH="0" baseline="0" noProof="0">
              <a:ln>
                <a:noFill/>
              </a:ln>
              <a:solidFill>
                <a:sysClr val="windowText" lastClr="000000"/>
              </a:solidFill>
              <a:effectLst/>
              <a:uLnTx/>
              <a:uFillTx/>
              <a:latin typeface="+mn-lt"/>
              <a:ea typeface="+mn-ea"/>
              <a:cs typeface="+mn-cs"/>
            </a:rPr>
            <a:t>3</a:t>
          </a:r>
        </a:p>
        <a:p>
          <a:pPr algn="l"/>
          <a:endParaRPr lang="es-CO" sz="1100"/>
        </a:p>
      </xdr:txBody>
    </xdr:sp>
    <xdr:clientData/>
  </xdr:twoCellAnchor>
  <xdr:twoCellAnchor>
    <xdr:from>
      <xdr:col>0</xdr:col>
      <xdr:colOff>2507540</xdr:colOff>
      <xdr:row>0</xdr:row>
      <xdr:rowOff>214317</xdr:rowOff>
    </xdr:from>
    <xdr:to>
      <xdr:col>0</xdr:col>
      <xdr:colOff>3227540</xdr:colOff>
      <xdr:row>1</xdr:row>
      <xdr:rowOff>326254</xdr:rowOff>
    </xdr:to>
    <xdr:sp macro="[0]!MostrarR4" textlink="">
      <xdr:nvSpPr>
        <xdr:cNvPr id="44" name="22 Conector">
          <a:extLst>
            <a:ext uri="{FF2B5EF4-FFF2-40B4-BE49-F238E27FC236}">
              <a16:creationId xmlns:a16="http://schemas.microsoft.com/office/drawing/2014/main" id="{00000000-0008-0000-0200-00002C000000}"/>
            </a:ext>
          </a:extLst>
        </xdr:cNvPr>
        <xdr:cNvSpPr/>
      </xdr:nvSpPr>
      <xdr:spPr>
        <a:xfrm>
          <a:off x="2507540" y="214317"/>
          <a:ext cx="720000" cy="612000"/>
        </a:xfrm>
        <a:prstGeom prst="roundRect">
          <a:avLst/>
        </a:prstGeom>
        <a:ln/>
      </xdr:spPr>
      <xdr:style>
        <a:lnRef idx="0">
          <a:schemeClr val="accent1"/>
        </a:lnRef>
        <a:fillRef idx="3">
          <a:schemeClr val="accent1"/>
        </a:fillRef>
        <a:effectRef idx="3">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200" b="1" i="0" u="none" strike="noStrike" kern="0" cap="none" spc="0" normalizeH="0" baseline="0" noProof="0">
              <a:ln>
                <a:noFill/>
              </a:ln>
              <a:solidFill>
                <a:sysClr val="windowText" lastClr="000000"/>
              </a:solidFill>
              <a:effectLst/>
              <a:uLnTx/>
              <a:uFillTx/>
              <a:latin typeface="+mn-lt"/>
              <a:ea typeface="+mn-ea"/>
              <a:cs typeface="+mn-cs"/>
            </a:rPr>
            <a:t>RIESGO </a:t>
          </a:r>
          <a:r>
            <a:rPr kumimoji="0" lang="es-CO" sz="2000" b="1" i="0" u="none" strike="noStrike" kern="0" cap="none" spc="0" normalizeH="0" baseline="0" noProof="0">
              <a:ln>
                <a:noFill/>
              </a:ln>
              <a:solidFill>
                <a:sysClr val="windowText" lastClr="000000"/>
              </a:solidFill>
              <a:effectLst/>
              <a:uLnTx/>
              <a:uFillTx/>
              <a:latin typeface="+mn-lt"/>
              <a:ea typeface="+mn-ea"/>
              <a:cs typeface="+mn-cs"/>
            </a:rPr>
            <a:t>4</a:t>
          </a:r>
        </a:p>
        <a:p>
          <a:pPr algn="l"/>
          <a:endParaRPr lang="es-CO" sz="1100"/>
        </a:p>
      </xdr:txBody>
    </xdr:sp>
    <xdr:clientData/>
  </xdr:twoCellAnchor>
  <xdr:twoCellAnchor>
    <xdr:from>
      <xdr:col>0</xdr:col>
      <xdr:colOff>85727</xdr:colOff>
      <xdr:row>1</xdr:row>
      <xdr:rowOff>415204</xdr:rowOff>
    </xdr:from>
    <xdr:to>
      <xdr:col>0</xdr:col>
      <xdr:colOff>805727</xdr:colOff>
      <xdr:row>3</xdr:row>
      <xdr:rowOff>27079</xdr:rowOff>
    </xdr:to>
    <xdr:sp macro="[0]!MostrarR5" textlink="">
      <xdr:nvSpPr>
        <xdr:cNvPr id="45" name="23 Conector">
          <a:extLst>
            <a:ext uri="{FF2B5EF4-FFF2-40B4-BE49-F238E27FC236}">
              <a16:creationId xmlns:a16="http://schemas.microsoft.com/office/drawing/2014/main" id="{00000000-0008-0000-0200-00002D000000}"/>
            </a:ext>
          </a:extLst>
        </xdr:cNvPr>
        <xdr:cNvSpPr/>
      </xdr:nvSpPr>
      <xdr:spPr>
        <a:xfrm>
          <a:off x="85727" y="929554"/>
          <a:ext cx="720000" cy="640575"/>
        </a:xfrm>
        <a:prstGeom prst="roundRect">
          <a:avLst/>
        </a:prstGeom>
        <a:ln/>
      </xdr:spPr>
      <xdr:style>
        <a:lnRef idx="0">
          <a:schemeClr val="accent1"/>
        </a:lnRef>
        <a:fillRef idx="3">
          <a:schemeClr val="accent1"/>
        </a:fillRef>
        <a:effectRef idx="3">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200" b="1" i="0" u="none" strike="noStrike" kern="0" cap="none" spc="0" normalizeH="0" baseline="0" noProof="0">
              <a:ln>
                <a:noFill/>
              </a:ln>
              <a:solidFill>
                <a:sysClr val="windowText" lastClr="000000"/>
              </a:solidFill>
              <a:effectLst/>
              <a:uLnTx/>
              <a:uFillTx/>
              <a:latin typeface="+mn-lt"/>
              <a:ea typeface="+mn-ea"/>
              <a:cs typeface="+mn-cs"/>
            </a:rPr>
            <a:t>RIESGO </a:t>
          </a:r>
          <a:r>
            <a:rPr kumimoji="0" lang="es-CO" sz="2000" b="1" i="0" u="none" strike="noStrike" kern="0" cap="none" spc="0" normalizeH="0" baseline="0" noProof="0">
              <a:ln>
                <a:noFill/>
              </a:ln>
              <a:solidFill>
                <a:sysClr val="windowText" lastClr="000000"/>
              </a:solidFill>
              <a:effectLst/>
              <a:uLnTx/>
              <a:uFillTx/>
              <a:latin typeface="+mn-lt"/>
              <a:ea typeface="+mn-ea"/>
              <a:cs typeface="+mn-cs"/>
            </a:rPr>
            <a:t>5</a:t>
          </a:r>
        </a:p>
      </xdr:txBody>
    </xdr:sp>
    <xdr:clientData/>
  </xdr:twoCellAnchor>
  <xdr:twoCellAnchor>
    <xdr:from>
      <xdr:col>0</xdr:col>
      <xdr:colOff>923364</xdr:colOff>
      <xdr:row>1</xdr:row>
      <xdr:rowOff>434254</xdr:rowOff>
    </xdr:from>
    <xdr:to>
      <xdr:col>0</xdr:col>
      <xdr:colOff>1643364</xdr:colOff>
      <xdr:row>3</xdr:row>
      <xdr:rowOff>46129</xdr:rowOff>
    </xdr:to>
    <xdr:sp macro="[0]!MostrarR6" textlink="">
      <xdr:nvSpPr>
        <xdr:cNvPr id="46" name="24 Conector">
          <a:extLst>
            <a:ext uri="{FF2B5EF4-FFF2-40B4-BE49-F238E27FC236}">
              <a16:creationId xmlns:a16="http://schemas.microsoft.com/office/drawing/2014/main" id="{00000000-0008-0000-0200-00002E000000}"/>
            </a:ext>
          </a:extLst>
        </xdr:cNvPr>
        <xdr:cNvSpPr/>
      </xdr:nvSpPr>
      <xdr:spPr>
        <a:xfrm>
          <a:off x="923364" y="934317"/>
          <a:ext cx="720000" cy="612000"/>
        </a:xfrm>
        <a:prstGeom prst="roundRect">
          <a:avLst/>
        </a:prstGeom>
        <a:ln/>
      </xdr:spPr>
      <xdr:style>
        <a:lnRef idx="0">
          <a:schemeClr val="accent1"/>
        </a:lnRef>
        <a:fillRef idx="3">
          <a:schemeClr val="accent1"/>
        </a:fillRef>
        <a:effectRef idx="3">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200" b="1" i="0" u="none" strike="noStrike" kern="0" cap="none" spc="0" normalizeH="0" baseline="0" noProof="0">
              <a:ln>
                <a:noFill/>
              </a:ln>
              <a:solidFill>
                <a:sysClr val="windowText" lastClr="000000"/>
              </a:solidFill>
              <a:effectLst/>
              <a:uLnTx/>
              <a:uFillTx/>
              <a:latin typeface="+mn-lt"/>
              <a:ea typeface="+mn-ea"/>
              <a:cs typeface="+mn-cs"/>
            </a:rPr>
            <a:t>RIESGO </a:t>
          </a:r>
          <a:r>
            <a:rPr kumimoji="0" lang="es-CO" sz="2000" b="1" i="0" u="none" strike="noStrike" kern="0" cap="none" spc="0" normalizeH="0" baseline="0" noProof="0">
              <a:ln>
                <a:noFill/>
              </a:ln>
              <a:solidFill>
                <a:sysClr val="windowText" lastClr="000000"/>
              </a:solidFill>
              <a:effectLst/>
              <a:uLnTx/>
              <a:uFillTx/>
              <a:latin typeface="+mn-lt"/>
              <a:ea typeface="+mn-ea"/>
              <a:cs typeface="+mn-cs"/>
            </a:rPr>
            <a:t>6</a:t>
          </a:r>
        </a:p>
        <a:p>
          <a:pPr algn="l"/>
          <a:endParaRPr lang="es-CO" sz="1100"/>
        </a:p>
      </xdr:txBody>
    </xdr:sp>
    <xdr:clientData/>
  </xdr:twoCellAnchor>
  <xdr:twoCellAnchor>
    <xdr:from>
      <xdr:col>0</xdr:col>
      <xdr:colOff>923364</xdr:colOff>
      <xdr:row>3</xdr:row>
      <xdr:rowOff>154129</xdr:rowOff>
    </xdr:from>
    <xdr:to>
      <xdr:col>0</xdr:col>
      <xdr:colOff>1643364</xdr:colOff>
      <xdr:row>4</xdr:row>
      <xdr:rowOff>266067</xdr:rowOff>
    </xdr:to>
    <xdr:sp macro="[0]!MostrarR10" textlink="">
      <xdr:nvSpPr>
        <xdr:cNvPr id="47" name="25 Conector">
          <a:extLst>
            <a:ext uri="{FF2B5EF4-FFF2-40B4-BE49-F238E27FC236}">
              <a16:creationId xmlns:a16="http://schemas.microsoft.com/office/drawing/2014/main" id="{00000000-0008-0000-0200-00002F000000}"/>
            </a:ext>
          </a:extLst>
        </xdr:cNvPr>
        <xdr:cNvSpPr/>
      </xdr:nvSpPr>
      <xdr:spPr>
        <a:xfrm>
          <a:off x="923364" y="1654317"/>
          <a:ext cx="720000" cy="612000"/>
        </a:xfrm>
        <a:prstGeom prst="roundRect">
          <a:avLst/>
        </a:prstGeom>
        <a:ln/>
      </xdr:spPr>
      <xdr:style>
        <a:lnRef idx="0">
          <a:schemeClr val="accent1"/>
        </a:lnRef>
        <a:fillRef idx="3">
          <a:schemeClr val="accent1"/>
        </a:fillRef>
        <a:effectRef idx="3">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200" b="1" i="0" u="none" strike="noStrike" kern="0" cap="none" spc="0" normalizeH="0" baseline="0" noProof="0">
              <a:ln>
                <a:noFill/>
              </a:ln>
              <a:solidFill>
                <a:sysClr val="windowText" lastClr="000000"/>
              </a:solidFill>
              <a:effectLst/>
              <a:uLnTx/>
              <a:uFillTx/>
              <a:latin typeface="+mn-lt"/>
              <a:ea typeface="+mn-ea"/>
              <a:cs typeface="+mn-cs"/>
            </a:rPr>
            <a:t>RIESGO </a:t>
          </a:r>
          <a:r>
            <a:rPr kumimoji="0" lang="es-CO" sz="2000" b="1" i="0" u="none" strike="noStrike" kern="0" cap="none" spc="0" normalizeH="0" baseline="0" noProof="0">
              <a:ln>
                <a:noFill/>
              </a:ln>
              <a:solidFill>
                <a:sysClr val="windowText" lastClr="000000"/>
              </a:solidFill>
              <a:effectLst/>
              <a:uLnTx/>
              <a:uFillTx/>
              <a:latin typeface="+mn-lt"/>
              <a:ea typeface="+mn-ea"/>
              <a:cs typeface="+mn-cs"/>
            </a:rPr>
            <a:t>10</a:t>
          </a:r>
        </a:p>
        <a:p>
          <a:pPr algn="l"/>
          <a:endParaRPr lang="es-CO" sz="1100"/>
        </a:p>
      </xdr:txBody>
    </xdr:sp>
    <xdr:clientData/>
  </xdr:twoCellAnchor>
  <xdr:twoCellAnchor>
    <xdr:from>
      <xdr:col>0</xdr:col>
      <xdr:colOff>1715452</xdr:colOff>
      <xdr:row>1</xdr:row>
      <xdr:rowOff>435133</xdr:rowOff>
    </xdr:from>
    <xdr:to>
      <xdr:col>0</xdr:col>
      <xdr:colOff>2435452</xdr:colOff>
      <xdr:row>3</xdr:row>
      <xdr:rowOff>47008</xdr:rowOff>
    </xdr:to>
    <xdr:sp macro="[0]!MostrarR7" textlink="">
      <xdr:nvSpPr>
        <xdr:cNvPr id="49" name="27 Conector">
          <a:extLst>
            <a:ext uri="{FF2B5EF4-FFF2-40B4-BE49-F238E27FC236}">
              <a16:creationId xmlns:a16="http://schemas.microsoft.com/office/drawing/2014/main" id="{00000000-0008-0000-0200-000031000000}"/>
            </a:ext>
          </a:extLst>
        </xdr:cNvPr>
        <xdr:cNvSpPr/>
      </xdr:nvSpPr>
      <xdr:spPr>
        <a:xfrm>
          <a:off x="1715452" y="935196"/>
          <a:ext cx="720000" cy="612000"/>
        </a:xfrm>
        <a:prstGeom prst="roundRect">
          <a:avLst/>
        </a:prstGeom>
        <a:ln/>
      </xdr:spPr>
      <xdr:style>
        <a:lnRef idx="0">
          <a:schemeClr val="accent1"/>
        </a:lnRef>
        <a:fillRef idx="3">
          <a:schemeClr val="accent1"/>
        </a:fillRef>
        <a:effectRef idx="3">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200" b="1" i="0" u="none" strike="noStrike" kern="0" cap="none" spc="0" normalizeH="0" baseline="0" noProof="0">
              <a:ln>
                <a:noFill/>
              </a:ln>
              <a:solidFill>
                <a:sysClr val="windowText" lastClr="000000"/>
              </a:solidFill>
              <a:effectLst/>
              <a:uLnTx/>
              <a:uFillTx/>
              <a:latin typeface="+mn-lt"/>
              <a:ea typeface="+mn-ea"/>
              <a:cs typeface="+mn-cs"/>
            </a:rPr>
            <a:t>RIESGO </a:t>
          </a:r>
          <a:r>
            <a:rPr kumimoji="0" lang="es-CO" sz="2000" b="1" i="0" u="none" strike="noStrike" kern="0" cap="none" spc="0" normalizeH="0" baseline="0" noProof="0">
              <a:ln>
                <a:noFill/>
              </a:ln>
              <a:solidFill>
                <a:sysClr val="windowText" lastClr="000000"/>
              </a:solidFill>
              <a:effectLst/>
              <a:uLnTx/>
              <a:uFillTx/>
              <a:latin typeface="+mn-lt"/>
              <a:ea typeface="+mn-ea"/>
              <a:cs typeface="+mn-cs"/>
            </a:rPr>
            <a:t>7</a:t>
          </a:r>
        </a:p>
        <a:p>
          <a:pPr algn="l"/>
          <a:endParaRPr lang="es-CO" sz="1100"/>
        </a:p>
      </xdr:txBody>
    </xdr:sp>
    <xdr:clientData/>
  </xdr:twoCellAnchor>
  <xdr:twoCellAnchor>
    <xdr:from>
      <xdr:col>0</xdr:col>
      <xdr:colOff>2507540</xdr:colOff>
      <xdr:row>1</xdr:row>
      <xdr:rowOff>434254</xdr:rowOff>
    </xdr:from>
    <xdr:to>
      <xdr:col>0</xdr:col>
      <xdr:colOff>3227540</xdr:colOff>
      <xdr:row>3</xdr:row>
      <xdr:rowOff>46129</xdr:rowOff>
    </xdr:to>
    <xdr:sp macro="[0]!MostrarR8" textlink="">
      <xdr:nvSpPr>
        <xdr:cNvPr id="50" name="28 Conector">
          <a:extLst>
            <a:ext uri="{FF2B5EF4-FFF2-40B4-BE49-F238E27FC236}">
              <a16:creationId xmlns:a16="http://schemas.microsoft.com/office/drawing/2014/main" id="{00000000-0008-0000-0200-000032000000}"/>
            </a:ext>
          </a:extLst>
        </xdr:cNvPr>
        <xdr:cNvSpPr/>
      </xdr:nvSpPr>
      <xdr:spPr>
        <a:xfrm>
          <a:off x="2507540" y="934317"/>
          <a:ext cx="720000" cy="612000"/>
        </a:xfrm>
        <a:prstGeom prst="roundRect">
          <a:avLst/>
        </a:prstGeom>
        <a:ln/>
      </xdr:spPr>
      <xdr:style>
        <a:lnRef idx="0">
          <a:schemeClr val="accent1"/>
        </a:lnRef>
        <a:fillRef idx="3">
          <a:schemeClr val="accent1"/>
        </a:fillRef>
        <a:effectRef idx="3">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200" b="1" i="0" u="none" strike="noStrike" kern="0" cap="none" spc="0" normalizeH="0" baseline="0" noProof="0">
              <a:ln>
                <a:noFill/>
              </a:ln>
              <a:solidFill>
                <a:sysClr val="windowText" lastClr="000000"/>
              </a:solidFill>
              <a:effectLst/>
              <a:uLnTx/>
              <a:uFillTx/>
              <a:latin typeface="+mn-lt"/>
              <a:ea typeface="+mn-ea"/>
              <a:cs typeface="+mn-cs"/>
            </a:rPr>
            <a:t>RIESGO </a:t>
          </a:r>
          <a:r>
            <a:rPr kumimoji="0" lang="es-CO" sz="2000" b="1" i="0" u="none" strike="noStrike" kern="0" cap="none" spc="0" normalizeH="0" baseline="0" noProof="0">
              <a:ln>
                <a:noFill/>
              </a:ln>
              <a:solidFill>
                <a:sysClr val="windowText" lastClr="000000"/>
              </a:solidFill>
              <a:effectLst/>
              <a:uLnTx/>
              <a:uFillTx/>
              <a:latin typeface="+mn-lt"/>
              <a:ea typeface="+mn-ea"/>
              <a:cs typeface="+mn-cs"/>
            </a:rPr>
            <a:t>8</a:t>
          </a:r>
        </a:p>
        <a:p>
          <a:pPr algn="l"/>
          <a:endParaRPr lang="es-CO" sz="1100"/>
        </a:p>
      </xdr:txBody>
    </xdr:sp>
    <xdr:clientData/>
  </xdr:twoCellAnchor>
  <xdr:twoCellAnchor>
    <xdr:from>
      <xdr:col>0</xdr:col>
      <xdr:colOff>95252</xdr:colOff>
      <xdr:row>3</xdr:row>
      <xdr:rowOff>154129</xdr:rowOff>
    </xdr:from>
    <xdr:to>
      <xdr:col>0</xdr:col>
      <xdr:colOff>815252</xdr:colOff>
      <xdr:row>4</xdr:row>
      <xdr:rowOff>266067</xdr:rowOff>
    </xdr:to>
    <xdr:sp macro="[0]!MostrarR9" textlink="">
      <xdr:nvSpPr>
        <xdr:cNvPr id="51" name="25 Conector">
          <a:extLst>
            <a:ext uri="{FF2B5EF4-FFF2-40B4-BE49-F238E27FC236}">
              <a16:creationId xmlns:a16="http://schemas.microsoft.com/office/drawing/2014/main" id="{00000000-0008-0000-0200-000033000000}"/>
            </a:ext>
          </a:extLst>
        </xdr:cNvPr>
        <xdr:cNvSpPr/>
      </xdr:nvSpPr>
      <xdr:spPr>
        <a:xfrm>
          <a:off x="95252" y="1654317"/>
          <a:ext cx="720000" cy="612000"/>
        </a:xfrm>
        <a:prstGeom prst="roundRect">
          <a:avLst/>
        </a:prstGeom>
        <a:ln/>
      </xdr:spPr>
      <xdr:style>
        <a:lnRef idx="0">
          <a:schemeClr val="accent1"/>
        </a:lnRef>
        <a:fillRef idx="3">
          <a:schemeClr val="accent1"/>
        </a:fillRef>
        <a:effectRef idx="3">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200" b="1" i="0" u="none" strike="noStrike" kern="0" cap="none" spc="0" normalizeH="0" baseline="0" noProof="0">
              <a:ln>
                <a:noFill/>
              </a:ln>
              <a:solidFill>
                <a:sysClr val="windowText" lastClr="000000"/>
              </a:solidFill>
              <a:effectLst/>
              <a:uLnTx/>
              <a:uFillTx/>
              <a:latin typeface="+mn-lt"/>
              <a:ea typeface="+mn-ea"/>
              <a:cs typeface="+mn-cs"/>
            </a:rPr>
            <a:t>RIESGO </a:t>
          </a:r>
          <a:r>
            <a:rPr kumimoji="0" lang="es-CO" sz="2000" b="1" i="0" u="none" strike="noStrike" kern="0" cap="none" spc="0" normalizeH="0" baseline="0" noProof="0">
              <a:ln>
                <a:noFill/>
              </a:ln>
              <a:solidFill>
                <a:sysClr val="windowText" lastClr="000000"/>
              </a:solidFill>
              <a:effectLst/>
              <a:uLnTx/>
              <a:uFillTx/>
              <a:latin typeface="+mn-lt"/>
              <a:ea typeface="+mn-ea"/>
              <a:cs typeface="+mn-cs"/>
            </a:rPr>
            <a:t>9</a:t>
          </a:r>
        </a:p>
        <a:p>
          <a:pPr algn="l"/>
          <a:endParaRPr lang="es-CO" sz="1100"/>
        </a:p>
      </xdr:txBody>
    </xdr:sp>
    <xdr:clientData/>
  </xdr:twoCellAnchor>
  <xdr:twoCellAnchor>
    <xdr:from>
      <xdr:col>0</xdr:col>
      <xdr:colOff>1885950</xdr:colOff>
      <xdr:row>3</xdr:row>
      <xdr:rowOff>173179</xdr:rowOff>
    </xdr:from>
    <xdr:to>
      <xdr:col>0</xdr:col>
      <xdr:colOff>3169551</xdr:colOff>
      <xdr:row>4</xdr:row>
      <xdr:rowOff>285117</xdr:rowOff>
    </xdr:to>
    <xdr:sp macro="[0]!Controldecambios" textlink="">
      <xdr:nvSpPr>
        <xdr:cNvPr id="52" name="25 Conector">
          <a:extLst>
            <a:ext uri="{FF2B5EF4-FFF2-40B4-BE49-F238E27FC236}">
              <a16:creationId xmlns:a16="http://schemas.microsoft.com/office/drawing/2014/main" id="{00000000-0008-0000-0200-000034000000}"/>
            </a:ext>
          </a:extLst>
        </xdr:cNvPr>
        <xdr:cNvSpPr/>
      </xdr:nvSpPr>
      <xdr:spPr>
        <a:xfrm>
          <a:off x="1885950" y="1716229"/>
          <a:ext cx="1283601" cy="626288"/>
        </a:xfrm>
        <a:prstGeom prst="roundRect">
          <a:avLst/>
        </a:prstGeom>
        <a:ln/>
      </xdr:spPr>
      <xdr:style>
        <a:lnRef idx="0">
          <a:schemeClr val="accent1"/>
        </a:lnRef>
        <a:fillRef idx="3">
          <a:schemeClr val="accent1"/>
        </a:fillRef>
        <a:effectRef idx="3">
          <a:schemeClr val="accent1"/>
        </a:effectRef>
        <a:fontRef idx="minor">
          <a:schemeClr val="lt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1400" b="1" i="0" u="none" strike="noStrike" kern="0" cap="none" spc="0" normalizeH="0" baseline="0" noProof="0">
              <a:ln>
                <a:noFill/>
              </a:ln>
              <a:solidFill>
                <a:sysClr val="windowText" lastClr="000000"/>
              </a:solidFill>
              <a:effectLst/>
              <a:uLnTx/>
              <a:uFillTx/>
              <a:latin typeface="+mn-lt"/>
              <a:ea typeface="+mn-ea"/>
              <a:cs typeface="+mn-cs"/>
            </a:rPr>
            <a:t>CONTROL CAMBIOS</a:t>
          </a:r>
          <a:endParaRPr kumimoji="0" lang="es-CO" sz="2400" b="1" i="0" u="none" strike="noStrike" kern="0" cap="none" spc="0" normalizeH="0" baseline="0" noProof="0">
            <a:ln>
              <a:noFill/>
            </a:ln>
            <a:solidFill>
              <a:sysClr val="windowText" lastClr="000000"/>
            </a:solidFill>
            <a:effectLst/>
            <a:uLnTx/>
            <a:uFillTx/>
            <a:latin typeface="+mn-lt"/>
            <a:ea typeface="+mn-ea"/>
            <a:cs typeface="+mn-cs"/>
          </a:endParaRPr>
        </a:p>
      </xdr:txBody>
    </xdr:sp>
    <xdr:clientData/>
  </xdr:twoCellAnchor>
  <xdr:twoCellAnchor editAs="oneCell">
    <xdr:from>
      <xdr:col>0</xdr:col>
      <xdr:colOff>1004093</xdr:colOff>
      <xdr:row>6</xdr:row>
      <xdr:rowOff>15877</xdr:rowOff>
    </xdr:from>
    <xdr:to>
      <xdr:col>0</xdr:col>
      <xdr:colOff>2337593</xdr:colOff>
      <xdr:row>8</xdr:row>
      <xdr:rowOff>592803</xdr:rowOff>
    </xdr:to>
    <xdr:pic>
      <xdr:nvPicPr>
        <xdr:cNvPr id="5" name="4 Imagen">
          <a:hlinkClick xmlns:r="http://schemas.openxmlformats.org/officeDocument/2006/relationships" r:id="rId2"/>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a:stretch>
          <a:fillRect/>
        </a:stretch>
      </xdr:blipFill>
      <xdr:spPr>
        <a:xfrm>
          <a:off x="1004093" y="3016252"/>
          <a:ext cx="1333500" cy="1358205"/>
        </a:xfrm>
        <a:prstGeom prst="rect">
          <a:avLst/>
        </a:prstGeom>
      </xdr:spPr>
    </xdr:pic>
    <xdr:clientData/>
  </xdr:twoCellAnchor>
  <xdr:twoCellAnchor editAs="oneCell">
    <xdr:from>
      <xdr:col>0</xdr:col>
      <xdr:colOff>1000124</xdr:colOff>
      <xdr:row>42</xdr:row>
      <xdr:rowOff>214309</xdr:rowOff>
    </xdr:from>
    <xdr:to>
      <xdr:col>0</xdr:col>
      <xdr:colOff>2329167</xdr:colOff>
      <xdr:row>45</xdr:row>
      <xdr:rowOff>73646</xdr:rowOff>
    </xdr:to>
    <xdr:pic>
      <xdr:nvPicPr>
        <xdr:cNvPr id="6" name="5 Imagen">
          <a:hlinkClick xmlns:r="http://schemas.openxmlformats.org/officeDocument/2006/relationships" r:id="rId4"/>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5"/>
        <a:stretch>
          <a:fillRect/>
        </a:stretch>
      </xdr:blipFill>
      <xdr:spPr>
        <a:xfrm>
          <a:off x="1000124" y="22050372"/>
          <a:ext cx="1329043" cy="1359526"/>
        </a:xfrm>
        <a:prstGeom prst="rect">
          <a:avLst/>
        </a:prstGeom>
      </xdr:spPr>
    </xdr:pic>
    <xdr:clientData/>
  </xdr:twoCellAnchor>
  <xdr:twoCellAnchor editAs="oneCell">
    <xdr:from>
      <xdr:col>0</xdr:col>
      <xdr:colOff>1000127</xdr:colOff>
      <xdr:row>79</xdr:row>
      <xdr:rowOff>214313</xdr:rowOff>
    </xdr:from>
    <xdr:to>
      <xdr:col>0</xdr:col>
      <xdr:colOff>2329170</xdr:colOff>
      <xdr:row>82</xdr:row>
      <xdr:rowOff>73655</xdr:rowOff>
    </xdr:to>
    <xdr:pic>
      <xdr:nvPicPr>
        <xdr:cNvPr id="7" name="6 Imagen">
          <a:hlinkClick xmlns:r="http://schemas.openxmlformats.org/officeDocument/2006/relationships" r:id="rId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a:stretch>
          <a:fillRect/>
        </a:stretch>
      </xdr:blipFill>
      <xdr:spPr>
        <a:xfrm>
          <a:off x="1000127" y="40552688"/>
          <a:ext cx="1329043" cy="1359526"/>
        </a:xfrm>
        <a:prstGeom prst="rect">
          <a:avLst/>
        </a:prstGeom>
      </xdr:spPr>
    </xdr:pic>
    <xdr:clientData/>
  </xdr:twoCellAnchor>
  <xdr:twoCellAnchor editAs="oneCell">
    <xdr:from>
      <xdr:col>0</xdr:col>
      <xdr:colOff>1000125</xdr:colOff>
      <xdr:row>116</xdr:row>
      <xdr:rowOff>214313</xdr:rowOff>
    </xdr:from>
    <xdr:to>
      <xdr:col>0</xdr:col>
      <xdr:colOff>2329168</xdr:colOff>
      <xdr:row>119</xdr:row>
      <xdr:rowOff>73649</xdr:rowOff>
    </xdr:to>
    <xdr:pic>
      <xdr:nvPicPr>
        <xdr:cNvPr id="9" name="8 Imagen">
          <a:hlinkClick xmlns:r="http://schemas.openxmlformats.org/officeDocument/2006/relationships" r:id="rId7"/>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5"/>
        <a:stretch>
          <a:fillRect/>
        </a:stretch>
      </xdr:blipFill>
      <xdr:spPr>
        <a:xfrm>
          <a:off x="1000125" y="59055001"/>
          <a:ext cx="1329043" cy="1359526"/>
        </a:xfrm>
        <a:prstGeom prst="rect">
          <a:avLst/>
        </a:prstGeom>
      </xdr:spPr>
    </xdr:pic>
    <xdr:clientData/>
  </xdr:twoCellAnchor>
  <xdr:twoCellAnchor editAs="oneCell">
    <xdr:from>
      <xdr:col>0</xdr:col>
      <xdr:colOff>1000126</xdr:colOff>
      <xdr:row>153</xdr:row>
      <xdr:rowOff>214314</xdr:rowOff>
    </xdr:from>
    <xdr:to>
      <xdr:col>0</xdr:col>
      <xdr:colOff>2329169</xdr:colOff>
      <xdr:row>156</xdr:row>
      <xdr:rowOff>73653</xdr:rowOff>
    </xdr:to>
    <xdr:pic>
      <xdr:nvPicPr>
        <xdr:cNvPr id="11" name="10 Imagen">
          <a:hlinkClick xmlns:r="http://schemas.openxmlformats.org/officeDocument/2006/relationships" r:id="rId8"/>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5"/>
        <a:stretch>
          <a:fillRect/>
        </a:stretch>
      </xdr:blipFill>
      <xdr:spPr>
        <a:xfrm>
          <a:off x="1000126" y="77557314"/>
          <a:ext cx="1329043" cy="1359526"/>
        </a:xfrm>
        <a:prstGeom prst="rect">
          <a:avLst/>
        </a:prstGeom>
      </xdr:spPr>
    </xdr:pic>
    <xdr:clientData/>
  </xdr:twoCellAnchor>
  <xdr:twoCellAnchor editAs="oneCell">
    <xdr:from>
      <xdr:col>0</xdr:col>
      <xdr:colOff>1000128</xdr:colOff>
      <xdr:row>190</xdr:row>
      <xdr:rowOff>214313</xdr:rowOff>
    </xdr:from>
    <xdr:to>
      <xdr:col>0</xdr:col>
      <xdr:colOff>2329171</xdr:colOff>
      <xdr:row>193</xdr:row>
      <xdr:rowOff>5386</xdr:rowOff>
    </xdr:to>
    <xdr:pic>
      <xdr:nvPicPr>
        <xdr:cNvPr id="12" name="11 Imagen">
          <a:hlinkClick xmlns:r="http://schemas.openxmlformats.org/officeDocument/2006/relationships" r:id="rId9"/>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5"/>
        <a:stretch>
          <a:fillRect/>
        </a:stretch>
      </xdr:blipFill>
      <xdr:spPr>
        <a:xfrm>
          <a:off x="1000128" y="96059626"/>
          <a:ext cx="1329043" cy="1359526"/>
        </a:xfrm>
        <a:prstGeom prst="rect">
          <a:avLst/>
        </a:prstGeom>
      </xdr:spPr>
    </xdr:pic>
    <xdr:clientData/>
  </xdr:twoCellAnchor>
  <xdr:twoCellAnchor editAs="oneCell">
    <xdr:from>
      <xdr:col>0</xdr:col>
      <xdr:colOff>1000126</xdr:colOff>
      <xdr:row>227</xdr:row>
      <xdr:rowOff>214311</xdr:rowOff>
    </xdr:from>
    <xdr:to>
      <xdr:col>0</xdr:col>
      <xdr:colOff>2329169</xdr:colOff>
      <xdr:row>230</xdr:row>
      <xdr:rowOff>73654</xdr:rowOff>
    </xdr:to>
    <xdr:pic>
      <xdr:nvPicPr>
        <xdr:cNvPr id="13" name="12 Imagen">
          <a:hlinkClick xmlns:r="http://schemas.openxmlformats.org/officeDocument/2006/relationships" r:id="rId10"/>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5"/>
        <a:stretch>
          <a:fillRect/>
        </a:stretch>
      </xdr:blipFill>
      <xdr:spPr>
        <a:xfrm>
          <a:off x="1000126" y="114561936"/>
          <a:ext cx="1329043" cy="1359526"/>
        </a:xfrm>
        <a:prstGeom prst="rect">
          <a:avLst/>
        </a:prstGeom>
      </xdr:spPr>
    </xdr:pic>
    <xdr:clientData/>
  </xdr:twoCellAnchor>
  <xdr:twoCellAnchor editAs="oneCell">
    <xdr:from>
      <xdr:col>0</xdr:col>
      <xdr:colOff>1023938</xdr:colOff>
      <xdr:row>264</xdr:row>
      <xdr:rowOff>214312</xdr:rowOff>
    </xdr:from>
    <xdr:to>
      <xdr:col>0</xdr:col>
      <xdr:colOff>2352981</xdr:colOff>
      <xdr:row>267</xdr:row>
      <xdr:rowOff>73649</xdr:rowOff>
    </xdr:to>
    <xdr:pic>
      <xdr:nvPicPr>
        <xdr:cNvPr id="14" name="13 Imagen">
          <a:hlinkClick xmlns:r="http://schemas.openxmlformats.org/officeDocument/2006/relationships" r:id="rId11"/>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5"/>
        <a:stretch>
          <a:fillRect/>
        </a:stretch>
      </xdr:blipFill>
      <xdr:spPr>
        <a:xfrm>
          <a:off x="1023938" y="133064250"/>
          <a:ext cx="1329043" cy="1359526"/>
        </a:xfrm>
        <a:prstGeom prst="rect">
          <a:avLst/>
        </a:prstGeom>
      </xdr:spPr>
    </xdr:pic>
    <xdr:clientData/>
  </xdr:twoCellAnchor>
  <xdr:twoCellAnchor editAs="oneCell">
    <xdr:from>
      <xdr:col>0</xdr:col>
      <xdr:colOff>1023937</xdr:colOff>
      <xdr:row>301</xdr:row>
      <xdr:rowOff>214314</xdr:rowOff>
    </xdr:from>
    <xdr:to>
      <xdr:col>0</xdr:col>
      <xdr:colOff>2352980</xdr:colOff>
      <xdr:row>304</xdr:row>
      <xdr:rowOff>73658</xdr:rowOff>
    </xdr:to>
    <xdr:pic>
      <xdr:nvPicPr>
        <xdr:cNvPr id="15" name="14 Imagen">
          <a:hlinkClick xmlns:r="http://schemas.openxmlformats.org/officeDocument/2006/relationships" r:id="rId12"/>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5"/>
        <a:stretch>
          <a:fillRect/>
        </a:stretch>
      </xdr:blipFill>
      <xdr:spPr>
        <a:xfrm>
          <a:off x="1023937" y="151566564"/>
          <a:ext cx="1329043" cy="1359526"/>
        </a:xfrm>
        <a:prstGeom prst="rect">
          <a:avLst/>
        </a:prstGeom>
      </xdr:spPr>
    </xdr:pic>
    <xdr:clientData/>
  </xdr:twoCellAnchor>
  <xdr:twoCellAnchor editAs="oneCell">
    <xdr:from>
      <xdr:col>0</xdr:col>
      <xdr:colOff>1000125</xdr:colOff>
      <xdr:row>338</xdr:row>
      <xdr:rowOff>214313</xdr:rowOff>
    </xdr:from>
    <xdr:to>
      <xdr:col>0</xdr:col>
      <xdr:colOff>2329168</xdr:colOff>
      <xdr:row>341</xdr:row>
      <xdr:rowOff>73648</xdr:rowOff>
    </xdr:to>
    <xdr:pic>
      <xdr:nvPicPr>
        <xdr:cNvPr id="16" name="15 Imagen">
          <a:hlinkClick xmlns:r="http://schemas.openxmlformats.org/officeDocument/2006/relationships" r:id="rId13"/>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5"/>
        <a:stretch>
          <a:fillRect/>
        </a:stretch>
      </xdr:blipFill>
      <xdr:spPr>
        <a:xfrm>
          <a:off x="1000125" y="170068876"/>
          <a:ext cx="1329043" cy="1359526"/>
        </a:xfrm>
        <a:prstGeom prst="rect">
          <a:avLst/>
        </a:prstGeom>
      </xdr:spPr>
    </xdr:pic>
    <xdr:clientData/>
  </xdr:twoCellAnchor>
  <xdr:twoCellAnchor>
    <xdr:from>
      <xdr:col>10</xdr:col>
      <xdr:colOff>35718</xdr:colOff>
      <xdr:row>8</xdr:row>
      <xdr:rowOff>15875</xdr:rowOff>
    </xdr:from>
    <xdr:to>
      <xdr:col>10</xdr:col>
      <xdr:colOff>1952626</xdr:colOff>
      <xdr:row>8</xdr:row>
      <xdr:rowOff>448469</xdr:rowOff>
    </xdr:to>
    <xdr:sp macro="[0]!Calcular1" textlink="">
      <xdr:nvSpPr>
        <xdr:cNvPr id="8" name="7 CuadroTexto">
          <a:extLst>
            <a:ext uri="{FF2B5EF4-FFF2-40B4-BE49-F238E27FC236}">
              <a16:creationId xmlns:a16="http://schemas.microsoft.com/office/drawing/2014/main" id="{00000000-0008-0000-0200-000008000000}"/>
            </a:ext>
          </a:extLst>
        </xdr:cNvPr>
        <xdr:cNvSpPr txBox="1"/>
      </xdr:nvSpPr>
      <xdr:spPr>
        <a:xfrm>
          <a:off x="24943593" y="4365625"/>
          <a:ext cx="1916908"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18</xdr:col>
      <xdr:colOff>0</xdr:colOff>
      <xdr:row>8</xdr:row>
      <xdr:rowOff>0</xdr:rowOff>
    </xdr:from>
    <xdr:to>
      <xdr:col>18</xdr:col>
      <xdr:colOff>1635125</xdr:colOff>
      <xdr:row>8</xdr:row>
      <xdr:rowOff>432594</xdr:rowOff>
    </xdr:to>
    <xdr:sp macro="[0]!CalcularSolR1" textlink="">
      <xdr:nvSpPr>
        <xdr:cNvPr id="26" name="25 CuadroTexto">
          <a:extLst>
            <a:ext uri="{FF2B5EF4-FFF2-40B4-BE49-F238E27FC236}">
              <a16:creationId xmlns:a16="http://schemas.microsoft.com/office/drawing/2014/main" id="{00000000-0008-0000-0200-00001A000000}"/>
            </a:ext>
          </a:extLst>
        </xdr:cNvPr>
        <xdr:cNvSpPr txBox="1"/>
      </xdr:nvSpPr>
      <xdr:spPr>
        <a:xfrm>
          <a:off x="42243375" y="4349750"/>
          <a:ext cx="1635125"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23</xdr:col>
      <xdr:colOff>19050</xdr:colOff>
      <xdr:row>19</xdr:row>
      <xdr:rowOff>14883</xdr:rowOff>
    </xdr:from>
    <xdr:to>
      <xdr:col>23</xdr:col>
      <xdr:colOff>781050</xdr:colOff>
      <xdr:row>41</xdr:row>
      <xdr:rowOff>14883</xdr:rowOff>
    </xdr:to>
    <xdr:sp macro="[0]!ResultSolR1" textlink="">
      <xdr:nvSpPr>
        <xdr:cNvPr id="2" name="1 Rectángulo">
          <a:extLst>
            <a:ext uri="{FF2B5EF4-FFF2-40B4-BE49-F238E27FC236}">
              <a16:creationId xmlns:a16="http://schemas.microsoft.com/office/drawing/2014/main" id="{00000000-0008-0000-0200-000002000000}"/>
            </a:ext>
          </a:extLst>
        </xdr:cNvPr>
        <xdr:cNvSpPr/>
      </xdr:nvSpPr>
      <xdr:spPr>
        <a:xfrm>
          <a:off x="49783512" y="9788998"/>
          <a:ext cx="762000" cy="13496193"/>
        </a:xfrm>
        <a:prstGeom prst="rect">
          <a:avLst/>
        </a:prstGeom>
        <a:scene3d>
          <a:camera prst="orthographicFront"/>
          <a:lightRig rig="threePt" dir="t"/>
        </a:scene3d>
        <a:sp3d>
          <a:bevelT w="139700" h="139700" prst="divot"/>
        </a:sp3d>
      </xdr:spPr>
      <xdr:style>
        <a:lnRef idx="1">
          <a:schemeClr val="dk1"/>
        </a:lnRef>
        <a:fillRef idx="2">
          <a:schemeClr val="dk1"/>
        </a:fillRef>
        <a:effectRef idx="1">
          <a:schemeClr val="dk1"/>
        </a:effectRef>
        <a:fontRef idx="minor">
          <a:schemeClr val="dk1"/>
        </a:fontRef>
      </xdr:style>
      <xdr:txBody>
        <a:bodyPr vertOverflow="clip" horzOverflow="clip" vert="vert270" rtlCol="0" anchor="ctr"/>
        <a:lstStyle/>
        <a:p>
          <a:pPr algn="ctr"/>
          <a:r>
            <a:rPr lang="es-CO" sz="2800" b="1">
              <a:latin typeface="+mn-lt"/>
            </a:rPr>
            <a:t>RESULTADO</a:t>
          </a:r>
        </a:p>
      </xdr:txBody>
    </xdr:sp>
    <xdr:clientData/>
  </xdr:twoCellAnchor>
  <xdr:twoCellAnchor>
    <xdr:from>
      <xdr:col>10</xdr:col>
      <xdr:colOff>0</xdr:colOff>
      <xdr:row>45</xdr:row>
      <xdr:rowOff>0</xdr:rowOff>
    </xdr:from>
    <xdr:to>
      <xdr:col>10</xdr:col>
      <xdr:colOff>1916908</xdr:colOff>
      <xdr:row>45</xdr:row>
      <xdr:rowOff>432594</xdr:rowOff>
    </xdr:to>
    <xdr:sp macro="[0]!Calcular2" textlink="">
      <xdr:nvSpPr>
        <xdr:cNvPr id="28" name="27 CuadroTexto">
          <a:extLst>
            <a:ext uri="{FF2B5EF4-FFF2-40B4-BE49-F238E27FC236}">
              <a16:creationId xmlns:a16="http://schemas.microsoft.com/office/drawing/2014/main" id="{00000000-0008-0000-0200-00001C000000}"/>
            </a:ext>
          </a:extLst>
        </xdr:cNvPr>
        <xdr:cNvSpPr txBox="1"/>
      </xdr:nvSpPr>
      <xdr:spPr>
        <a:xfrm>
          <a:off x="24926192" y="25263231"/>
          <a:ext cx="1916908"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10</xdr:col>
      <xdr:colOff>0</xdr:colOff>
      <xdr:row>341</xdr:row>
      <xdr:rowOff>0</xdr:rowOff>
    </xdr:from>
    <xdr:to>
      <xdr:col>10</xdr:col>
      <xdr:colOff>1916908</xdr:colOff>
      <xdr:row>341</xdr:row>
      <xdr:rowOff>432594</xdr:rowOff>
    </xdr:to>
    <xdr:sp macro="[0]!Calcular10" textlink="">
      <xdr:nvSpPr>
        <xdr:cNvPr id="29" name="28 CuadroTexto">
          <a:extLst>
            <a:ext uri="{FF2B5EF4-FFF2-40B4-BE49-F238E27FC236}">
              <a16:creationId xmlns:a16="http://schemas.microsoft.com/office/drawing/2014/main" id="{00000000-0008-0000-0200-00001D000000}"/>
            </a:ext>
          </a:extLst>
        </xdr:cNvPr>
        <xdr:cNvSpPr txBox="1"/>
      </xdr:nvSpPr>
      <xdr:spPr>
        <a:xfrm>
          <a:off x="24955500" y="181070250"/>
          <a:ext cx="1916908"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10</xdr:col>
      <xdr:colOff>0</xdr:colOff>
      <xdr:row>304</xdr:row>
      <xdr:rowOff>0</xdr:rowOff>
    </xdr:from>
    <xdr:to>
      <xdr:col>10</xdr:col>
      <xdr:colOff>1916908</xdr:colOff>
      <xdr:row>304</xdr:row>
      <xdr:rowOff>432594</xdr:rowOff>
    </xdr:to>
    <xdr:sp macro="[0]!Calcular9" textlink="">
      <xdr:nvSpPr>
        <xdr:cNvPr id="30" name="29 CuadroTexto">
          <a:extLst>
            <a:ext uri="{FF2B5EF4-FFF2-40B4-BE49-F238E27FC236}">
              <a16:creationId xmlns:a16="http://schemas.microsoft.com/office/drawing/2014/main" id="{00000000-0008-0000-0200-00001E000000}"/>
            </a:ext>
          </a:extLst>
        </xdr:cNvPr>
        <xdr:cNvSpPr txBox="1"/>
      </xdr:nvSpPr>
      <xdr:spPr>
        <a:xfrm>
          <a:off x="24955500" y="161686875"/>
          <a:ext cx="1916908"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10</xdr:col>
      <xdr:colOff>0</xdr:colOff>
      <xdr:row>230</xdr:row>
      <xdr:rowOff>0</xdr:rowOff>
    </xdr:from>
    <xdr:to>
      <xdr:col>10</xdr:col>
      <xdr:colOff>1916908</xdr:colOff>
      <xdr:row>230</xdr:row>
      <xdr:rowOff>432594</xdr:rowOff>
    </xdr:to>
    <xdr:sp macro="[0]!Calcular7" textlink="">
      <xdr:nvSpPr>
        <xdr:cNvPr id="32" name="31 CuadroTexto">
          <a:extLst>
            <a:ext uri="{FF2B5EF4-FFF2-40B4-BE49-F238E27FC236}">
              <a16:creationId xmlns:a16="http://schemas.microsoft.com/office/drawing/2014/main" id="{00000000-0008-0000-0200-000020000000}"/>
            </a:ext>
          </a:extLst>
        </xdr:cNvPr>
        <xdr:cNvSpPr txBox="1"/>
      </xdr:nvSpPr>
      <xdr:spPr>
        <a:xfrm>
          <a:off x="24955500" y="122920125"/>
          <a:ext cx="1916908"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10</xdr:col>
      <xdr:colOff>0</xdr:colOff>
      <xdr:row>267</xdr:row>
      <xdr:rowOff>0</xdr:rowOff>
    </xdr:from>
    <xdr:to>
      <xdr:col>10</xdr:col>
      <xdr:colOff>1916908</xdr:colOff>
      <xdr:row>267</xdr:row>
      <xdr:rowOff>432594</xdr:rowOff>
    </xdr:to>
    <xdr:sp macro="[0]!Calcular8" textlink="">
      <xdr:nvSpPr>
        <xdr:cNvPr id="33" name="32 CuadroTexto">
          <a:extLst>
            <a:ext uri="{FF2B5EF4-FFF2-40B4-BE49-F238E27FC236}">
              <a16:creationId xmlns:a16="http://schemas.microsoft.com/office/drawing/2014/main" id="{00000000-0008-0000-0200-000021000000}"/>
            </a:ext>
          </a:extLst>
        </xdr:cNvPr>
        <xdr:cNvSpPr txBox="1"/>
      </xdr:nvSpPr>
      <xdr:spPr>
        <a:xfrm>
          <a:off x="24955500" y="142303500"/>
          <a:ext cx="1916908"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10</xdr:col>
      <xdr:colOff>0</xdr:colOff>
      <xdr:row>193</xdr:row>
      <xdr:rowOff>0</xdr:rowOff>
    </xdr:from>
    <xdr:to>
      <xdr:col>10</xdr:col>
      <xdr:colOff>1916908</xdr:colOff>
      <xdr:row>193</xdr:row>
      <xdr:rowOff>432594</xdr:rowOff>
    </xdr:to>
    <xdr:sp macro="[0]!Calcular6" textlink="">
      <xdr:nvSpPr>
        <xdr:cNvPr id="34" name="33 CuadroTexto">
          <a:extLst>
            <a:ext uri="{FF2B5EF4-FFF2-40B4-BE49-F238E27FC236}">
              <a16:creationId xmlns:a16="http://schemas.microsoft.com/office/drawing/2014/main" id="{00000000-0008-0000-0200-000022000000}"/>
            </a:ext>
          </a:extLst>
        </xdr:cNvPr>
        <xdr:cNvSpPr txBox="1"/>
      </xdr:nvSpPr>
      <xdr:spPr>
        <a:xfrm>
          <a:off x="24955500" y="103536750"/>
          <a:ext cx="1916908"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10</xdr:col>
      <xdr:colOff>0</xdr:colOff>
      <xdr:row>156</xdr:row>
      <xdr:rowOff>0</xdr:rowOff>
    </xdr:from>
    <xdr:to>
      <xdr:col>10</xdr:col>
      <xdr:colOff>1916908</xdr:colOff>
      <xdr:row>156</xdr:row>
      <xdr:rowOff>432594</xdr:rowOff>
    </xdr:to>
    <xdr:sp macro="[0]!Calcular5" textlink="">
      <xdr:nvSpPr>
        <xdr:cNvPr id="35" name="34 CuadroTexto">
          <a:extLst>
            <a:ext uri="{FF2B5EF4-FFF2-40B4-BE49-F238E27FC236}">
              <a16:creationId xmlns:a16="http://schemas.microsoft.com/office/drawing/2014/main" id="{00000000-0008-0000-0200-000023000000}"/>
            </a:ext>
          </a:extLst>
        </xdr:cNvPr>
        <xdr:cNvSpPr txBox="1"/>
      </xdr:nvSpPr>
      <xdr:spPr>
        <a:xfrm>
          <a:off x="24955500" y="84153375"/>
          <a:ext cx="1916908"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10</xdr:col>
      <xdr:colOff>0</xdr:colOff>
      <xdr:row>119</xdr:row>
      <xdr:rowOff>0</xdr:rowOff>
    </xdr:from>
    <xdr:to>
      <xdr:col>10</xdr:col>
      <xdr:colOff>1916908</xdr:colOff>
      <xdr:row>119</xdr:row>
      <xdr:rowOff>432594</xdr:rowOff>
    </xdr:to>
    <xdr:sp macro="[0]!Calcular4" textlink="">
      <xdr:nvSpPr>
        <xdr:cNvPr id="36" name="35 CuadroTexto">
          <a:extLst>
            <a:ext uri="{FF2B5EF4-FFF2-40B4-BE49-F238E27FC236}">
              <a16:creationId xmlns:a16="http://schemas.microsoft.com/office/drawing/2014/main" id="{00000000-0008-0000-0200-000024000000}"/>
            </a:ext>
          </a:extLst>
        </xdr:cNvPr>
        <xdr:cNvSpPr txBox="1"/>
      </xdr:nvSpPr>
      <xdr:spPr>
        <a:xfrm>
          <a:off x="24955500" y="64770000"/>
          <a:ext cx="1916908"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10</xdr:col>
      <xdr:colOff>0</xdr:colOff>
      <xdr:row>82</xdr:row>
      <xdr:rowOff>0</xdr:rowOff>
    </xdr:from>
    <xdr:to>
      <xdr:col>10</xdr:col>
      <xdr:colOff>1916908</xdr:colOff>
      <xdr:row>82</xdr:row>
      <xdr:rowOff>432594</xdr:rowOff>
    </xdr:to>
    <xdr:sp macro="[0]!Calcular3" textlink="">
      <xdr:nvSpPr>
        <xdr:cNvPr id="37" name="36 CuadroTexto">
          <a:extLst>
            <a:ext uri="{FF2B5EF4-FFF2-40B4-BE49-F238E27FC236}">
              <a16:creationId xmlns:a16="http://schemas.microsoft.com/office/drawing/2014/main" id="{00000000-0008-0000-0200-000025000000}"/>
            </a:ext>
          </a:extLst>
        </xdr:cNvPr>
        <xdr:cNvSpPr txBox="1"/>
      </xdr:nvSpPr>
      <xdr:spPr>
        <a:xfrm>
          <a:off x="24955500" y="45386625"/>
          <a:ext cx="1916908"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6</xdr:col>
      <xdr:colOff>17859</xdr:colOff>
      <xdr:row>19</xdr:row>
      <xdr:rowOff>14882</xdr:rowOff>
    </xdr:from>
    <xdr:to>
      <xdr:col>6</xdr:col>
      <xdr:colOff>779859</xdr:colOff>
      <xdr:row>41</xdr:row>
      <xdr:rowOff>14882</xdr:rowOff>
    </xdr:to>
    <xdr:sp macro="[0]!Result1" textlink="">
      <xdr:nvSpPr>
        <xdr:cNvPr id="48" name="47 Rectángulo">
          <a:extLst>
            <a:ext uri="{FF2B5EF4-FFF2-40B4-BE49-F238E27FC236}">
              <a16:creationId xmlns:a16="http://schemas.microsoft.com/office/drawing/2014/main" id="{00000000-0008-0000-0200-000030000000}"/>
            </a:ext>
          </a:extLst>
        </xdr:cNvPr>
        <xdr:cNvSpPr/>
      </xdr:nvSpPr>
      <xdr:spPr>
        <a:xfrm>
          <a:off x="16374070" y="9926835"/>
          <a:ext cx="762000" cy="13483828"/>
        </a:xfrm>
        <a:prstGeom prst="rect">
          <a:avLst/>
        </a:prstGeom>
        <a:scene3d>
          <a:camera prst="orthographicFront"/>
          <a:lightRig rig="threePt" dir="t"/>
        </a:scene3d>
        <a:sp3d>
          <a:bevelT w="139700" h="139700" prst="divot"/>
        </a:sp3d>
      </xdr:spPr>
      <xdr:style>
        <a:lnRef idx="1">
          <a:schemeClr val="dk1"/>
        </a:lnRef>
        <a:fillRef idx="2">
          <a:schemeClr val="dk1"/>
        </a:fillRef>
        <a:effectRef idx="1">
          <a:schemeClr val="dk1"/>
        </a:effectRef>
        <a:fontRef idx="minor">
          <a:schemeClr val="dk1"/>
        </a:fontRef>
      </xdr:style>
      <xdr:txBody>
        <a:bodyPr vertOverflow="clip" horzOverflow="clip" vert="vert270" rtlCol="0" anchor="ctr"/>
        <a:lstStyle/>
        <a:p>
          <a:pPr algn="ctr"/>
          <a:r>
            <a:rPr lang="es-CO" sz="2800" b="1">
              <a:latin typeface="+mn-lt"/>
            </a:rPr>
            <a:t>RESULTADO</a:t>
          </a:r>
        </a:p>
      </xdr:txBody>
    </xdr:sp>
    <xdr:clientData/>
  </xdr:twoCellAnchor>
  <xdr:twoCellAnchor>
    <xdr:from>
      <xdr:col>6</xdr:col>
      <xdr:colOff>19776</xdr:colOff>
      <xdr:row>56</xdr:row>
      <xdr:rowOff>0</xdr:rowOff>
    </xdr:from>
    <xdr:to>
      <xdr:col>6</xdr:col>
      <xdr:colOff>779166</xdr:colOff>
      <xdr:row>77</xdr:row>
      <xdr:rowOff>503609</xdr:rowOff>
    </xdr:to>
    <xdr:sp macro="[0]!Result2" textlink="">
      <xdr:nvSpPr>
        <xdr:cNvPr id="38" name="37 Rectángulo">
          <a:extLst>
            <a:ext uri="{FF2B5EF4-FFF2-40B4-BE49-F238E27FC236}">
              <a16:creationId xmlns:a16="http://schemas.microsoft.com/office/drawing/2014/main" id="{00000000-0008-0000-0200-000026000000}"/>
            </a:ext>
          </a:extLst>
        </xdr:cNvPr>
        <xdr:cNvSpPr/>
      </xdr:nvSpPr>
      <xdr:spPr>
        <a:xfrm>
          <a:off x="16368851" y="32437192"/>
          <a:ext cx="759390" cy="11189876"/>
        </a:xfrm>
        <a:prstGeom prst="rect">
          <a:avLst/>
        </a:prstGeom>
        <a:scene3d>
          <a:camera prst="orthographicFront"/>
          <a:lightRig rig="threePt" dir="t"/>
        </a:scene3d>
        <a:sp3d>
          <a:bevelT w="139700" h="139700" prst="divot"/>
        </a:sp3d>
      </xdr:spPr>
      <xdr:style>
        <a:lnRef idx="1">
          <a:schemeClr val="dk1"/>
        </a:lnRef>
        <a:fillRef idx="2">
          <a:schemeClr val="dk1"/>
        </a:fillRef>
        <a:effectRef idx="1">
          <a:schemeClr val="dk1"/>
        </a:effectRef>
        <a:fontRef idx="minor">
          <a:schemeClr val="dk1"/>
        </a:fontRef>
      </xdr:style>
      <xdr:txBody>
        <a:bodyPr vertOverflow="clip" horzOverflow="clip" vert="vert270" rtlCol="0" anchor="ctr"/>
        <a:lstStyle/>
        <a:p>
          <a:pPr algn="ctr"/>
          <a:r>
            <a:rPr lang="es-CO" sz="2800" b="1">
              <a:latin typeface="+mn-lt"/>
            </a:rPr>
            <a:t>RESULTADO</a:t>
          </a:r>
        </a:p>
      </xdr:txBody>
    </xdr:sp>
    <xdr:clientData/>
  </xdr:twoCellAnchor>
  <xdr:twoCellAnchor editAs="oneCell">
    <xdr:from>
      <xdr:col>5</xdr:col>
      <xdr:colOff>3292928</xdr:colOff>
      <xdr:row>93</xdr:row>
      <xdr:rowOff>318721</xdr:rowOff>
    </xdr:from>
    <xdr:to>
      <xdr:col>5</xdr:col>
      <xdr:colOff>4195975</xdr:colOff>
      <xdr:row>100</xdr:row>
      <xdr:rowOff>1001990</xdr:rowOff>
    </xdr:to>
    <xdr:pic macro="[0]!Result3">
      <xdr:nvPicPr>
        <xdr:cNvPr id="10" name="9 Imagen">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14"/>
        <a:stretch>
          <a:fillRect/>
        </a:stretch>
      </xdr:blipFill>
      <xdr:spPr>
        <a:xfrm>
          <a:off x="17794741" y="63112284"/>
          <a:ext cx="883997" cy="11160768"/>
        </a:xfrm>
        <a:prstGeom prst="rect">
          <a:avLst/>
        </a:prstGeom>
      </xdr:spPr>
    </xdr:pic>
    <xdr:clientData/>
  </xdr:twoCellAnchor>
  <xdr:twoCellAnchor editAs="oneCell">
    <xdr:from>
      <xdr:col>5</xdr:col>
      <xdr:colOff>3292928</xdr:colOff>
      <xdr:row>129</xdr:row>
      <xdr:rowOff>476250</xdr:rowOff>
    </xdr:from>
    <xdr:to>
      <xdr:col>5</xdr:col>
      <xdr:colOff>4195975</xdr:colOff>
      <xdr:row>139</xdr:row>
      <xdr:rowOff>311798</xdr:rowOff>
    </xdr:to>
    <xdr:pic macro="[0]!Result4">
      <xdr:nvPicPr>
        <xdr:cNvPr id="40" name="39 Imagen">
          <a:extLst>
            <a:ext uri="{FF2B5EF4-FFF2-40B4-BE49-F238E27FC236}">
              <a16:creationId xmlns:a16="http://schemas.microsoft.com/office/drawing/2014/main" id="{00000000-0008-0000-0200-000028000000}"/>
            </a:ext>
          </a:extLst>
        </xdr:cNvPr>
        <xdr:cNvPicPr>
          <a:picLocks noChangeAspect="1"/>
        </xdr:cNvPicPr>
      </xdr:nvPicPr>
      <xdr:blipFill>
        <a:blip xmlns:r="http://schemas.openxmlformats.org/officeDocument/2006/relationships" r:embed="rId14"/>
        <a:stretch>
          <a:fillRect/>
        </a:stretch>
      </xdr:blipFill>
      <xdr:spPr>
        <a:xfrm>
          <a:off x="17794741" y="85534500"/>
          <a:ext cx="883997" cy="11121086"/>
        </a:xfrm>
        <a:prstGeom prst="rect">
          <a:avLst/>
        </a:prstGeom>
      </xdr:spPr>
    </xdr:pic>
    <xdr:clientData/>
  </xdr:twoCellAnchor>
  <xdr:twoCellAnchor editAs="oneCell">
    <xdr:from>
      <xdr:col>5</xdr:col>
      <xdr:colOff>3292929</xdr:colOff>
      <xdr:row>166</xdr:row>
      <xdr:rowOff>485409</xdr:rowOff>
    </xdr:from>
    <xdr:to>
      <xdr:col>5</xdr:col>
      <xdr:colOff>4195976</xdr:colOff>
      <xdr:row>189</xdr:row>
      <xdr:rowOff>119063</xdr:rowOff>
    </xdr:to>
    <xdr:pic macro="[0]!Result5">
      <xdr:nvPicPr>
        <xdr:cNvPr id="17" name="16 Imagen">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15"/>
        <a:stretch>
          <a:fillRect/>
        </a:stretch>
      </xdr:blipFill>
      <xdr:spPr>
        <a:xfrm>
          <a:off x="16818429" y="104045972"/>
          <a:ext cx="883997" cy="12111403"/>
        </a:xfrm>
        <a:prstGeom prst="rect">
          <a:avLst/>
        </a:prstGeom>
      </xdr:spPr>
    </xdr:pic>
    <xdr:clientData/>
  </xdr:twoCellAnchor>
  <xdr:twoCellAnchor editAs="oneCell">
    <xdr:from>
      <xdr:col>5</xdr:col>
      <xdr:colOff>3316741</xdr:colOff>
      <xdr:row>203</xdr:row>
      <xdr:rowOff>476249</xdr:rowOff>
    </xdr:from>
    <xdr:to>
      <xdr:col>5</xdr:col>
      <xdr:colOff>4219788</xdr:colOff>
      <xdr:row>226</xdr:row>
      <xdr:rowOff>95249</xdr:rowOff>
    </xdr:to>
    <xdr:pic macro="[0]!Result6">
      <xdr:nvPicPr>
        <xdr:cNvPr id="18" name="17 Imagen">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15"/>
        <a:stretch>
          <a:fillRect/>
        </a:stretch>
      </xdr:blipFill>
      <xdr:spPr>
        <a:xfrm>
          <a:off x="16842241" y="123705937"/>
          <a:ext cx="883997" cy="12239624"/>
        </a:xfrm>
        <a:prstGeom prst="rect">
          <a:avLst/>
        </a:prstGeom>
      </xdr:spPr>
    </xdr:pic>
    <xdr:clientData/>
  </xdr:twoCellAnchor>
  <xdr:twoCellAnchor editAs="oneCell">
    <xdr:from>
      <xdr:col>5</xdr:col>
      <xdr:colOff>3279322</xdr:colOff>
      <xdr:row>240</xdr:row>
      <xdr:rowOff>486455</xdr:rowOff>
    </xdr:from>
    <xdr:to>
      <xdr:col>5</xdr:col>
      <xdr:colOff>4182369</xdr:colOff>
      <xdr:row>263</xdr:row>
      <xdr:rowOff>106095</xdr:rowOff>
    </xdr:to>
    <xdr:pic macro="[0]!Result7">
      <xdr:nvPicPr>
        <xdr:cNvPr id="4" name="3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5"/>
        <a:stretch>
          <a:fillRect/>
        </a:stretch>
      </xdr:blipFill>
      <xdr:spPr>
        <a:xfrm>
          <a:off x="16804822" y="143337643"/>
          <a:ext cx="883997" cy="11121080"/>
        </a:xfrm>
        <a:prstGeom prst="rect">
          <a:avLst/>
        </a:prstGeom>
      </xdr:spPr>
    </xdr:pic>
    <xdr:clientData/>
  </xdr:twoCellAnchor>
  <xdr:twoCellAnchor editAs="oneCell">
    <xdr:from>
      <xdr:col>5</xdr:col>
      <xdr:colOff>3316742</xdr:colOff>
      <xdr:row>277</xdr:row>
      <xdr:rowOff>486455</xdr:rowOff>
    </xdr:from>
    <xdr:to>
      <xdr:col>5</xdr:col>
      <xdr:colOff>4219789</xdr:colOff>
      <xdr:row>300</xdr:row>
      <xdr:rowOff>106104</xdr:rowOff>
    </xdr:to>
    <xdr:pic macro="[0]!Result8">
      <xdr:nvPicPr>
        <xdr:cNvPr id="19" name="18 Imagen">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15"/>
        <a:stretch>
          <a:fillRect/>
        </a:stretch>
      </xdr:blipFill>
      <xdr:spPr>
        <a:xfrm>
          <a:off x="16842242" y="161839955"/>
          <a:ext cx="883997" cy="11121085"/>
        </a:xfrm>
        <a:prstGeom prst="rect">
          <a:avLst/>
        </a:prstGeom>
      </xdr:spPr>
    </xdr:pic>
    <xdr:clientData/>
  </xdr:twoCellAnchor>
  <xdr:twoCellAnchor editAs="oneCell">
    <xdr:from>
      <xdr:col>5</xdr:col>
      <xdr:colOff>3292929</xdr:colOff>
      <xdr:row>314</xdr:row>
      <xdr:rowOff>485408</xdr:rowOff>
    </xdr:from>
    <xdr:to>
      <xdr:col>5</xdr:col>
      <xdr:colOff>4195976</xdr:colOff>
      <xdr:row>337</xdr:row>
      <xdr:rowOff>111142</xdr:rowOff>
    </xdr:to>
    <xdr:pic macro="[0]!Result9">
      <xdr:nvPicPr>
        <xdr:cNvPr id="20" name="19 Imagen">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16"/>
        <a:stretch>
          <a:fillRect/>
        </a:stretch>
      </xdr:blipFill>
      <xdr:spPr>
        <a:xfrm>
          <a:off x="16818429" y="180341221"/>
          <a:ext cx="883997" cy="11127175"/>
        </a:xfrm>
        <a:prstGeom prst="rect">
          <a:avLst/>
        </a:prstGeom>
      </xdr:spPr>
    </xdr:pic>
    <xdr:clientData/>
  </xdr:twoCellAnchor>
  <xdr:twoCellAnchor editAs="oneCell">
    <xdr:from>
      <xdr:col>5</xdr:col>
      <xdr:colOff>3316741</xdr:colOff>
      <xdr:row>351</xdr:row>
      <xdr:rowOff>485410</xdr:rowOff>
    </xdr:from>
    <xdr:to>
      <xdr:col>5</xdr:col>
      <xdr:colOff>4219788</xdr:colOff>
      <xdr:row>374</xdr:row>
      <xdr:rowOff>111153</xdr:rowOff>
    </xdr:to>
    <xdr:pic macro="[0]!Result10">
      <xdr:nvPicPr>
        <xdr:cNvPr id="21" name="20 Imagen">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16"/>
        <a:stretch>
          <a:fillRect/>
        </a:stretch>
      </xdr:blipFill>
      <xdr:spPr>
        <a:xfrm>
          <a:off x="16842241" y="198843535"/>
          <a:ext cx="883997" cy="11127179"/>
        </a:xfrm>
        <a:prstGeom prst="rect">
          <a:avLst/>
        </a:prstGeom>
      </xdr:spPr>
    </xdr:pic>
    <xdr:clientData/>
  </xdr:twoCellAnchor>
  <xdr:twoCellAnchor>
    <xdr:from>
      <xdr:col>18</xdr:col>
      <xdr:colOff>0</xdr:colOff>
      <xdr:row>45</xdr:row>
      <xdr:rowOff>0</xdr:rowOff>
    </xdr:from>
    <xdr:to>
      <xdr:col>18</xdr:col>
      <xdr:colOff>1635125</xdr:colOff>
      <xdr:row>45</xdr:row>
      <xdr:rowOff>432594</xdr:rowOff>
    </xdr:to>
    <xdr:sp macro="[0]!CalcularSolR2" textlink="">
      <xdr:nvSpPr>
        <xdr:cNvPr id="54" name="53 CuadroTexto">
          <a:extLst>
            <a:ext uri="{FF2B5EF4-FFF2-40B4-BE49-F238E27FC236}">
              <a16:creationId xmlns:a16="http://schemas.microsoft.com/office/drawing/2014/main" id="{00000000-0008-0000-0200-000036000000}"/>
            </a:ext>
          </a:extLst>
        </xdr:cNvPr>
        <xdr:cNvSpPr txBox="1"/>
      </xdr:nvSpPr>
      <xdr:spPr>
        <a:xfrm>
          <a:off x="42250179" y="25431750"/>
          <a:ext cx="1635125"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18</xdr:col>
      <xdr:colOff>0</xdr:colOff>
      <xdr:row>82</xdr:row>
      <xdr:rowOff>0</xdr:rowOff>
    </xdr:from>
    <xdr:to>
      <xdr:col>18</xdr:col>
      <xdr:colOff>1635125</xdr:colOff>
      <xdr:row>82</xdr:row>
      <xdr:rowOff>432594</xdr:rowOff>
    </xdr:to>
    <xdr:sp macro="[0]!CalcularSolR3" textlink="">
      <xdr:nvSpPr>
        <xdr:cNvPr id="55" name="54 CuadroTexto">
          <a:extLst>
            <a:ext uri="{FF2B5EF4-FFF2-40B4-BE49-F238E27FC236}">
              <a16:creationId xmlns:a16="http://schemas.microsoft.com/office/drawing/2014/main" id="{00000000-0008-0000-0200-000037000000}"/>
            </a:ext>
          </a:extLst>
        </xdr:cNvPr>
        <xdr:cNvSpPr txBox="1"/>
      </xdr:nvSpPr>
      <xdr:spPr>
        <a:xfrm>
          <a:off x="42250179" y="44059929"/>
          <a:ext cx="1635125"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18</xdr:col>
      <xdr:colOff>0</xdr:colOff>
      <xdr:row>119</xdr:row>
      <xdr:rowOff>0</xdr:rowOff>
    </xdr:from>
    <xdr:to>
      <xdr:col>18</xdr:col>
      <xdr:colOff>1635125</xdr:colOff>
      <xdr:row>119</xdr:row>
      <xdr:rowOff>432594</xdr:rowOff>
    </xdr:to>
    <xdr:sp macro="[0]!CalcularSolR4" textlink="">
      <xdr:nvSpPr>
        <xdr:cNvPr id="56" name="55 CuadroTexto">
          <a:extLst>
            <a:ext uri="{FF2B5EF4-FFF2-40B4-BE49-F238E27FC236}">
              <a16:creationId xmlns:a16="http://schemas.microsoft.com/office/drawing/2014/main" id="{00000000-0008-0000-0200-000038000000}"/>
            </a:ext>
          </a:extLst>
        </xdr:cNvPr>
        <xdr:cNvSpPr txBox="1"/>
      </xdr:nvSpPr>
      <xdr:spPr>
        <a:xfrm>
          <a:off x="42250179" y="62688107"/>
          <a:ext cx="1635125"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18</xdr:col>
      <xdr:colOff>0</xdr:colOff>
      <xdr:row>156</xdr:row>
      <xdr:rowOff>0</xdr:rowOff>
    </xdr:from>
    <xdr:to>
      <xdr:col>18</xdr:col>
      <xdr:colOff>1635125</xdr:colOff>
      <xdr:row>156</xdr:row>
      <xdr:rowOff>432594</xdr:rowOff>
    </xdr:to>
    <xdr:sp macro="[0]!CalcularSolR5" textlink="">
      <xdr:nvSpPr>
        <xdr:cNvPr id="57" name="56 CuadroTexto">
          <a:extLst>
            <a:ext uri="{FF2B5EF4-FFF2-40B4-BE49-F238E27FC236}">
              <a16:creationId xmlns:a16="http://schemas.microsoft.com/office/drawing/2014/main" id="{00000000-0008-0000-0200-000039000000}"/>
            </a:ext>
          </a:extLst>
        </xdr:cNvPr>
        <xdr:cNvSpPr txBox="1"/>
      </xdr:nvSpPr>
      <xdr:spPr>
        <a:xfrm>
          <a:off x="42250179" y="81316286"/>
          <a:ext cx="1635125"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18</xdr:col>
      <xdr:colOff>0</xdr:colOff>
      <xdr:row>193</xdr:row>
      <xdr:rowOff>0</xdr:rowOff>
    </xdr:from>
    <xdr:to>
      <xdr:col>18</xdr:col>
      <xdr:colOff>1635125</xdr:colOff>
      <xdr:row>193</xdr:row>
      <xdr:rowOff>432594</xdr:rowOff>
    </xdr:to>
    <xdr:sp macro="[0]!CalcularSolR6" textlink="">
      <xdr:nvSpPr>
        <xdr:cNvPr id="58" name="57 CuadroTexto">
          <a:extLst>
            <a:ext uri="{FF2B5EF4-FFF2-40B4-BE49-F238E27FC236}">
              <a16:creationId xmlns:a16="http://schemas.microsoft.com/office/drawing/2014/main" id="{00000000-0008-0000-0200-00003A000000}"/>
            </a:ext>
          </a:extLst>
        </xdr:cNvPr>
        <xdr:cNvSpPr txBox="1"/>
      </xdr:nvSpPr>
      <xdr:spPr>
        <a:xfrm>
          <a:off x="42250179" y="99944464"/>
          <a:ext cx="1635125"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18</xdr:col>
      <xdr:colOff>0</xdr:colOff>
      <xdr:row>230</xdr:row>
      <xdr:rowOff>0</xdr:rowOff>
    </xdr:from>
    <xdr:to>
      <xdr:col>18</xdr:col>
      <xdr:colOff>1635125</xdr:colOff>
      <xdr:row>230</xdr:row>
      <xdr:rowOff>432594</xdr:rowOff>
    </xdr:to>
    <xdr:sp macro="[0]!CalcularSolR7" textlink="">
      <xdr:nvSpPr>
        <xdr:cNvPr id="59" name="58 CuadroTexto">
          <a:extLst>
            <a:ext uri="{FF2B5EF4-FFF2-40B4-BE49-F238E27FC236}">
              <a16:creationId xmlns:a16="http://schemas.microsoft.com/office/drawing/2014/main" id="{00000000-0008-0000-0200-00003B000000}"/>
            </a:ext>
          </a:extLst>
        </xdr:cNvPr>
        <xdr:cNvSpPr txBox="1"/>
      </xdr:nvSpPr>
      <xdr:spPr>
        <a:xfrm>
          <a:off x="42250179" y="118572643"/>
          <a:ext cx="1635125"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18</xdr:col>
      <xdr:colOff>0</xdr:colOff>
      <xdr:row>267</xdr:row>
      <xdr:rowOff>0</xdr:rowOff>
    </xdr:from>
    <xdr:to>
      <xdr:col>18</xdr:col>
      <xdr:colOff>1635125</xdr:colOff>
      <xdr:row>267</xdr:row>
      <xdr:rowOff>432594</xdr:rowOff>
    </xdr:to>
    <xdr:sp macro="[0]!CalcularSolR8" textlink="">
      <xdr:nvSpPr>
        <xdr:cNvPr id="60" name="59 CuadroTexto">
          <a:extLst>
            <a:ext uri="{FF2B5EF4-FFF2-40B4-BE49-F238E27FC236}">
              <a16:creationId xmlns:a16="http://schemas.microsoft.com/office/drawing/2014/main" id="{00000000-0008-0000-0200-00003C000000}"/>
            </a:ext>
          </a:extLst>
        </xdr:cNvPr>
        <xdr:cNvSpPr txBox="1"/>
      </xdr:nvSpPr>
      <xdr:spPr>
        <a:xfrm>
          <a:off x="42250179" y="137200821"/>
          <a:ext cx="1635125"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18</xdr:col>
      <xdr:colOff>0</xdr:colOff>
      <xdr:row>304</xdr:row>
      <xdr:rowOff>0</xdr:rowOff>
    </xdr:from>
    <xdr:to>
      <xdr:col>18</xdr:col>
      <xdr:colOff>1635125</xdr:colOff>
      <xdr:row>304</xdr:row>
      <xdr:rowOff>432594</xdr:rowOff>
    </xdr:to>
    <xdr:sp macro="[0]!CalcularSolR9" textlink="">
      <xdr:nvSpPr>
        <xdr:cNvPr id="61" name="60 CuadroTexto">
          <a:extLst>
            <a:ext uri="{FF2B5EF4-FFF2-40B4-BE49-F238E27FC236}">
              <a16:creationId xmlns:a16="http://schemas.microsoft.com/office/drawing/2014/main" id="{00000000-0008-0000-0200-00003D000000}"/>
            </a:ext>
          </a:extLst>
        </xdr:cNvPr>
        <xdr:cNvSpPr txBox="1"/>
      </xdr:nvSpPr>
      <xdr:spPr>
        <a:xfrm>
          <a:off x="42250179" y="155829000"/>
          <a:ext cx="1635125"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xdr:from>
      <xdr:col>18</xdr:col>
      <xdr:colOff>0</xdr:colOff>
      <xdr:row>341</xdr:row>
      <xdr:rowOff>0</xdr:rowOff>
    </xdr:from>
    <xdr:to>
      <xdr:col>18</xdr:col>
      <xdr:colOff>1635125</xdr:colOff>
      <xdr:row>341</xdr:row>
      <xdr:rowOff>432594</xdr:rowOff>
    </xdr:to>
    <xdr:sp macro="[0]!CalcularSolR10" textlink="">
      <xdr:nvSpPr>
        <xdr:cNvPr id="62" name="61 CuadroTexto">
          <a:extLst>
            <a:ext uri="{FF2B5EF4-FFF2-40B4-BE49-F238E27FC236}">
              <a16:creationId xmlns:a16="http://schemas.microsoft.com/office/drawing/2014/main" id="{00000000-0008-0000-0200-00003E000000}"/>
            </a:ext>
          </a:extLst>
        </xdr:cNvPr>
        <xdr:cNvSpPr txBox="1"/>
      </xdr:nvSpPr>
      <xdr:spPr>
        <a:xfrm>
          <a:off x="42250179" y="174457179"/>
          <a:ext cx="1635125" cy="4325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rgbClr val="E5E2D1"/>
              </a:solidFill>
            </a:rPr>
            <a:t>CALCULAR</a:t>
          </a:r>
        </a:p>
      </xdr:txBody>
    </xdr:sp>
    <xdr:clientData/>
  </xdr:twoCellAnchor>
  <xdr:twoCellAnchor editAs="oneCell">
    <xdr:from>
      <xdr:col>22</xdr:col>
      <xdr:colOff>1597269</xdr:colOff>
      <xdr:row>55</xdr:row>
      <xdr:rowOff>468923</xdr:rowOff>
    </xdr:from>
    <xdr:to>
      <xdr:col>23</xdr:col>
      <xdr:colOff>853086</xdr:colOff>
      <xdr:row>61</xdr:row>
      <xdr:rowOff>4576640</xdr:rowOff>
    </xdr:to>
    <xdr:pic macro="[0]!ResultSolR2">
      <xdr:nvPicPr>
        <xdr:cNvPr id="22" name="21 Imagen">
          <a:extLst>
            <a:ext uri="{FF2B5EF4-FFF2-40B4-BE49-F238E27FC236}">
              <a16:creationId xmlns:a16="http://schemas.microsoft.com/office/drawing/2014/main" id="{00000000-0008-0000-0200-000016000000}"/>
            </a:ext>
          </a:extLst>
        </xdr:cNvPr>
        <xdr:cNvPicPr>
          <a:picLocks noChangeAspect="1"/>
        </xdr:cNvPicPr>
      </xdr:nvPicPr>
      <xdr:blipFill>
        <a:blip xmlns:r="http://schemas.openxmlformats.org/officeDocument/2006/relationships" r:embed="rId17"/>
        <a:stretch>
          <a:fillRect/>
        </a:stretch>
      </xdr:blipFill>
      <xdr:spPr>
        <a:xfrm>
          <a:off x="49720500" y="30714461"/>
          <a:ext cx="883997" cy="11049001"/>
        </a:xfrm>
        <a:prstGeom prst="rect">
          <a:avLst/>
        </a:prstGeom>
      </xdr:spPr>
    </xdr:pic>
    <xdr:clientData/>
  </xdr:twoCellAnchor>
  <xdr:twoCellAnchor editAs="oneCell">
    <xdr:from>
      <xdr:col>22</xdr:col>
      <xdr:colOff>1597269</xdr:colOff>
      <xdr:row>92</xdr:row>
      <xdr:rowOff>468923</xdr:rowOff>
    </xdr:from>
    <xdr:to>
      <xdr:col>23</xdr:col>
      <xdr:colOff>853086</xdr:colOff>
      <xdr:row>100</xdr:row>
      <xdr:rowOff>618244</xdr:rowOff>
    </xdr:to>
    <xdr:pic macro="[0]!ResultSolR3">
      <xdr:nvPicPr>
        <xdr:cNvPr id="23" name="22 Imagen">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8"/>
        <a:stretch>
          <a:fillRect/>
        </a:stretch>
      </xdr:blipFill>
      <xdr:spPr>
        <a:xfrm>
          <a:off x="49720500" y="49149000"/>
          <a:ext cx="883997" cy="11053006"/>
        </a:xfrm>
        <a:prstGeom prst="rect">
          <a:avLst/>
        </a:prstGeom>
      </xdr:spPr>
    </xdr:pic>
    <xdr:clientData/>
  </xdr:twoCellAnchor>
  <xdr:twoCellAnchor editAs="oneCell">
    <xdr:from>
      <xdr:col>22</xdr:col>
      <xdr:colOff>1597269</xdr:colOff>
      <xdr:row>129</xdr:row>
      <xdr:rowOff>468923</xdr:rowOff>
    </xdr:from>
    <xdr:to>
      <xdr:col>23</xdr:col>
      <xdr:colOff>853086</xdr:colOff>
      <xdr:row>139</xdr:row>
      <xdr:rowOff>278524</xdr:rowOff>
    </xdr:to>
    <xdr:pic macro="[0]!ResultSolR4">
      <xdr:nvPicPr>
        <xdr:cNvPr id="24" name="23 Imagen">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8"/>
        <a:stretch>
          <a:fillRect/>
        </a:stretch>
      </xdr:blipFill>
      <xdr:spPr>
        <a:xfrm>
          <a:off x="49720500" y="67583538"/>
          <a:ext cx="883997" cy="11053006"/>
        </a:xfrm>
        <a:prstGeom prst="rect">
          <a:avLst/>
        </a:prstGeom>
      </xdr:spPr>
    </xdr:pic>
    <xdr:clientData/>
  </xdr:twoCellAnchor>
  <xdr:twoCellAnchor editAs="oneCell">
    <xdr:from>
      <xdr:col>22</xdr:col>
      <xdr:colOff>1597269</xdr:colOff>
      <xdr:row>166</xdr:row>
      <xdr:rowOff>468923</xdr:rowOff>
    </xdr:from>
    <xdr:to>
      <xdr:col>23</xdr:col>
      <xdr:colOff>853086</xdr:colOff>
      <xdr:row>187</xdr:row>
      <xdr:rowOff>94371</xdr:rowOff>
    </xdr:to>
    <xdr:pic macro="[0]!ResultSolR5">
      <xdr:nvPicPr>
        <xdr:cNvPr id="25" name="24 Imagen">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8"/>
        <a:stretch>
          <a:fillRect/>
        </a:stretch>
      </xdr:blipFill>
      <xdr:spPr>
        <a:xfrm>
          <a:off x="49720500" y="86018077"/>
          <a:ext cx="883997" cy="11053006"/>
        </a:xfrm>
        <a:prstGeom prst="rect">
          <a:avLst/>
        </a:prstGeom>
      </xdr:spPr>
    </xdr:pic>
    <xdr:clientData/>
  </xdr:twoCellAnchor>
  <xdr:twoCellAnchor editAs="oneCell">
    <xdr:from>
      <xdr:col>22</xdr:col>
      <xdr:colOff>1597269</xdr:colOff>
      <xdr:row>203</xdr:row>
      <xdr:rowOff>468923</xdr:rowOff>
    </xdr:from>
    <xdr:to>
      <xdr:col>23</xdr:col>
      <xdr:colOff>853086</xdr:colOff>
      <xdr:row>223</xdr:row>
      <xdr:rowOff>475374</xdr:rowOff>
    </xdr:to>
    <xdr:pic macro="[0]!ResultSolR6">
      <xdr:nvPicPr>
        <xdr:cNvPr id="27" name="26 Imagen">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8"/>
        <a:stretch>
          <a:fillRect/>
        </a:stretch>
      </xdr:blipFill>
      <xdr:spPr>
        <a:xfrm>
          <a:off x="49720500" y="104452615"/>
          <a:ext cx="883997" cy="11053006"/>
        </a:xfrm>
        <a:prstGeom prst="rect">
          <a:avLst/>
        </a:prstGeom>
      </xdr:spPr>
    </xdr:pic>
    <xdr:clientData/>
  </xdr:twoCellAnchor>
  <xdr:twoCellAnchor editAs="oneCell">
    <xdr:from>
      <xdr:col>22</xdr:col>
      <xdr:colOff>1597268</xdr:colOff>
      <xdr:row>240</xdr:row>
      <xdr:rowOff>468923</xdr:rowOff>
    </xdr:from>
    <xdr:to>
      <xdr:col>23</xdr:col>
      <xdr:colOff>853085</xdr:colOff>
      <xdr:row>263</xdr:row>
      <xdr:rowOff>62617</xdr:rowOff>
    </xdr:to>
    <xdr:pic macro="[0]!ResultSolR7">
      <xdr:nvPicPr>
        <xdr:cNvPr id="39" name="38 Imagen">
          <a:extLst>
            <a:ext uri="{FF2B5EF4-FFF2-40B4-BE49-F238E27FC236}">
              <a16:creationId xmlns:a16="http://schemas.microsoft.com/office/drawing/2014/main" id="{00000000-0008-0000-0200-000027000000}"/>
            </a:ext>
          </a:extLst>
        </xdr:cNvPr>
        <xdr:cNvPicPr>
          <a:picLocks noChangeAspect="1"/>
        </xdr:cNvPicPr>
      </xdr:nvPicPr>
      <xdr:blipFill>
        <a:blip xmlns:r="http://schemas.openxmlformats.org/officeDocument/2006/relationships" r:embed="rId18"/>
        <a:stretch>
          <a:fillRect/>
        </a:stretch>
      </xdr:blipFill>
      <xdr:spPr>
        <a:xfrm>
          <a:off x="49720499" y="122887154"/>
          <a:ext cx="883997" cy="11053006"/>
        </a:xfrm>
        <a:prstGeom prst="rect">
          <a:avLst/>
        </a:prstGeom>
      </xdr:spPr>
    </xdr:pic>
    <xdr:clientData/>
  </xdr:twoCellAnchor>
  <xdr:twoCellAnchor editAs="oneCell">
    <xdr:from>
      <xdr:col>22</xdr:col>
      <xdr:colOff>1597269</xdr:colOff>
      <xdr:row>277</xdr:row>
      <xdr:rowOff>468923</xdr:rowOff>
    </xdr:from>
    <xdr:to>
      <xdr:col>23</xdr:col>
      <xdr:colOff>853086</xdr:colOff>
      <xdr:row>300</xdr:row>
      <xdr:rowOff>62626</xdr:rowOff>
    </xdr:to>
    <xdr:pic macro="[0]!ResultSolR8">
      <xdr:nvPicPr>
        <xdr:cNvPr id="63" name="62 Imagen">
          <a:extLst>
            <a:ext uri="{FF2B5EF4-FFF2-40B4-BE49-F238E27FC236}">
              <a16:creationId xmlns:a16="http://schemas.microsoft.com/office/drawing/2014/main" id="{00000000-0008-0000-0200-00003F000000}"/>
            </a:ext>
          </a:extLst>
        </xdr:cNvPr>
        <xdr:cNvPicPr>
          <a:picLocks noChangeAspect="1"/>
        </xdr:cNvPicPr>
      </xdr:nvPicPr>
      <xdr:blipFill>
        <a:blip xmlns:r="http://schemas.openxmlformats.org/officeDocument/2006/relationships" r:embed="rId18"/>
        <a:stretch>
          <a:fillRect/>
        </a:stretch>
      </xdr:blipFill>
      <xdr:spPr>
        <a:xfrm>
          <a:off x="49720500" y="141321692"/>
          <a:ext cx="883997" cy="11053006"/>
        </a:xfrm>
        <a:prstGeom prst="rect">
          <a:avLst/>
        </a:prstGeom>
      </xdr:spPr>
    </xdr:pic>
    <xdr:clientData/>
  </xdr:twoCellAnchor>
  <xdr:twoCellAnchor editAs="oneCell">
    <xdr:from>
      <xdr:col>22</xdr:col>
      <xdr:colOff>1597269</xdr:colOff>
      <xdr:row>314</xdr:row>
      <xdr:rowOff>468922</xdr:rowOff>
    </xdr:from>
    <xdr:to>
      <xdr:col>23</xdr:col>
      <xdr:colOff>853086</xdr:colOff>
      <xdr:row>337</xdr:row>
      <xdr:rowOff>62614</xdr:rowOff>
    </xdr:to>
    <xdr:pic macro="[0]!ResultSolR9">
      <xdr:nvPicPr>
        <xdr:cNvPr id="64" name="63 Imagen">
          <a:extLst>
            <a:ext uri="{FF2B5EF4-FFF2-40B4-BE49-F238E27FC236}">
              <a16:creationId xmlns:a16="http://schemas.microsoft.com/office/drawing/2014/main" id="{00000000-0008-0000-0200-000040000000}"/>
            </a:ext>
          </a:extLst>
        </xdr:cNvPr>
        <xdr:cNvPicPr>
          <a:picLocks noChangeAspect="1"/>
        </xdr:cNvPicPr>
      </xdr:nvPicPr>
      <xdr:blipFill>
        <a:blip xmlns:r="http://schemas.openxmlformats.org/officeDocument/2006/relationships" r:embed="rId18"/>
        <a:stretch>
          <a:fillRect/>
        </a:stretch>
      </xdr:blipFill>
      <xdr:spPr>
        <a:xfrm>
          <a:off x="49720500" y="159756230"/>
          <a:ext cx="883997" cy="11053006"/>
        </a:xfrm>
        <a:prstGeom prst="rect">
          <a:avLst/>
        </a:prstGeom>
      </xdr:spPr>
    </xdr:pic>
    <xdr:clientData/>
  </xdr:twoCellAnchor>
  <xdr:twoCellAnchor editAs="oneCell">
    <xdr:from>
      <xdr:col>22</xdr:col>
      <xdr:colOff>1597269</xdr:colOff>
      <xdr:row>351</xdr:row>
      <xdr:rowOff>468923</xdr:rowOff>
    </xdr:from>
    <xdr:to>
      <xdr:col>23</xdr:col>
      <xdr:colOff>853086</xdr:colOff>
      <xdr:row>374</xdr:row>
      <xdr:rowOff>62624</xdr:rowOff>
    </xdr:to>
    <xdr:pic macro="[0]!ResultSolR10">
      <xdr:nvPicPr>
        <xdr:cNvPr id="65" name="64 Imagen">
          <a:extLst>
            <a:ext uri="{FF2B5EF4-FFF2-40B4-BE49-F238E27FC236}">
              <a16:creationId xmlns:a16="http://schemas.microsoft.com/office/drawing/2014/main" id="{00000000-0008-0000-0200-000041000000}"/>
            </a:ext>
          </a:extLst>
        </xdr:cNvPr>
        <xdr:cNvPicPr>
          <a:picLocks noChangeAspect="1"/>
        </xdr:cNvPicPr>
      </xdr:nvPicPr>
      <xdr:blipFill>
        <a:blip xmlns:r="http://schemas.openxmlformats.org/officeDocument/2006/relationships" r:embed="rId18"/>
        <a:stretch>
          <a:fillRect/>
        </a:stretch>
      </xdr:blipFill>
      <xdr:spPr>
        <a:xfrm>
          <a:off x="49720500" y="178190769"/>
          <a:ext cx="883997" cy="1105300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221919</xdr:colOff>
      <xdr:row>0</xdr:row>
      <xdr:rowOff>133350</xdr:rowOff>
    </xdr:from>
    <xdr:to>
      <xdr:col>2</xdr:col>
      <xdr:colOff>154998</xdr:colOff>
      <xdr:row>2</xdr:row>
      <xdr:rowOff>146725</xdr:rowOff>
    </xdr:to>
    <xdr:pic>
      <xdr:nvPicPr>
        <xdr:cNvPr id="2" name="1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1919" y="133350"/>
          <a:ext cx="2692731" cy="5086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8467</xdr:colOff>
      <xdr:row>0</xdr:row>
      <xdr:rowOff>185736</xdr:rowOff>
    </xdr:from>
    <xdr:to>
      <xdr:col>4</xdr:col>
      <xdr:colOff>589492</xdr:colOff>
      <xdr:row>19</xdr:row>
      <xdr:rowOff>190499</xdr:rowOff>
    </xdr:to>
    <xdr:graphicFrame macro="">
      <xdr:nvGraphicFramePr>
        <xdr:cNvPr id="4" name="3 Gráfico">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9525</xdr:colOff>
      <xdr:row>1</xdr:row>
      <xdr:rowOff>0</xdr:rowOff>
    </xdr:from>
    <xdr:to>
      <xdr:col>10</xdr:col>
      <xdr:colOff>161925</xdr:colOff>
      <xdr:row>20</xdr:row>
      <xdr:rowOff>4763</xdr:rowOff>
    </xdr:to>
    <xdr:graphicFrame macro="">
      <xdr:nvGraphicFramePr>
        <xdr:cNvPr id="5" name="4 Gráfico">
          <a:extLst>
            <a:ext uri="{FF2B5EF4-FFF2-40B4-BE49-F238E27FC236}">
              <a16:creationId xmlns:a16="http://schemas.microsoft.com/office/drawing/2014/main" id="{00000000-0008-0000-04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9525</xdr:colOff>
      <xdr:row>1</xdr:row>
      <xdr:rowOff>10583</xdr:rowOff>
    </xdr:from>
    <xdr:to>
      <xdr:col>15</xdr:col>
      <xdr:colOff>161925</xdr:colOff>
      <xdr:row>20</xdr:row>
      <xdr:rowOff>15346</xdr:rowOff>
    </xdr:to>
    <xdr:graphicFrame macro="">
      <xdr:nvGraphicFramePr>
        <xdr:cNvPr id="6" name="5 Gráfico">
          <a:extLst>
            <a:ext uri="{FF2B5EF4-FFF2-40B4-BE49-F238E27FC236}">
              <a16:creationId xmlns:a16="http://schemas.microsoft.com/office/drawing/2014/main" id="{00000000-0008-0000-04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0</xdr:colOff>
      <xdr:row>1</xdr:row>
      <xdr:rowOff>9525</xdr:rowOff>
    </xdr:from>
    <xdr:to>
      <xdr:col>20</xdr:col>
      <xdr:colOff>152400</xdr:colOff>
      <xdr:row>20</xdr:row>
      <xdr:rowOff>14288</xdr:rowOff>
    </xdr:to>
    <xdr:graphicFrame macro="">
      <xdr:nvGraphicFramePr>
        <xdr:cNvPr id="7" name="6 Gráfico">
          <a:extLst>
            <a:ext uri="{FF2B5EF4-FFF2-40B4-BE49-F238E27FC236}">
              <a16:creationId xmlns:a16="http://schemas.microsoft.com/office/drawing/2014/main" id="{00000000-0008-0000-04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21</xdr:col>
      <xdr:colOff>25514</xdr:colOff>
      <xdr:row>1</xdr:row>
      <xdr:rowOff>18710</xdr:rowOff>
    </xdr:from>
    <xdr:to>
      <xdr:col>25</xdr:col>
      <xdr:colOff>172622</xdr:colOff>
      <xdr:row>20</xdr:row>
      <xdr:rowOff>23473</xdr:rowOff>
    </xdr:to>
    <xdr:graphicFrame macro="">
      <xdr:nvGraphicFramePr>
        <xdr:cNvPr id="8" name="7 Gráfico">
          <a:extLst>
            <a:ext uri="{FF2B5EF4-FFF2-40B4-BE49-F238E27FC236}">
              <a16:creationId xmlns:a16="http://schemas.microsoft.com/office/drawing/2014/main" id="{00000000-0008-0000-04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10583</xdr:colOff>
      <xdr:row>21</xdr:row>
      <xdr:rowOff>10584</xdr:rowOff>
    </xdr:from>
    <xdr:to>
      <xdr:col>4</xdr:col>
      <xdr:colOff>598412</xdr:colOff>
      <xdr:row>40</xdr:row>
      <xdr:rowOff>15347</xdr:rowOff>
    </xdr:to>
    <xdr:graphicFrame macro="">
      <xdr:nvGraphicFramePr>
        <xdr:cNvPr id="9" name="8 Gráfico">
          <a:extLst>
            <a:ext uri="{FF2B5EF4-FFF2-40B4-BE49-F238E27FC236}">
              <a16:creationId xmlns:a16="http://schemas.microsoft.com/office/drawing/2014/main" id="{00000000-0008-0000-04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10584</xdr:colOff>
      <xdr:row>21</xdr:row>
      <xdr:rowOff>24191</xdr:rowOff>
    </xdr:from>
    <xdr:to>
      <xdr:col>10</xdr:col>
      <xdr:colOff>162984</xdr:colOff>
      <xdr:row>40</xdr:row>
      <xdr:rowOff>28954</xdr:rowOff>
    </xdr:to>
    <xdr:graphicFrame macro="">
      <xdr:nvGraphicFramePr>
        <xdr:cNvPr id="10" name="9 Gráfico">
          <a:extLst>
            <a:ext uri="{FF2B5EF4-FFF2-40B4-BE49-F238E27FC236}">
              <a16:creationId xmlns:a16="http://schemas.microsoft.com/office/drawing/2014/main" id="{00000000-0008-0000-04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11</xdr:col>
      <xdr:colOff>24191</xdr:colOff>
      <xdr:row>21</xdr:row>
      <xdr:rowOff>24191</xdr:rowOff>
    </xdr:from>
    <xdr:to>
      <xdr:col>15</xdr:col>
      <xdr:colOff>176591</xdr:colOff>
      <xdr:row>40</xdr:row>
      <xdr:rowOff>28954</xdr:rowOff>
    </xdr:to>
    <xdr:graphicFrame macro="">
      <xdr:nvGraphicFramePr>
        <xdr:cNvPr id="11" name="10 Gráfico">
          <a:extLst>
            <a:ext uri="{FF2B5EF4-FFF2-40B4-BE49-F238E27FC236}">
              <a16:creationId xmlns:a16="http://schemas.microsoft.com/office/drawing/2014/main" id="{00000000-0008-0000-04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27215</xdr:colOff>
      <xdr:row>21</xdr:row>
      <xdr:rowOff>13607</xdr:rowOff>
    </xdr:from>
    <xdr:to>
      <xdr:col>20</xdr:col>
      <xdr:colOff>167519</xdr:colOff>
      <xdr:row>40</xdr:row>
      <xdr:rowOff>18370</xdr:rowOff>
    </xdr:to>
    <xdr:graphicFrame macro="">
      <xdr:nvGraphicFramePr>
        <xdr:cNvPr id="12" name="11 Gráfico">
          <a:extLst>
            <a:ext uri="{FF2B5EF4-FFF2-40B4-BE49-F238E27FC236}">
              <a16:creationId xmlns:a16="http://schemas.microsoft.com/office/drawing/2014/main" id="{00000000-0008-0000-04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758976</xdr:colOff>
      <xdr:row>21</xdr:row>
      <xdr:rowOff>21166</xdr:rowOff>
    </xdr:from>
    <xdr:to>
      <xdr:col>25</xdr:col>
      <xdr:colOff>149376</xdr:colOff>
      <xdr:row>40</xdr:row>
      <xdr:rowOff>25929</xdr:rowOff>
    </xdr:to>
    <xdr:graphicFrame macro="">
      <xdr:nvGraphicFramePr>
        <xdr:cNvPr id="13" name="12 Gráfico">
          <a:extLst>
            <a:ext uri="{FF2B5EF4-FFF2-40B4-BE49-F238E27FC236}">
              <a16:creationId xmlns:a16="http://schemas.microsoft.com/office/drawing/2014/main" id="{00000000-0008-0000-04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3.%20EVALUACION%20RIESGOS%202019\RIESGOS%20SEG.%20INFORMACION\Mapa%20de%20Riesgos%20OCI%20-%20RIESGOS%20GD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oaragon\AppData\Local\Microsoft\Windows\INetCache\Content.Outlook\5N79CHKK\MAPA%20DE%20RIESGOS%20OCI%20COMPLET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AppData/enunez/Downloads/Gestion%20de%20Proyectos%207.0.pdf" TargetMode="External"/><Relationship Id="rId13" Type="http://schemas.openxmlformats.org/officeDocument/2006/relationships/hyperlink" Target="../../../../../AppData/enunez/Downloads/PDS-C%20%20Procesos%20%20disciplinarios%205.0.pdf" TargetMode="External"/><Relationship Id="rId18" Type="http://schemas.openxmlformats.org/officeDocument/2006/relationships/hyperlink" Target="../../../../../AppData/enunez/Downloads/Seguimiento%20al%20%20control%20a%20la%20ejecuccion%20del%20recurso%20financiero%205.0.pdf" TargetMode="External"/><Relationship Id="rId3" Type="http://schemas.openxmlformats.org/officeDocument/2006/relationships/hyperlink" Target="../../../../../AppData/enunez/Downloads/Administraci&#243;n%20del%20Sistema%20Integrado%20de%20Gesti&#243;n.pdf" TargetMode="External"/><Relationship Id="rId21" Type="http://schemas.openxmlformats.org/officeDocument/2006/relationships/hyperlink" Target="../../../../../AppData/enunez/Downloads/Evaluaci&#243;n%20Acompa&#241;amiento%20y%20Asesoria%20del%20Sistema%20de%20Control%20Interno%206.0.pdf" TargetMode="External"/><Relationship Id="rId7" Type="http://schemas.openxmlformats.org/officeDocument/2006/relationships/hyperlink" Target="../../../../../AppData/enunez/Downloads/Gestion%20del%20Subsidio%206.0.pdf" TargetMode="External"/><Relationship Id="rId12" Type="http://schemas.openxmlformats.org/officeDocument/2006/relationships/hyperlink" Target="../../../../../AppData/enunez/Downloads/Caracterizaci&#243;n%20-%20GTH%20-%2010.0.pdf" TargetMode="External"/><Relationship Id="rId17" Type="http://schemas.openxmlformats.org/officeDocument/2006/relationships/hyperlink" Target="../../../../../AppData/enunez/Downloads/Gestion%20Documental%209.0.pdf" TargetMode="External"/><Relationship Id="rId2" Type="http://schemas.openxmlformats.org/officeDocument/2006/relationships/hyperlink" Target="../../../../../AppData/enunez/Downloads/Gesti&#243;n%20de%20Proyectos%20de%20TI%206.0.pdf" TargetMode="External"/><Relationship Id="rId16" Type="http://schemas.openxmlformats.org/officeDocument/2006/relationships/hyperlink" Target="../../../../../AppData/enunez/Downloads/Caracterizaci&#243;n%20Gesti&#243;n%20de%20Recursos%20F&#237;sicos%209.0.pdf" TargetMode="External"/><Relationship Id="rId20" Type="http://schemas.openxmlformats.org/officeDocument/2006/relationships/hyperlink" Target="../../../../../AppData/enunez/Downloads/AUL-C%20Atencion%20al%20usuario%20y%20atencion%20legislativa%208.0.pdf" TargetMode="External"/><Relationship Id="rId1" Type="http://schemas.openxmlformats.org/officeDocument/2006/relationships/hyperlink" Target="../../../../../AppData/enunez/Downloads/Planeaci&#243;n%20Estrat&#233;gica%20y%20Gesti&#243;n%20de%20Recursos%20Financieros%209.0.pdf" TargetMode="External"/><Relationship Id="rId6" Type="http://schemas.openxmlformats.org/officeDocument/2006/relationships/hyperlink" Target="../../../../../AppData/enunez/sobre-el-ministerio/planeacion-gestion-y-control/sistemas-de-gestion/mapa-de-procesos/promocion-y-acompanamiento" TargetMode="External"/><Relationship Id="rId11" Type="http://schemas.openxmlformats.org/officeDocument/2006/relationships/hyperlink" Target="../../../../../AppData/enunez/Downloads/Procesos%20%20Judiciales%20y%20Acciones%20Constitucionales%205.0.pdf" TargetMode="External"/><Relationship Id="rId5" Type="http://schemas.openxmlformats.org/officeDocument/2006/relationships/hyperlink" Target="../../../../../AppData/enunez/sobre-el-ministerio/planeacion-gestion-y-control/sistemas-de-gestion/mapa-de-procesos/formulacion-de-politicas-e-instrumentacion-normativa" TargetMode="External"/><Relationship Id="rId15" Type="http://schemas.openxmlformats.org/officeDocument/2006/relationships/hyperlink" Target="../../../../../AppData/enunez/Downloads/Gesti&#243;n%20de%20Soporte%20y%20Apoyo%20Inform&#225;tico%207.0.pdf" TargetMode="External"/><Relationship Id="rId10" Type="http://schemas.openxmlformats.org/officeDocument/2006/relationships/hyperlink" Target="../../../../../AppData/enunez/Downloads/Conceptos%20%20Juridicos%206.0.pdf" TargetMode="External"/><Relationship Id="rId19" Type="http://schemas.openxmlformats.org/officeDocument/2006/relationships/hyperlink" Target="../../../../../AppData/enunez/Downloads/Saneamiento%20de%20activos%20de%20los%20%20extintos%20ICT%20INURBE%202.0.pdf" TargetMode="External"/><Relationship Id="rId4" Type="http://schemas.openxmlformats.org/officeDocument/2006/relationships/hyperlink" Target="../../../../../AppData/enunez/Downloads/Gesti&#243;n%20de%20Comunicaciones%20Internas%20y%20Externas.pdf" TargetMode="External"/><Relationship Id="rId9" Type="http://schemas.openxmlformats.org/officeDocument/2006/relationships/hyperlink" Target="../../../../../AppData/enunez/Downloads/TSP-C%20Caracterizacion%20Titulacion%20y%20saneamiento%20predial%206.0.pdf" TargetMode="External"/><Relationship Id="rId14" Type="http://schemas.openxmlformats.org/officeDocument/2006/relationships/hyperlink" Target="../../../../../AppData/enunez/Downloads/Gestion%20de%20%20contratatacion%207.0.pdf"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V1013"/>
  <sheetViews>
    <sheetView showGridLines="0" topLeftCell="A383" zoomScale="60" zoomScaleNormal="60" workbookViewId="0">
      <selection activeCell="B411" sqref="B411"/>
    </sheetView>
  </sheetViews>
  <sheetFormatPr baseColWidth="10" defaultColWidth="11.42578125" defaultRowHeight="15" x14ac:dyDescent="0.25"/>
  <cols>
    <col min="1" max="1" width="70.7109375" style="1" bestFit="1" customWidth="1"/>
    <col min="2" max="2" width="73.7109375" style="5" customWidth="1"/>
    <col min="3" max="3" width="51.42578125" style="5" customWidth="1"/>
    <col min="4" max="4" width="47.7109375" style="1" customWidth="1"/>
    <col min="5" max="5" width="45.7109375" style="5" customWidth="1"/>
    <col min="6" max="6" width="25" style="1" bestFit="1" customWidth="1"/>
    <col min="7" max="7" width="41.28515625" style="1" bestFit="1" customWidth="1"/>
    <col min="8" max="8" width="32.5703125" style="1" customWidth="1"/>
    <col min="9" max="9" width="22.85546875" style="1" customWidth="1"/>
    <col min="10" max="10" width="21.42578125" style="1" customWidth="1"/>
    <col min="11" max="11" width="20.7109375" style="1" customWidth="1"/>
    <col min="12" max="12" width="29.7109375" style="1" bestFit="1" customWidth="1"/>
    <col min="13" max="13" width="25.28515625" style="1" customWidth="1"/>
    <col min="14" max="18" width="20.7109375" style="1" customWidth="1"/>
    <col min="19" max="19" width="13.42578125" style="1" customWidth="1"/>
    <col min="20" max="20" width="20" style="1" customWidth="1"/>
    <col min="21" max="21" width="15" style="1" customWidth="1"/>
    <col min="22" max="22" width="15.7109375" style="1" customWidth="1"/>
    <col min="23" max="16384" width="11.42578125" style="1"/>
  </cols>
  <sheetData>
    <row r="1" spans="1:4" s="5" customFormat="1" ht="29.25" thickBot="1" x14ac:dyDescent="0.3">
      <c r="A1" s="5" t="s">
        <v>0</v>
      </c>
      <c r="B1" s="71" t="s">
        <v>1</v>
      </c>
      <c r="C1" s="5" t="s">
        <v>2</v>
      </c>
      <c r="D1" s="70" t="s">
        <v>3</v>
      </c>
    </row>
    <row r="2" spans="1:4" s="5" customFormat="1" ht="29.25" thickBot="1" x14ac:dyDescent="0.3">
      <c r="B2" s="72" t="s">
        <v>4</v>
      </c>
      <c r="D2" s="70" t="s">
        <v>5</v>
      </c>
    </row>
    <row r="3" spans="1:4" s="5" customFormat="1" ht="57.75" thickBot="1" x14ac:dyDescent="0.3">
      <c r="B3" s="73" t="s">
        <v>6</v>
      </c>
      <c r="C3" s="3"/>
      <c r="D3" s="70" t="s">
        <v>7</v>
      </c>
    </row>
    <row r="4" spans="1:4" s="5" customFormat="1" ht="43.5" thickBot="1" x14ac:dyDescent="0.3">
      <c r="B4" s="73" t="s">
        <v>8</v>
      </c>
      <c r="C4" s="3"/>
      <c r="D4" s="70" t="s">
        <v>9</v>
      </c>
    </row>
    <row r="5" spans="1:4" s="5" customFormat="1" ht="57.75" thickBot="1" x14ac:dyDescent="0.3">
      <c r="B5" s="73" t="s">
        <v>10</v>
      </c>
      <c r="C5" s="3"/>
      <c r="D5" s="70" t="s">
        <v>11</v>
      </c>
    </row>
    <row r="6" spans="1:4" s="5" customFormat="1" ht="15.75" thickBot="1" x14ac:dyDescent="0.3">
      <c r="B6" s="73" t="s">
        <v>12</v>
      </c>
      <c r="C6" s="3"/>
      <c r="D6" s="70" t="s">
        <v>13</v>
      </c>
    </row>
    <row r="7" spans="1:4" s="5" customFormat="1" ht="29.25" thickBot="1" x14ac:dyDescent="0.3">
      <c r="B7" s="73" t="s">
        <v>14</v>
      </c>
      <c r="C7" s="3"/>
      <c r="D7" s="70" t="s">
        <v>15</v>
      </c>
    </row>
    <row r="8" spans="1:4" s="5" customFormat="1" ht="43.5" thickBot="1" x14ac:dyDescent="0.3">
      <c r="B8" s="73" t="s">
        <v>16</v>
      </c>
      <c r="C8" s="3"/>
      <c r="D8" s="70" t="s">
        <v>17</v>
      </c>
    </row>
    <row r="9" spans="1:4" s="5" customFormat="1" ht="43.5" thickBot="1" x14ac:dyDescent="0.3">
      <c r="B9" s="73" t="s">
        <v>18</v>
      </c>
      <c r="C9" s="3"/>
      <c r="D9" s="70" t="s">
        <v>19</v>
      </c>
    </row>
    <row r="10" spans="1:4" s="5" customFormat="1" ht="72" thickBot="1" x14ac:dyDescent="0.3">
      <c r="B10" s="73" t="s">
        <v>20</v>
      </c>
      <c r="C10" s="3"/>
      <c r="D10" s="70" t="s">
        <v>21</v>
      </c>
    </row>
    <row r="11" spans="1:4" s="5" customFormat="1" ht="43.5" thickBot="1" x14ac:dyDescent="0.3">
      <c r="B11" s="73" t="s">
        <v>22</v>
      </c>
      <c r="C11" s="3"/>
      <c r="D11" s="70" t="s">
        <v>23</v>
      </c>
    </row>
    <row r="12" spans="1:4" s="5" customFormat="1" ht="43.5" thickBot="1" x14ac:dyDescent="0.3">
      <c r="B12" s="73" t="s">
        <v>24</v>
      </c>
      <c r="C12" s="3"/>
      <c r="D12" s="70" t="s">
        <v>25</v>
      </c>
    </row>
    <row r="13" spans="1:4" s="5" customFormat="1" ht="15.75" thickBot="1" x14ac:dyDescent="0.3">
      <c r="B13" s="73" t="s">
        <v>26</v>
      </c>
      <c r="C13" s="3"/>
      <c r="D13" s="70" t="s">
        <v>27</v>
      </c>
    </row>
    <row r="14" spans="1:4" s="5" customFormat="1" ht="29.25" thickBot="1" x14ac:dyDescent="0.3">
      <c r="B14" s="73" t="s">
        <v>28</v>
      </c>
      <c r="C14" s="3"/>
      <c r="D14" s="70" t="s">
        <v>29</v>
      </c>
    </row>
    <row r="15" spans="1:4" s="5" customFormat="1" ht="43.5" thickBot="1" x14ac:dyDescent="0.3">
      <c r="B15" s="73" t="s">
        <v>30</v>
      </c>
      <c r="C15" s="3"/>
      <c r="D15" s="70" t="s">
        <v>31</v>
      </c>
    </row>
    <row r="16" spans="1:4" s="5" customFormat="1" ht="29.25" thickBot="1" x14ac:dyDescent="0.3">
      <c r="B16" s="74" t="s">
        <v>32</v>
      </c>
      <c r="C16" s="60"/>
      <c r="D16" s="70" t="s">
        <v>33</v>
      </c>
    </row>
    <row r="17" spans="2:4" s="5" customFormat="1" ht="29.25" thickBot="1" x14ac:dyDescent="0.3">
      <c r="B17" s="73" t="s">
        <v>34</v>
      </c>
      <c r="C17" s="3"/>
      <c r="D17" s="70" t="s">
        <v>35</v>
      </c>
    </row>
    <row r="18" spans="2:4" s="5" customFormat="1" ht="43.5" thickBot="1" x14ac:dyDescent="0.3">
      <c r="B18" s="73" t="s">
        <v>36</v>
      </c>
      <c r="C18" s="3"/>
      <c r="D18" s="70" t="s">
        <v>37</v>
      </c>
    </row>
    <row r="19" spans="2:4" s="5" customFormat="1" ht="29.25" thickBot="1" x14ac:dyDescent="0.3">
      <c r="B19" s="73" t="s">
        <v>38</v>
      </c>
      <c r="C19" s="3"/>
      <c r="D19" s="70" t="s">
        <v>39</v>
      </c>
    </row>
    <row r="20" spans="2:4" s="5" customFormat="1" ht="43.5" thickBot="1" x14ac:dyDescent="0.3">
      <c r="B20" s="73" t="s">
        <v>40</v>
      </c>
      <c r="C20" s="3"/>
      <c r="D20" s="70" t="s">
        <v>41</v>
      </c>
    </row>
    <row r="21" spans="2:4" s="5" customFormat="1" ht="43.5" thickBot="1" x14ac:dyDescent="0.3">
      <c r="B21" s="73" t="s">
        <v>42</v>
      </c>
      <c r="C21" s="3"/>
      <c r="D21" s="70" t="s">
        <v>43</v>
      </c>
    </row>
    <row r="22" spans="2:4" s="5" customFormat="1" ht="72" thickBot="1" x14ac:dyDescent="0.3">
      <c r="B22" s="73" t="s">
        <v>44</v>
      </c>
      <c r="C22" s="3"/>
      <c r="D22" s="70" t="s">
        <v>45</v>
      </c>
    </row>
    <row r="23" spans="2:4" s="5" customFormat="1" ht="57.75" thickBot="1" x14ac:dyDescent="0.3">
      <c r="B23" s="73" t="s">
        <v>46</v>
      </c>
      <c r="C23" s="3"/>
      <c r="D23" s="70" t="s">
        <v>47</v>
      </c>
    </row>
    <row r="24" spans="2:4" s="5" customFormat="1" ht="100.5" thickBot="1" x14ac:dyDescent="0.3">
      <c r="B24" s="73" t="s">
        <v>48</v>
      </c>
      <c r="C24" s="3"/>
      <c r="D24" s="70" t="s">
        <v>49</v>
      </c>
    </row>
    <row r="25" spans="2:4" s="5" customFormat="1" ht="72" thickBot="1" x14ac:dyDescent="0.3">
      <c r="B25" s="73" t="s">
        <v>50</v>
      </c>
      <c r="C25" s="3"/>
      <c r="D25" s="70" t="s">
        <v>51</v>
      </c>
    </row>
    <row r="26" spans="2:4" s="5" customFormat="1" ht="43.5" thickBot="1" x14ac:dyDescent="0.3">
      <c r="B26" s="73" t="s">
        <v>52</v>
      </c>
      <c r="C26" s="3"/>
      <c r="D26" s="70" t="s">
        <v>53</v>
      </c>
    </row>
    <row r="27" spans="2:4" s="5" customFormat="1" ht="57.75" thickBot="1" x14ac:dyDescent="0.3">
      <c r="B27" s="73" t="s">
        <v>54</v>
      </c>
      <c r="C27" s="3"/>
      <c r="D27" s="70" t="s">
        <v>55</v>
      </c>
    </row>
    <row r="28" spans="2:4" s="5" customFormat="1" ht="43.5" thickBot="1" x14ac:dyDescent="0.3">
      <c r="B28" s="73" t="s">
        <v>56</v>
      </c>
      <c r="C28" s="3"/>
      <c r="D28" s="70" t="s">
        <v>57</v>
      </c>
    </row>
    <row r="29" spans="2:4" s="5" customFormat="1" ht="72" thickBot="1" x14ac:dyDescent="0.3">
      <c r="B29" s="73" t="s">
        <v>58</v>
      </c>
      <c r="C29" s="3"/>
      <c r="D29" s="70" t="s">
        <v>59</v>
      </c>
    </row>
    <row r="30" spans="2:4" s="5" customFormat="1" ht="72" thickBot="1" x14ac:dyDescent="0.3">
      <c r="B30" s="73" t="s">
        <v>60</v>
      </c>
      <c r="C30" s="3"/>
      <c r="D30" s="70" t="s">
        <v>61</v>
      </c>
    </row>
    <row r="31" spans="2:4" s="5" customFormat="1" ht="43.5" thickBot="1" x14ac:dyDescent="0.3">
      <c r="B31" s="73" t="s">
        <v>62</v>
      </c>
      <c r="C31" s="3"/>
      <c r="D31" s="70" t="s">
        <v>63</v>
      </c>
    </row>
    <row r="32" spans="2:4" s="5" customFormat="1" ht="72" thickBot="1" x14ac:dyDescent="0.3">
      <c r="B32" s="73" t="s">
        <v>64</v>
      </c>
      <c r="C32" s="3"/>
      <c r="D32" s="70" t="s">
        <v>65</v>
      </c>
    </row>
    <row r="33" spans="1:7" s="5" customFormat="1" ht="57.75" thickBot="1" x14ac:dyDescent="0.3">
      <c r="B33" s="71" t="s">
        <v>66</v>
      </c>
      <c r="D33" s="70" t="s">
        <v>67</v>
      </c>
    </row>
    <row r="34" spans="1:7" ht="15.75" x14ac:dyDescent="0.25">
      <c r="B34" s="77" t="s">
        <v>68</v>
      </c>
    </row>
    <row r="35" spans="1:7" ht="15.75" customHeight="1" x14ac:dyDescent="0.25">
      <c r="A35" s="113" t="s">
        <v>69</v>
      </c>
      <c r="B35" s="113" t="s">
        <v>70</v>
      </c>
      <c r="C35" s="113" t="s">
        <v>71</v>
      </c>
      <c r="D35" s="113" t="s">
        <v>72</v>
      </c>
      <c r="E35" s="113" t="s">
        <v>73</v>
      </c>
      <c r="F35" s="113" t="s">
        <v>74</v>
      </c>
      <c r="G35" s="113" t="s">
        <v>75</v>
      </c>
    </row>
    <row r="36" spans="1:7" ht="15.75" customHeight="1" x14ac:dyDescent="0.25">
      <c r="A36" s="114"/>
      <c r="B36" s="96" t="s">
        <v>76</v>
      </c>
      <c r="C36" s="114" t="s">
        <v>76</v>
      </c>
      <c r="D36" s="114" t="s">
        <v>76</v>
      </c>
      <c r="E36" s="115" t="s">
        <v>76</v>
      </c>
      <c r="F36" s="116" t="s">
        <v>76</v>
      </c>
      <c r="G36" s="116" t="s">
        <v>76</v>
      </c>
    </row>
    <row r="37" spans="1:7" ht="120" x14ac:dyDescent="0.25">
      <c r="A37" s="114">
        <v>1</v>
      </c>
      <c r="B37" s="114" t="s">
        <v>77</v>
      </c>
      <c r="C37" s="114" t="s">
        <v>78</v>
      </c>
      <c r="D37" s="114" t="s">
        <v>79</v>
      </c>
      <c r="E37" s="115" t="s">
        <v>80</v>
      </c>
      <c r="F37" s="117" t="s">
        <v>81</v>
      </c>
      <c r="G37" s="118" t="s">
        <v>82</v>
      </c>
    </row>
    <row r="38" spans="1:7" ht="180" x14ac:dyDescent="0.25">
      <c r="A38" s="114">
        <v>2</v>
      </c>
      <c r="B38" s="114" t="s">
        <v>83</v>
      </c>
      <c r="C38" s="114" t="s">
        <v>78</v>
      </c>
      <c r="D38" s="5" t="s">
        <v>84</v>
      </c>
      <c r="E38" s="115" t="s">
        <v>85</v>
      </c>
      <c r="F38" s="117" t="s">
        <v>86</v>
      </c>
      <c r="G38" s="118" t="s">
        <v>87</v>
      </c>
    </row>
    <row r="39" spans="1:7" ht="178.5" customHeight="1" x14ac:dyDescent="0.25">
      <c r="A39" s="114">
        <v>3</v>
      </c>
      <c r="B39" s="114" t="s">
        <v>88</v>
      </c>
      <c r="C39" s="114" t="s">
        <v>78</v>
      </c>
      <c r="D39" s="114" t="s">
        <v>89</v>
      </c>
      <c r="E39" s="5" t="s">
        <v>90</v>
      </c>
      <c r="F39" s="117" t="s">
        <v>91</v>
      </c>
      <c r="G39" s="118" t="s">
        <v>92</v>
      </c>
    </row>
    <row r="40" spans="1:7" ht="120" x14ac:dyDescent="0.25">
      <c r="A40" s="114">
        <v>4</v>
      </c>
      <c r="B40" s="114" t="s">
        <v>93</v>
      </c>
      <c r="C40" s="114" t="s">
        <v>78</v>
      </c>
      <c r="D40" s="114" t="s">
        <v>94</v>
      </c>
      <c r="E40" s="115" t="s">
        <v>95</v>
      </c>
      <c r="F40" s="117" t="s">
        <v>96</v>
      </c>
      <c r="G40" s="118" t="s">
        <v>97</v>
      </c>
    </row>
    <row r="41" spans="1:7" ht="135" x14ac:dyDescent="0.25">
      <c r="A41" s="114">
        <v>5</v>
      </c>
      <c r="B41" s="114" t="s">
        <v>98</v>
      </c>
      <c r="C41" s="114" t="s">
        <v>99</v>
      </c>
      <c r="D41" s="114" t="s">
        <v>100</v>
      </c>
      <c r="E41" s="115" t="s">
        <v>101</v>
      </c>
      <c r="F41" s="117" t="s">
        <v>102</v>
      </c>
      <c r="G41" s="118" t="s">
        <v>103</v>
      </c>
    </row>
    <row r="42" spans="1:7" ht="291.75" customHeight="1" x14ac:dyDescent="0.25">
      <c r="A42" s="114">
        <v>6</v>
      </c>
      <c r="B42" s="114" t="s">
        <v>104</v>
      </c>
      <c r="C42" s="114" t="s">
        <v>99</v>
      </c>
      <c r="D42" s="114" t="s">
        <v>105</v>
      </c>
      <c r="E42" s="115" t="s">
        <v>106</v>
      </c>
      <c r="F42" s="119" t="s">
        <v>107</v>
      </c>
      <c r="G42" s="118" t="s">
        <v>108</v>
      </c>
    </row>
    <row r="43" spans="1:7" ht="161.25" customHeight="1" x14ac:dyDescent="0.25">
      <c r="A43" s="114">
        <v>7</v>
      </c>
      <c r="B43" s="114" t="s">
        <v>109</v>
      </c>
      <c r="C43" s="114" t="s">
        <v>99</v>
      </c>
      <c r="D43" s="114" t="s">
        <v>110</v>
      </c>
      <c r="E43" s="115" t="s">
        <v>111</v>
      </c>
      <c r="F43" s="5" t="s">
        <v>112</v>
      </c>
      <c r="G43" s="118" t="s">
        <v>113</v>
      </c>
    </row>
    <row r="44" spans="1:7" ht="300" x14ac:dyDescent="0.25">
      <c r="A44" s="114">
        <v>8</v>
      </c>
      <c r="B44" s="114" t="s">
        <v>114</v>
      </c>
      <c r="C44" s="114" t="s">
        <v>99</v>
      </c>
      <c r="D44" s="114" t="s">
        <v>115</v>
      </c>
      <c r="E44" s="115" t="s">
        <v>116</v>
      </c>
      <c r="F44" s="103" t="s">
        <v>107</v>
      </c>
      <c r="G44" s="118" t="s">
        <v>117</v>
      </c>
    </row>
    <row r="45" spans="1:7" ht="255" x14ac:dyDescent="0.25">
      <c r="A45" s="114">
        <v>9</v>
      </c>
      <c r="B45" s="114" t="s">
        <v>118</v>
      </c>
      <c r="C45" s="114" t="s">
        <v>99</v>
      </c>
      <c r="D45" s="114" t="s">
        <v>119</v>
      </c>
      <c r="E45" s="115" t="s">
        <v>120</v>
      </c>
      <c r="F45" s="119" t="s">
        <v>121</v>
      </c>
      <c r="G45" s="118" t="s">
        <v>122</v>
      </c>
    </row>
    <row r="46" spans="1:7" ht="105" x14ac:dyDescent="0.25">
      <c r="A46" s="114">
        <v>10</v>
      </c>
      <c r="B46" s="114" t="s">
        <v>123</v>
      </c>
      <c r="C46" s="114" t="s">
        <v>124</v>
      </c>
      <c r="D46" s="114" t="s">
        <v>125</v>
      </c>
      <c r="E46" s="115" t="s">
        <v>126</v>
      </c>
      <c r="F46" s="117" t="s">
        <v>127</v>
      </c>
      <c r="G46" s="118" t="s">
        <v>128</v>
      </c>
    </row>
    <row r="47" spans="1:7" ht="135" x14ac:dyDescent="0.25">
      <c r="A47" s="114">
        <v>11</v>
      </c>
      <c r="B47" s="114" t="s">
        <v>129</v>
      </c>
      <c r="C47" s="114" t="s">
        <v>124</v>
      </c>
      <c r="D47" s="114" t="s">
        <v>130</v>
      </c>
      <c r="E47" s="115" t="s">
        <v>131</v>
      </c>
      <c r="F47" s="119" t="s">
        <v>127</v>
      </c>
      <c r="G47" s="118" t="s">
        <v>132</v>
      </c>
    </row>
    <row r="48" spans="1:7" ht="120" x14ac:dyDescent="0.25">
      <c r="A48" s="114">
        <v>12</v>
      </c>
      <c r="B48" s="114" t="s">
        <v>133</v>
      </c>
      <c r="C48" s="114" t="s">
        <v>124</v>
      </c>
      <c r="D48" s="114" t="s">
        <v>134</v>
      </c>
      <c r="E48" s="115" t="s">
        <v>135</v>
      </c>
      <c r="F48" s="119" t="s">
        <v>136</v>
      </c>
      <c r="G48" s="118" t="s">
        <v>137</v>
      </c>
    </row>
    <row r="49" spans="1:8" ht="195" x14ac:dyDescent="0.25">
      <c r="A49" s="114">
        <v>13</v>
      </c>
      <c r="B49" s="114" t="s">
        <v>138</v>
      </c>
      <c r="C49" s="114" t="s">
        <v>124</v>
      </c>
      <c r="D49" s="114" t="s">
        <v>139</v>
      </c>
      <c r="E49" s="115" t="s">
        <v>140</v>
      </c>
      <c r="F49" s="117" t="s">
        <v>141</v>
      </c>
      <c r="G49" s="118" t="s">
        <v>142</v>
      </c>
    </row>
    <row r="50" spans="1:8" ht="75" x14ac:dyDescent="0.25">
      <c r="A50" s="114">
        <v>14</v>
      </c>
      <c r="B50" s="114" t="s">
        <v>143</v>
      </c>
      <c r="C50" s="114" t="s">
        <v>124</v>
      </c>
      <c r="D50" s="114" t="s">
        <v>144</v>
      </c>
      <c r="E50" s="115" t="s">
        <v>145</v>
      </c>
      <c r="F50" s="117" t="s">
        <v>146</v>
      </c>
      <c r="G50" s="118" t="s">
        <v>147</v>
      </c>
    </row>
    <row r="51" spans="1:8" ht="165" customHeight="1" x14ac:dyDescent="0.25">
      <c r="A51" s="114">
        <v>15</v>
      </c>
      <c r="B51" s="114" t="s">
        <v>148</v>
      </c>
      <c r="C51" s="114" t="s">
        <v>124</v>
      </c>
      <c r="D51" s="5" t="s">
        <v>149</v>
      </c>
      <c r="E51" s="115" t="s">
        <v>150</v>
      </c>
      <c r="F51" s="117" t="s">
        <v>151</v>
      </c>
      <c r="G51" s="118" t="s">
        <v>152</v>
      </c>
    </row>
    <row r="52" spans="1:8" ht="120" x14ac:dyDescent="0.25">
      <c r="A52" s="114">
        <v>16</v>
      </c>
      <c r="B52" s="114" t="s">
        <v>153</v>
      </c>
      <c r="C52" s="114" t="s">
        <v>124</v>
      </c>
      <c r="D52" s="114" t="s">
        <v>154</v>
      </c>
      <c r="E52" s="115" t="s">
        <v>155</v>
      </c>
      <c r="F52" s="117" t="s">
        <v>156</v>
      </c>
      <c r="G52" s="118" t="s">
        <v>157</v>
      </c>
    </row>
    <row r="53" spans="1:8" ht="105" x14ac:dyDescent="0.25">
      <c r="A53" s="114">
        <v>17</v>
      </c>
      <c r="B53" s="114" t="s">
        <v>158</v>
      </c>
      <c r="C53" s="114" t="s">
        <v>124</v>
      </c>
      <c r="D53" s="114" t="s">
        <v>159</v>
      </c>
      <c r="E53" s="115" t="s">
        <v>160</v>
      </c>
      <c r="F53" s="2" t="s">
        <v>161</v>
      </c>
      <c r="G53" s="118" t="s">
        <v>162</v>
      </c>
    </row>
    <row r="54" spans="1:8" ht="90" x14ac:dyDescent="0.25">
      <c r="A54" s="114">
        <v>18</v>
      </c>
      <c r="B54" s="114" t="s">
        <v>163</v>
      </c>
      <c r="C54" s="114" t="s">
        <v>124</v>
      </c>
      <c r="D54" s="114" t="s">
        <v>164</v>
      </c>
      <c r="E54" s="115" t="s">
        <v>165</v>
      </c>
      <c r="F54" s="117" t="s">
        <v>166</v>
      </c>
      <c r="G54" s="118" t="s">
        <v>167</v>
      </c>
    </row>
    <row r="55" spans="1:8" ht="210" x14ac:dyDescent="0.25">
      <c r="A55" s="114">
        <v>19</v>
      </c>
      <c r="B55" s="114" t="s">
        <v>168</v>
      </c>
      <c r="C55" s="114" t="s">
        <v>124</v>
      </c>
      <c r="D55" s="114" t="s">
        <v>169</v>
      </c>
      <c r="E55" s="115" t="s">
        <v>170</v>
      </c>
      <c r="F55" s="117" t="s">
        <v>171</v>
      </c>
      <c r="G55" s="118" t="s">
        <v>172</v>
      </c>
    </row>
    <row r="56" spans="1:8" ht="135" x14ac:dyDescent="0.25">
      <c r="A56" s="114">
        <v>20</v>
      </c>
      <c r="B56" s="114" t="s">
        <v>173</v>
      </c>
      <c r="C56" s="114" t="s">
        <v>99</v>
      </c>
      <c r="D56" s="114" t="s">
        <v>174</v>
      </c>
      <c r="E56" s="115" t="s">
        <v>175</v>
      </c>
      <c r="F56" s="117" t="s">
        <v>176</v>
      </c>
      <c r="G56" s="118" t="s">
        <v>177</v>
      </c>
    </row>
    <row r="57" spans="1:8" ht="165" x14ac:dyDescent="0.25">
      <c r="A57" s="114">
        <v>21</v>
      </c>
      <c r="B57" s="120" t="s">
        <v>178</v>
      </c>
      <c r="C57" s="120" t="s">
        <v>179</v>
      </c>
      <c r="D57" s="114" t="s">
        <v>180</v>
      </c>
      <c r="E57" s="115" t="s">
        <v>181</v>
      </c>
      <c r="F57" s="117" t="s">
        <v>182</v>
      </c>
      <c r="G57" s="118" t="s">
        <v>183</v>
      </c>
    </row>
    <row r="58" spans="1:8" ht="15.75" x14ac:dyDescent="0.25">
      <c r="A58" s="3"/>
      <c r="B58" s="121"/>
      <c r="C58" s="121"/>
      <c r="D58" s="3"/>
      <c r="E58" s="3"/>
      <c r="F58" s="4"/>
      <c r="G58" s="49"/>
    </row>
    <row r="59" spans="1:8" ht="15.75" customHeight="1" x14ac:dyDescent="0.25">
      <c r="B59" s="238" t="s">
        <v>184</v>
      </c>
      <c r="C59" s="238"/>
      <c r="F59" s="4"/>
    </row>
    <row r="60" spans="1:8" ht="15.75" x14ac:dyDescent="0.25">
      <c r="B60" s="5" t="s">
        <v>185</v>
      </c>
      <c r="C60" s="5" t="s">
        <v>186</v>
      </c>
      <c r="F60" s="4"/>
    </row>
    <row r="61" spans="1:8" ht="15.75" x14ac:dyDescent="0.25">
      <c r="B61" s="5" t="s">
        <v>187</v>
      </c>
      <c r="C61" s="5" t="s">
        <v>188</v>
      </c>
      <c r="F61" s="4"/>
    </row>
    <row r="62" spans="1:8" ht="15.75" x14ac:dyDescent="0.25">
      <c r="B62" s="238" t="s">
        <v>189</v>
      </c>
      <c r="C62" s="238"/>
      <c r="F62" s="4"/>
    </row>
    <row r="63" spans="1:8" ht="15.75" x14ac:dyDescent="0.25">
      <c r="B63" s="122" t="s">
        <v>70</v>
      </c>
      <c r="C63" s="123" t="s">
        <v>190</v>
      </c>
      <c r="D63" s="123" t="s">
        <v>191</v>
      </c>
      <c r="E63" s="123" t="s">
        <v>192</v>
      </c>
      <c r="F63" s="124" t="s">
        <v>193</v>
      </c>
      <c r="G63" s="1" t="s">
        <v>194</v>
      </c>
      <c r="H63" s="1" t="s">
        <v>74</v>
      </c>
    </row>
    <row r="64" spans="1:8" ht="75" x14ac:dyDescent="0.25">
      <c r="B64" s="114" t="s">
        <v>88</v>
      </c>
      <c r="C64" s="123" t="s">
        <v>195</v>
      </c>
      <c r="D64" s="123">
        <v>5</v>
      </c>
      <c r="E64" s="125"/>
      <c r="F64" s="124" t="s">
        <v>196</v>
      </c>
      <c r="G64" s="1" t="s">
        <v>197</v>
      </c>
    </row>
    <row r="65" spans="2:7" ht="105" x14ac:dyDescent="0.25">
      <c r="B65" s="114" t="s">
        <v>173</v>
      </c>
      <c r="C65" s="123" t="s">
        <v>198</v>
      </c>
      <c r="D65" s="123">
        <v>5</v>
      </c>
      <c r="E65" s="125" t="s">
        <v>199</v>
      </c>
      <c r="F65" s="126" t="s">
        <v>200</v>
      </c>
      <c r="G65" s="1" t="s">
        <v>201</v>
      </c>
    </row>
    <row r="66" spans="2:7" ht="30" x14ac:dyDescent="0.25">
      <c r="B66" s="114" t="s">
        <v>123</v>
      </c>
      <c r="C66" s="123" t="s">
        <v>202</v>
      </c>
      <c r="D66" s="123">
        <v>2</v>
      </c>
      <c r="E66" s="125"/>
      <c r="F66" s="126" t="s">
        <v>203</v>
      </c>
      <c r="G66" s="1" t="s">
        <v>204</v>
      </c>
    </row>
    <row r="67" spans="2:7" ht="120" x14ac:dyDescent="0.25">
      <c r="B67" s="120" t="s">
        <v>178</v>
      </c>
      <c r="C67" s="123" t="s">
        <v>205</v>
      </c>
      <c r="D67" s="123">
        <v>4</v>
      </c>
      <c r="E67" s="125" t="s">
        <v>206</v>
      </c>
      <c r="F67" s="126" t="s">
        <v>207</v>
      </c>
      <c r="G67" s="1" t="s">
        <v>208</v>
      </c>
    </row>
    <row r="68" spans="2:7" ht="360" x14ac:dyDescent="0.25">
      <c r="B68" s="114" t="s">
        <v>98</v>
      </c>
      <c r="C68" s="123" t="s">
        <v>209</v>
      </c>
      <c r="D68" s="123">
        <v>1</v>
      </c>
      <c r="E68" s="125" t="s">
        <v>210</v>
      </c>
      <c r="F68" s="126" t="s">
        <v>211</v>
      </c>
      <c r="G68" s="1" t="s">
        <v>212</v>
      </c>
    </row>
    <row r="69" spans="2:7" ht="282.75" customHeight="1" x14ac:dyDescent="0.25">
      <c r="B69" s="114" t="s">
        <v>93</v>
      </c>
      <c r="C69" s="123" t="s">
        <v>213</v>
      </c>
      <c r="D69" s="123">
        <v>5</v>
      </c>
      <c r="E69" s="125" t="s">
        <v>214</v>
      </c>
      <c r="G69" s="1" t="s">
        <v>215</v>
      </c>
    </row>
    <row r="70" spans="2:7" ht="195" x14ac:dyDescent="0.25">
      <c r="B70" s="114" t="s">
        <v>143</v>
      </c>
      <c r="C70" s="123" t="s">
        <v>216</v>
      </c>
      <c r="D70" s="123">
        <v>10</v>
      </c>
      <c r="E70" s="125"/>
      <c r="G70" s="1" t="s">
        <v>217</v>
      </c>
    </row>
    <row r="71" spans="2:7" ht="195" x14ac:dyDescent="0.25">
      <c r="B71" s="114" t="s">
        <v>114</v>
      </c>
      <c r="C71" s="123" t="s">
        <v>218</v>
      </c>
      <c r="D71" s="123">
        <v>9</v>
      </c>
      <c r="E71" s="125" t="s">
        <v>219</v>
      </c>
    </row>
    <row r="72" spans="2:7" ht="75" x14ac:dyDescent="0.25">
      <c r="B72" s="114" t="s">
        <v>83</v>
      </c>
      <c r="C72" s="123" t="s">
        <v>220</v>
      </c>
      <c r="D72" s="123">
        <v>3</v>
      </c>
      <c r="E72" s="125" t="s">
        <v>221</v>
      </c>
    </row>
    <row r="73" spans="2:7" ht="409.5" x14ac:dyDescent="0.25">
      <c r="B73" s="114" t="s">
        <v>153</v>
      </c>
      <c r="C73" s="123" t="s">
        <v>222</v>
      </c>
      <c r="D73" s="123">
        <v>11</v>
      </c>
      <c r="E73" s="125" t="s">
        <v>223</v>
      </c>
    </row>
    <row r="74" spans="2:7" ht="409.5" x14ac:dyDescent="0.25">
      <c r="B74" s="114" t="s">
        <v>109</v>
      </c>
      <c r="C74" s="123" t="s">
        <v>224</v>
      </c>
      <c r="D74" s="123">
        <v>8</v>
      </c>
      <c r="E74" s="125" t="s">
        <v>225</v>
      </c>
    </row>
    <row r="75" spans="2:7" ht="409.5" x14ac:dyDescent="0.25">
      <c r="B75" s="114" t="s">
        <v>133</v>
      </c>
      <c r="C75" s="123" t="s">
        <v>226</v>
      </c>
      <c r="D75" s="123">
        <v>19</v>
      </c>
      <c r="E75" s="125"/>
    </row>
    <row r="76" spans="2:7" ht="150" x14ac:dyDescent="0.25">
      <c r="B76" s="114" t="s">
        <v>158</v>
      </c>
      <c r="C76" s="123" t="s">
        <v>227</v>
      </c>
      <c r="D76" s="123">
        <v>7</v>
      </c>
      <c r="E76" s="125" t="s">
        <v>228</v>
      </c>
    </row>
    <row r="77" spans="2:7" ht="105" x14ac:dyDescent="0.25">
      <c r="B77" s="114" t="s">
        <v>148</v>
      </c>
      <c r="C77" s="123" t="s">
        <v>229</v>
      </c>
      <c r="D77" s="123">
        <v>4</v>
      </c>
      <c r="E77" s="125" t="s">
        <v>230</v>
      </c>
    </row>
    <row r="78" spans="2:7" ht="180" x14ac:dyDescent="0.25">
      <c r="B78" s="114" t="s">
        <v>77</v>
      </c>
      <c r="C78" s="123" t="s">
        <v>231</v>
      </c>
      <c r="D78" s="123">
        <v>6</v>
      </c>
      <c r="E78" s="125" t="s">
        <v>232</v>
      </c>
    </row>
    <row r="79" spans="2:7" ht="45" x14ac:dyDescent="0.25">
      <c r="B79" s="114" t="s">
        <v>138</v>
      </c>
      <c r="C79" s="123" t="s">
        <v>233</v>
      </c>
      <c r="D79" s="123">
        <v>3</v>
      </c>
      <c r="E79" s="125"/>
    </row>
    <row r="80" spans="2:7" ht="60" x14ac:dyDescent="0.25">
      <c r="B80" s="114" t="s">
        <v>129</v>
      </c>
      <c r="C80" s="123" t="s">
        <v>234</v>
      </c>
      <c r="D80" s="123">
        <v>4</v>
      </c>
      <c r="E80" s="125"/>
    </row>
    <row r="81" spans="1:13" ht="409.5" x14ac:dyDescent="0.25">
      <c r="B81" s="114" t="s">
        <v>104</v>
      </c>
      <c r="C81" s="123" t="s">
        <v>235</v>
      </c>
      <c r="D81" s="123">
        <v>3</v>
      </c>
      <c r="E81" s="125" t="s">
        <v>236</v>
      </c>
    </row>
    <row r="82" spans="1:13" x14ac:dyDescent="0.25">
      <c r="B82" s="114" t="s">
        <v>168</v>
      </c>
      <c r="C82" s="127" t="s">
        <v>237</v>
      </c>
      <c r="D82" s="123">
        <v>1</v>
      </c>
      <c r="E82" s="125"/>
    </row>
    <row r="83" spans="1:13" ht="105" x14ac:dyDescent="0.25">
      <c r="B83" s="114" t="s">
        <v>163</v>
      </c>
      <c r="C83" s="123" t="s">
        <v>238</v>
      </c>
      <c r="D83" s="123">
        <v>5</v>
      </c>
      <c r="E83" s="125"/>
    </row>
    <row r="84" spans="1:13" ht="240" x14ac:dyDescent="0.25">
      <c r="B84" s="114" t="s">
        <v>118</v>
      </c>
      <c r="C84" s="123" t="s">
        <v>239</v>
      </c>
      <c r="D84" s="123">
        <v>7</v>
      </c>
      <c r="E84" s="125" t="s">
        <v>240</v>
      </c>
    </row>
    <row r="85" spans="1:13" x14ac:dyDescent="0.25">
      <c r="A85" s="6"/>
      <c r="B85" s="114"/>
      <c r="E85" s="16"/>
      <c r="F85" s="104"/>
      <c r="G85" s="104"/>
      <c r="H85" s="104"/>
      <c r="I85" s="104"/>
    </row>
    <row r="86" spans="1:13" x14ac:dyDescent="0.25">
      <c r="A86" s="6"/>
      <c r="B86" s="128" t="s">
        <v>241</v>
      </c>
      <c r="C86" s="128" t="s">
        <v>242</v>
      </c>
      <c r="D86" s="104" t="s">
        <v>243</v>
      </c>
      <c r="E86" s="16" t="s">
        <v>244</v>
      </c>
      <c r="F86" s="104" t="s">
        <v>245</v>
      </c>
      <c r="G86" s="104" t="s">
        <v>246</v>
      </c>
      <c r="H86" s="104" t="s">
        <v>247</v>
      </c>
      <c r="I86" s="104" t="s">
        <v>248</v>
      </c>
      <c r="J86" s="104" t="s">
        <v>249</v>
      </c>
      <c r="K86" s="104" t="s">
        <v>250</v>
      </c>
      <c r="L86" s="104" t="s">
        <v>251</v>
      </c>
      <c r="M86" s="16" t="s">
        <v>252</v>
      </c>
    </row>
    <row r="87" spans="1:13" x14ac:dyDescent="0.25">
      <c r="A87" s="6"/>
      <c r="B87" s="5" t="s">
        <v>253</v>
      </c>
      <c r="C87" s="129" t="s">
        <v>253</v>
      </c>
      <c r="D87" s="1" t="str">
        <f>'VALORACIÓN DE RIESGOS'!H9</f>
        <v>Corrupción</v>
      </c>
      <c r="E87" s="5" t="str">
        <f>'VALORACIÓN DE RIESGOS'!H46</f>
        <v>Gestión</v>
      </c>
      <c r="F87" s="1" t="str">
        <f>'VALORACIÓN DE RIESGOS'!H83</f>
        <v>Gestión</v>
      </c>
      <c r="G87" s="1" t="str">
        <f>'VALORACIÓN DE RIESGOS'!H120</f>
        <v>Seguridad Digital</v>
      </c>
      <c r="H87" s="1" t="str">
        <f>'VALORACIÓN DE RIESGOS'!H157</f>
        <v>Seleccione</v>
      </c>
      <c r="I87" s="1" t="str">
        <f>'VALORACIÓN DE RIESGOS'!H194</f>
        <v>Seleccione</v>
      </c>
      <c r="J87" s="1" t="str">
        <f>'VALORACIÓN DE RIESGOS'!$H231</f>
        <v>Seleccione</v>
      </c>
      <c r="K87" s="1" t="str">
        <f>'VALORACIÓN DE RIESGOS'!H268</f>
        <v>Seleccione</v>
      </c>
      <c r="L87" s="1" t="str">
        <f>'VALORACIÓN DE RIESGOS'!H305</f>
        <v>Seleccione</v>
      </c>
      <c r="M87" s="1" t="str">
        <f>'VALORACIÓN DE RIESGOS'!H342</f>
        <v>Seleccione</v>
      </c>
    </row>
    <row r="88" spans="1:13" x14ac:dyDescent="0.25">
      <c r="A88" s="6"/>
      <c r="B88" s="130" t="s">
        <v>254</v>
      </c>
      <c r="C88" s="130" t="s">
        <v>255</v>
      </c>
      <c r="D88" s="1" t="s">
        <v>253</v>
      </c>
      <c r="E88" s="5" t="s">
        <v>253</v>
      </c>
      <c r="F88" s="1" t="s">
        <v>253</v>
      </c>
      <c r="G88" s="1" t="s">
        <v>253</v>
      </c>
      <c r="H88" s="1" t="s">
        <v>253</v>
      </c>
      <c r="I88" s="1" t="s">
        <v>253</v>
      </c>
      <c r="J88" s="1" t="s">
        <v>253</v>
      </c>
      <c r="K88" s="1" t="s">
        <v>253</v>
      </c>
      <c r="L88" s="1" t="s">
        <v>253</v>
      </c>
      <c r="M88" s="1" t="s">
        <v>253</v>
      </c>
    </row>
    <row r="89" spans="1:13" x14ac:dyDescent="0.25">
      <c r="A89" s="6"/>
      <c r="B89" s="131" t="s">
        <v>255</v>
      </c>
      <c r="C89" s="131" t="s">
        <v>256</v>
      </c>
      <c r="D89" s="1" t="str">
        <f>IF($D$87=$B$89,C88,IF($D$87=$B$88,C96,IF($D$87=$B$90,B95)))</f>
        <v>Soborno</v>
      </c>
      <c r="E89" s="5" t="str">
        <f>IF($E$87=$B$89,C88,IF($E$87=$B$88,C96,IF($E$87=$B$90,B95)))</f>
        <v>Gestión</v>
      </c>
      <c r="F89" s="1" t="str">
        <f>IF($F$87=$B$89,C88,IF($F$87=$B$88,C96,IF($F$87=$B$90,B95)))</f>
        <v>Gestión</v>
      </c>
      <c r="G89" s="1" t="str">
        <f>IF($G$87=$B$89,C88,IF($G$87=$B$88,C96,IF($G$87=$B$90,B95)))</f>
        <v>Pérdida de confidencialidad</v>
      </c>
      <c r="H89" s="1" t="b">
        <f>IF($H$87=$B$89,C88,IF($H$87=$B$88,C96,IF($H$87=$B$90,B95)))</f>
        <v>0</v>
      </c>
      <c r="I89" s="1" t="b">
        <f>IF($I$87=$B$89,C88,IF($I$87=$B$88,C96,IF($I$87=$B$90,B95)))</f>
        <v>0</v>
      </c>
      <c r="J89" s="1" t="b">
        <f>IF($J$87=$B$89,C88,IF($J$87=$B$88,C96,IF($J$87=$B$90,B95)))</f>
        <v>0</v>
      </c>
      <c r="K89" s="1" t="b">
        <f>IF($K$87=$B$89,C88,IF($K$87=$B$88,C96,IF(K87=$B$90,B95)))</f>
        <v>0</v>
      </c>
      <c r="L89" s="1" t="b">
        <f>IF($L$87=$B$89,C88,IF($L$87=$B$88,C96,IF($L$87=$B$90,B95)))</f>
        <v>0</v>
      </c>
      <c r="M89" s="1" t="b">
        <f>IF($M$87=$B$89,C88,IF($M$87=$B$88,C96,IF($M$87=$B$90,B95)))</f>
        <v>0</v>
      </c>
    </row>
    <row r="90" spans="1:13" s="5" customFormat="1" x14ac:dyDescent="0.25">
      <c r="A90" s="7"/>
      <c r="B90" s="123" t="s">
        <v>257</v>
      </c>
      <c r="C90" s="131" t="s">
        <v>258</v>
      </c>
      <c r="D90" s="5" t="str">
        <f>IF($D$87=$B$89,C89,IF($D$87=$B$88,C97,IF($D$87=$B$90,B96)))</f>
        <v>Piratería</v>
      </c>
      <c r="E90" s="5" t="str">
        <f t="shared" ref="E90" si="0">IF($E$87=$B$89,C89,IF($E$87=$B$88,C97,IF($E$87=$B$90,B96)))</f>
        <v>Imagen o Reputacional</v>
      </c>
      <c r="F90" s="1" t="str">
        <f t="shared" ref="F90" si="1">IF($F$87=$B$89,C89,IF($F$87=$B$88,C97,IF($F$87=$B$90,B96)))</f>
        <v>Imagen o Reputacional</v>
      </c>
      <c r="G90" s="1" t="str">
        <f t="shared" ref="G90" si="2">IF($G$87=$B$89,C89,IF($G$87=$B$88,C97,IF($G$87=$B$90,B96)))</f>
        <v>Pérdida de integridad</v>
      </c>
      <c r="H90" s="1" t="b">
        <f t="shared" ref="H90" si="3">IF($H$87=$B$89,C89,IF($H$87=$B$88,C97,IF($H$87=$B$90,B96)))</f>
        <v>0</v>
      </c>
      <c r="I90" s="1" t="b">
        <f t="shared" ref="I90" si="4">IF($I$87=$B$89,C89,IF($I$87=$B$88,C97,IF($I$87=$B$90,B96)))</f>
        <v>0</v>
      </c>
      <c r="J90" s="1" t="b">
        <f t="shared" ref="J90" si="5">IF($J$87=$B$89,C89,IF($J$87=$B$88,C97,IF($J$87=$B$90,B96)))</f>
        <v>0</v>
      </c>
      <c r="K90" s="1" t="b">
        <f t="shared" ref="K90" si="6">IF($K$87=$B$89,C89,IF($K$87=$B$88,C97,IF(K88=$B$90,B96)))</f>
        <v>0</v>
      </c>
      <c r="L90" s="1" t="b">
        <f t="shared" ref="L90" si="7">IF($L$87=$B$89,C89,IF($L$87=$B$88,C97,IF($L$87=$B$90,B96)))</f>
        <v>0</v>
      </c>
      <c r="M90" s="1" t="b">
        <f>IF($M$87=$B$89,C89,IF($M$87=$B$88,C97,IF($M$87=$B$90,B96)))</f>
        <v>0</v>
      </c>
    </row>
    <row r="91" spans="1:13" x14ac:dyDescent="0.25">
      <c r="A91" s="6"/>
      <c r="B91" s="123"/>
      <c r="C91" s="131" t="s">
        <v>259</v>
      </c>
      <c r="D91" s="1" t="str">
        <f>IF($D$87=$B$89,C90,IF($D$87=$B$88,C98,IF($D$87=$B$90,B97)))</f>
        <v>Fraude</v>
      </c>
      <c r="E91" s="5" t="str">
        <f>IF($E$87=$B$89,C90,IF($E$87=$B$88,C98,IF($E$87=$B$90,B97)))</f>
        <v>Operativo</v>
      </c>
      <c r="F91" s="1" t="str">
        <f>IF($F$87=$B$89,C90,IF($F$87=$B$88,C98,IF($F$87=$B$90,B97)))</f>
        <v>Operativo</v>
      </c>
      <c r="G91" s="1" t="str">
        <f>IF($G$87=$B$89,C90,IF($G$87=$B$88,C98,IF($G$87=$B$90,B97)))</f>
        <v>Pérdida de disponibilidad</v>
      </c>
      <c r="H91" s="1" t="b">
        <f>IF($H$87=$B$89,C90,IF($H$87=$B$88,C98,IF($H$87=$B$90,B97)))</f>
        <v>0</v>
      </c>
      <c r="I91" s="1" t="b">
        <f>IF($I$87=$B$89,C90,IF($I$87=$B$88,C98,IF($I$87=$B$90,B97)))</f>
        <v>0</v>
      </c>
      <c r="J91" s="1" t="b">
        <f>IF($J$87=$B$89,C90,IF($J$87=$B$88,C98,IF($J$87=$B$90,B97)))</f>
        <v>0</v>
      </c>
      <c r="K91" s="1" t="b">
        <f>IF($K$87=$B$89,C90,IF($K$87=$B$88,C98,IF(K89=$B$90,B97)))</f>
        <v>0</v>
      </c>
      <c r="L91" s="1" t="b">
        <f>IF($L$87=$B$89,C90,IF($L$87=$B$88,C98,IF($L$87=$B$90,B97)))</f>
        <v>0</v>
      </c>
      <c r="M91" s="1" t="b">
        <f>IF($M$87=$B$89,C90,IF($M$87=$B$88,C98,IF($M$87=$B$90,B97)))</f>
        <v>0</v>
      </c>
    </row>
    <row r="92" spans="1:13" x14ac:dyDescent="0.25">
      <c r="A92" s="6"/>
      <c r="B92" s="123"/>
      <c r="C92" s="131" t="s">
        <v>260</v>
      </c>
      <c r="D92" s="40" t="str">
        <f>IF($D$87=$B$89,C91," ")</f>
        <v xml:space="preserve"> </v>
      </c>
      <c r="E92" s="39" t="str">
        <f>IF($E$87=$B$89,C91," ")</f>
        <v>Financiero</v>
      </c>
      <c r="F92" s="40" t="str">
        <f>IF($F$87=$B$89,C91," ")</f>
        <v>Financiero</v>
      </c>
      <c r="G92" s="40" t="str">
        <f>IF($G$87=$B$89,C91," ")</f>
        <v xml:space="preserve"> </v>
      </c>
      <c r="H92" s="40" t="str">
        <f>IF($H$87=$B$89,C91," ")</f>
        <v xml:space="preserve"> </v>
      </c>
      <c r="I92" s="40" t="str">
        <f>IF($I$87=$B$89,C91," ")</f>
        <v xml:space="preserve"> </v>
      </c>
      <c r="J92" s="40" t="str">
        <f>IF($J$87=$B$89,C91,"  ")</f>
        <v xml:space="preserve">  </v>
      </c>
      <c r="K92" s="40" t="str">
        <f>IF($K$87=$B$89,C91,"    ")</f>
        <v xml:space="preserve">    </v>
      </c>
      <c r="L92" s="40" t="str">
        <f>IF($L$87=$B$89,C91,"    ")</f>
        <v xml:space="preserve">    </v>
      </c>
      <c r="M92" s="40" t="str">
        <f>IF($M$87=$B$89,C91,"   ")</f>
        <v xml:space="preserve">   </v>
      </c>
    </row>
    <row r="93" spans="1:13" x14ac:dyDescent="0.25">
      <c r="A93" s="6"/>
      <c r="B93" s="123"/>
      <c r="C93" s="131" t="s">
        <v>261</v>
      </c>
      <c r="D93" s="40" t="str">
        <f>IF($D$87=$B$89,C92," ")</f>
        <v xml:space="preserve"> </v>
      </c>
      <c r="E93" s="39" t="str">
        <f>IF($E$87=$B$89,C92," ")</f>
        <v>Cumplimiento</v>
      </c>
      <c r="F93" s="40" t="str">
        <f>IF($F$87=$B$89,C92," ")</f>
        <v>Cumplimiento</v>
      </c>
      <c r="G93" s="40" t="str">
        <f>IF($G$87=$B$89,C92," ")</f>
        <v xml:space="preserve"> </v>
      </c>
      <c r="H93" s="40" t="str">
        <f>IF($H$87=$B$89,C92," ")</f>
        <v xml:space="preserve"> </v>
      </c>
      <c r="I93" s="40" t="str">
        <f>IF($I$87=$B$89,C92," ")</f>
        <v xml:space="preserve"> </v>
      </c>
      <c r="J93" s="40" t="str">
        <f>IF($J$87=$B$89,C92,"  ")</f>
        <v xml:space="preserve">  </v>
      </c>
      <c r="K93" s="40" t="str">
        <f>IF($K$87=$B$89,C92,"    ")</f>
        <v xml:space="preserve">    </v>
      </c>
      <c r="L93" s="40" t="str">
        <f>IF($L$87=$B$89,C92,"    ")</f>
        <v xml:space="preserve">    </v>
      </c>
      <c r="M93" s="40" t="str">
        <f>IF($M$87=$B$89,C92,"   ")</f>
        <v xml:space="preserve">   </v>
      </c>
    </row>
    <row r="94" spans="1:13" x14ac:dyDescent="0.25">
      <c r="A94" s="6"/>
      <c r="B94" s="123" t="s">
        <v>78</v>
      </c>
      <c r="C94" s="123" t="s">
        <v>262</v>
      </c>
      <c r="D94" s="40" t="str">
        <f>IF($D$87=$B$89,C93," ")</f>
        <v xml:space="preserve"> </v>
      </c>
      <c r="E94" s="39" t="str">
        <f>IF($E$87=$B$89,C93," ")</f>
        <v>Tecnológico</v>
      </c>
      <c r="F94" s="40" t="str">
        <f>IF($F$87=$B$89,C93," ")</f>
        <v>Tecnológico</v>
      </c>
      <c r="G94" s="40" t="str">
        <f>IF($G$87=$B$89,C93," ")</f>
        <v xml:space="preserve"> </v>
      </c>
      <c r="H94" s="40" t="str">
        <f>IF($H$87=$B$89,C93," ")</f>
        <v xml:space="preserve"> </v>
      </c>
      <c r="I94" s="40" t="str">
        <f>IF($I$87=$B$89,C93," ")</f>
        <v xml:space="preserve"> </v>
      </c>
      <c r="J94" s="40" t="str">
        <f>IF($J$87=$B$89,C93,"  ")</f>
        <v xml:space="preserve">  </v>
      </c>
      <c r="K94" s="40" t="str">
        <f>IF($K$87=$B$89,C93,"    ")</f>
        <v xml:space="preserve">    </v>
      </c>
      <c r="L94" s="40" t="str">
        <f>IF($L$87=$B$89,C93,"    ")</f>
        <v xml:space="preserve">    </v>
      </c>
      <c r="M94" s="40" t="str">
        <f>IF($M$87=$B$89,C93,"   ")</f>
        <v xml:space="preserve">   </v>
      </c>
    </row>
    <row r="95" spans="1:13" x14ac:dyDescent="0.25">
      <c r="A95" s="6"/>
      <c r="B95" s="123" t="s">
        <v>263</v>
      </c>
      <c r="C95" s="123"/>
      <c r="D95" s="40" t="str">
        <f>IF($D$87=$B$89,C94," ")</f>
        <v xml:space="preserve"> </v>
      </c>
      <c r="E95" s="39" t="str">
        <f>IF($E$87=$B$89,C94," ")</f>
        <v>Gerencial</v>
      </c>
      <c r="F95" s="40" t="str">
        <f>IF($F$87=$B$89,C94," ")</f>
        <v>Gerencial</v>
      </c>
      <c r="G95" s="40" t="str">
        <f>IF($G$87=$B$89,C94," ")</f>
        <v xml:space="preserve"> </v>
      </c>
      <c r="H95" s="40" t="str">
        <f>IF($H$87=$B$89,C94," ")</f>
        <v xml:space="preserve"> </v>
      </c>
      <c r="I95" s="40" t="str">
        <f>IF($I$87=$B$89,C94," ")</f>
        <v xml:space="preserve"> </v>
      </c>
      <c r="J95" s="40" t="str">
        <f>IF($J$87=$B$89,C94,"  ")</f>
        <v xml:space="preserve">  </v>
      </c>
      <c r="K95" s="40" t="str">
        <f>IF($K$87=$B$89,C94,"    ")</f>
        <v xml:space="preserve">    </v>
      </c>
      <c r="L95" s="40" t="str">
        <f>IF($L$87=$B$89,C94,"    ")</f>
        <v xml:space="preserve">    </v>
      </c>
      <c r="M95" s="40" t="str">
        <f>IF($M$87=$B$89,C94,"   ")</f>
        <v xml:space="preserve">   </v>
      </c>
    </row>
    <row r="96" spans="1:13" x14ac:dyDescent="0.25">
      <c r="A96" s="6"/>
      <c r="B96" s="123" t="s">
        <v>264</v>
      </c>
      <c r="C96" s="131" t="s">
        <v>265</v>
      </c>
      <c r="D96" s="40" t="str">
        <f>IF($D$87=$B$89,B94," ")</f>
        <v xml:space="preserve"> </v>
      </c>
      <c r="E96" s="39" t="str">
        <f>IF($E$87=$B$89,B94," ")</f>
        <v>Estratégico</v>
      </c>
      <c r="F96" s="40" t="str">
        <f>IF($F$87=$B$89,B94," ")</f>
        <v>Estratégico</v>
      </c>
      <c r="G96" s="40" t="str">
        <f>IF($G$87=$B$89,B94," ")</f>
        <v xml:space="preserve"> </v>
      </c>
      <c r="H96" s="40" t="str">
        <f>IF($H$87=$B$89,B94," ")</f>
        <v xml:space="preserve"> </v>
      </c>
      <c r="I96" s="40" t="str">
        <f>IF($I$87=$B$89,B94," ")</f>
        <v xml:space="preserve"> </v>
      </c>
      <c r="J96" s="40" t="str">
        <f>IF($J$87=$B$89,B94,"  ")</f>
        <v xml:space="preserve">  </v>
      </c>
      <c r="K96" s="40" t="str">
        <f>IF($K$87=$B$89,B94,"    ")</f>
        <v xml:space="preserve">    </v>
      </c>
      <c r="L96" s="40" t="str">
        <f>IF($L$87=$B$89,B94,"    ")</f>
        <v xml:space="preserve">    </v>
      </c>
      <c r="M96" s="40" t="str">
        <f>IF($M$87=$B$89,B94,"   ")</f>
        <v xml:space="preserve">   </v>
      </c>
    </row>
    <row r="97" spans="1:13" x14ac:dyDescent="0.25">
      <c r="A97" s="6"/>
      <c r="B97" s="123" t="s">
        <v>266</v>
      </c>
      <c r="C97" s="131" t="s">
        <v>267</v>
      </c>
      <c r="D97" s="40" t="str">
        <f>IF($D$87=$B$89,C99," ")</f>
        <v xml:space="preserve"> </v>
      </c>
      <c r="E97" s="39" t="str">
        <f>IF($E$87=$B$89,C99," ")</f>
        <v>Satisfacción del cliente</v>
      </c>
      <c r="F97" s="40" t="str">
        <f>IF($F$87=$B$89,C99," ")</f>
        <v>Satisfacción del cliente</v>
      </c>
      <c r="G97" s="40" t="str">
        <f>IF($G$87=$B$89,C99," ")</f>
        <v xml:space="preserve"> </v>
      </c>
      <c r="H97" s="40" t="str">
        <f>IF($H$87=$B$89,C99," ")</f>
        <v xml:space="preserve"> </v>
      </c>
      <c r="I97" s="40" t="str">
        <f>IF($I$87=$B$89,C99," ")</f>
        <v xml:space="preserve"> </v>
      </c>
      <c r="J97" s="40" t="str">
        <f>IF($J$87=$B$89,C99,"  ")</f>
        <v xml:space="preserve">  </v>
      </c>
      <c r="K97" s="40" t="str">
        <f>IF($K$87=$B$89,C99,"    ")</f>
        <v xml:space="preserve">    </v>
      </c>
      <c r="L97" s="40" t="str">
        <f>IF($L$87=$B$89,C99,"    ")</f>
        <v xml:space="preserve">    </v>
      </c>
      <c r="M97" s="40" t="str">
        <f>IF($M$87=$B$89,C99,"   ")</f>
        <v xml:space="preserve">   </v>
      </c>
    </row>
    <row r="98" spans="1:13" x14ac:dyDescent="0.25">
      <c r="A98" s="6"/>
      <c r="B98" s="123"/>
      <c r="C98" s="131" t="s">
        <v>268</v>
      </c>
      <c r="D98" s="40" t="str">
        <f>IF($D$87=$B$89,C100," ")</f>
        <v xml:space="preserve"> </v>
      </c>
      <c r="E98" s="39" t="str">
        <f>IF($E$87=$B$89,C100," ")</f>
        <v>Ambiental</v>
      </c>
      <c r="F98" s="40" t="str">
        <f>IF($F$87=$B$89,C100," ")</f>
        <v>Ambiental</v>
      </c>
      <c r="G98" s="40" t="str">
        <f>IF($G$87=$B$89,C100," ")</f>
        <v xml:space="preserve"> </v>
      </c>
      <c r="H98" s="40" t="str">
        <f>IF($H$87=$B$89,C100," ")</f>
        <v xml:space="preserve"> </v>
      </c>
      <c r="I98" s="40" t="str">
        <f>IF($I$87=$B$89,C100," ")</f>
        <v xml:space="preserve"> </v>
      </c>
      <c r="J98" s="40" t="str">
        <f>IF($J$87=$B$89,C100,"  ")</f>
        <v xml:space="preserve">  </v>
      </c>
      <c r="K98" s="40" t="str">
        <f>IF($K$87=$B$89,C100,"    ")</f>
        <v xml:space="preserve">    </v>
      </c>
      <c r="L98" s="40" t="str">
        <f>IF($L$87=$B$89,C100,"    ")</f>
        <v xml:space="preserve">    </v>
      </c>
      <c r="M98" s="40" t="str">
        <f>IF($M$87=$B$89,C100,"   ")</f>
        <v xml:space="preserve">   </v>
      </c>
    </row>
    <row r="99" spans="1:13" x14ac:dyDescent="0.25">
      <c r="A99" s="6"/>
      <c r="B99" s="123"/>
      <c r="C99" s="123" t="s">
        <v>269</v>
      </c>
    </row>
    <row r="100" spans="1:13" x14ac:dyDescent="0.25">
      <c r="A100" s="6"/>
      <c r="B100" s="123"/>
      <c r="C100" s="123" t="s">
        <v>270</v>
      </c>
    </row>
    <row r="101" spans="1:13" x14ac:dyDescent="0.25">
      <c r="A101" s="6"/>
      <c r="B101" s="123"/>
      <c r="C101" s="123"/>
    </row>
    <row r="102" spans="1:13" x14ac:dyDescent="0.25">
      <c r="A102" s="6"/>
    </row>
    <row r="103" spans="1:13" x14ac:dyDescent="0.25">
      <c r="A103" s="6"/>
      <c r="B103" s="128" t="s">
        <v>271</v>
      </c>
    </row>
    <row r="104" spans="1:13" ht="30" customHeight="1" x14ac:dyDescent="0.25">
      <c r="A104" s="6"/>
      <c r="B104" s="128" t="s">
        <v>272</v>
      </c>
      <c r="C104" s="128" t="s">
        <v>273</v>
      </c>
      <c r="D104" s="128" t="s">
        <v>274</v>
      </c>
      <c r="F104" s="128" t="s">
        <v>275</v>
      </c>
      <c r="G104" s="128" t="s">
        <v>276</v>
      </c>
    </row>
    <row r="105" spans="1:13" ht="30" x14ac:dyDescent="0.25">
      <c r="A105" s="6"/>
      <c r="B105" s="132" t="s">
        <v>277</v>
      </c>
      <c r="C105" s="123" t="s">
        <v>278</v>
      </c>
      <c r="D105" s="129" t="s">
        <v>279</v>
      </c>
      <c r="F105" s="123" t="s">
        <v>253</v>
      </c>
      <c r="G105" s="123" t="s">
        <v>253</v>
      </c>
    </row>
    <row r="106" spans="1:13" ht="30" x14ac:dyDescent="0.25">
      <c r="A106" s="6"/>
      <c r="B106" s="132" t="s">
        <v>280</v>
      </c>
      <c r="C106" s="133" t="s">
        <v>281</v>
      </c>
      <c r="D106" s="129" t="s">
        <v>282</v>
      </c>
      <c r="F106" s="1" t="s">
        <v>203</v>
      </c>
      <c r="G106" s="123" t="s">
        <v>283</v>
      </c>
    </row>
    <row r="107" spans="1:13" ht="45" x14ac:dyDescent="0.25">
      <c r="A107" s="6"/>
      <c r="B107" s="132" t="s">
        <v>284</v>
      </c>
      <c r="C107" s="133" t="s">
        <v>285</v>
      </c>
      <c r="D107" s="129" t="s">
        <v>286</v>
      </c>
      <c r="G107" s="123" t="s">
        <v>287</v>
      </c>
    </row>
    <row r="108" spans="1:13" ht="60" x14ac:dyDescent="0.25">
      <c r="A108" s="6"/>
      <c r="B108" s="132" t="s">
        <v>288</v>
      </c>
      <c r="C108" s="133" t="s">
        <v>289</v>
      </c>
      <c r="D108" s="129" t="s">
        <v>290</v>
      </c>
      <c r="F108" s="1" t="s">
        <v>283</v>
      </c>
      <c r="G108" s="123" t="s">
        <v>291</v>
      </c>
    </row>
    <row r="109" spans="1:13" ht="45" x14ac:dyDescent="0.25">
      <c r="A109" s="6"/>
      <c r="B109" s="132" t="s">
        <v>292</v>
      </c>
      <c r="C109" s="133" t="s">
        <v>293</v>
      </c>
      <c r="D109" s="129" t="s">
        <v>294</v>
      </c>
      <c r="G109" s="123" t="s">
        <v>295</v>
      </c>
    </row>
    <row r="110" spans="1:13" ht="45" x14ac:dyDescent="0.25">
      <c r="A110" s="6"/>
      <c r="B110" s="132" t="s">
        <v>296</v>
      </c>
      <c r="C110" s="133" t="s">
        <v>297</v>
      </c>
      <c r="D110" s="129" t="s">
        <v>298</v>
      </c>
      <c r="G110" s="123" t="s">
        <v>299</v>
      </c>
    </row>
    <row r="111" spans="1:13" ht="45" x14ac:dyDescent="0.25">
      <c r="A111" s="6"/>
      <c r="B111" s="132" t="s">
        <v>300</v>
      </c>
      <c r="C111" s="133" t="s">
        <v>301</v>
      </c>
      <c r="D111" s="134" t="s">
        <v>302</v>
      </c>
      <c r="G111" s="123" t="s">
        <v>303</v>
      </c>
    </row>
    <row r="112" spans="1:13" ht="48.75" customHeight="1" x14ac:dyDescent="0.25">
      <c r="A112" s="6"/>
      <c r="B112" s="132" t="s">
        <v>304</v>
      </c>
      <c r="C112" s="133" t="s">
        <v>305</v>
      </c>
      <c r="D112" s="129" t="s">
        <v>306</v>
      </c>
      <c r="G112" s="123" t="s">
        <v>307</v>
      </c>
    </row>
    <row r="113" spans="1:7" ht="52.5" customHeight="1" x14ac:dyDescent="0.25">
      <c r="A113" s="6"/>
      <c r="B113" s="132" t="s">
        <v>308</v>
      </c>
      <c r="C113" s="133" t="s">
        <v>309</v>
      </c>
      <c r="D113" s="129" t="s">
        <v>310</v>
      </c>
      <c r="G113" s="123" t="s">
        <v>311</v>
      </c>
    </row>
    <row r="114" spans="1:7" ht="42.75" customHeight="1" x14ac:dyDescent="0.25">
      <c r="A114" s="6"/>
      <c r="B114" s="132" t="s">
        <v>312</v>
      </c>
      <c r="C114" s="133" t="s">
        <v>313</v>
      </c>
      <c r="D114" s="129" t="s">
        <v>306</v>
      </c>
      <c r="G114" s="123" t="s">
        <v>314</v>
      </c>
    </row>
    <row r="115" spans="1:7" ht="45" x14ac:dyDescent="0.25">
      <c r="A115" s="6"/>
      <c r="B115" s="132" t="s">
        <v>315</v>
      </c>
      <c r="C115" s="133" t="s">
        <v>316</v>
      </c>
      <c r="D115" s="129" t="s">
        <v>306</v>
      </c>
    </row>
    <row r="116" spans="1:7" ht="30" x14ac:dyDescent="0.25">
      <c r="A116" s="6"/>
      <c r="B116" s="132" t="s">
        <v>317</v>
      </c>
      <c r="C116" s="133" t="s">
        <v>318</v>
      </c>
      <c r="D116" s="129" t="s">
        <v>306</v>
      </c>
    </row>
    <row r="117" spans="1:7" ht="30" x14ac:dyDescent="0.25">
      <c r="A117" s="6"/>
      <c r="B117" s="132" t="s">
        <v>319</v>
      </c>
      <c r="C117" s="133" t="s">
        <v>320</v>
      </c>
      <c r="D117" s="129" t="s">
        <v>306</v>
      </c>
    </row>
    <row r="118" spans="1:7" ht="30" x14ac:dyDescent="0.25">
      <c r="A118" s="6"/>
      <c r="B118" s="132" t="s">
        <v>321</v>
      </c>
      <c r="C118" s="133" t="s">
        <v>322</v>
      </c>
      <c r="D118" s="129" t="s">
        <v>323</v>
      </c>
    </row>
    <row r="119" spans="1:7" ht="30" x14ac:dyDescent="0.25">
      <c r="A119" s="6"/>
      <c r="B119" s="132" t="s">
        <v>324</v>
      </c>
      <c r="C119" s="133" t="s">
        <v>325</v>
      </c>
      <c r="D119" s="129" t="s">
        <v>323</v>
      </c>
    </row>
    <row r="120" spans="1:7" ht="15.75" x14ac:dyDescent="0.25">
      <c r="A120" s="6"/>
      <c r="B120" s="132" t="s">
        <v>326</v>
      </c>
      <c r="C120" s="134" t="s">
        <v>327</v>
      </c>
      <c r="D120" s="134" t="s">
        <v>323</v>
      </c>
    </row>
    <row r="121" spans="1:7" ht="15.75" x14ac:dyDescent="0.25">
      <c r="A121" s="6"/>
      <c r="B121" s="132" t="s">
        <v>328</v>
      </c>
      <c r="C121" s="123" t="s">
        <v>329</v>
      </c>
      <c r="D121" s="129" t="s">
        <v>306</v>
      </c>
    </row>
    <row r="122" spans="1:7" ht="15.75" x14ac:dyDescent="0.25">
      <c r="A122" s="6"/>
      <c r="B122" s="132" t="s">
        <v>330</v>
      </c>
      <c r="C122" s="123" t="s">
        <v>331</v>
      </c>
      <c r="D122" s="129" t="s">
        <v>323</v>
      </c>
    </row>
    <row r="123" spans="1:7" ht="15.75" x14ac:dyDescent="0.25">
      <c r="A123" s="6"/>
      <c r="B123" s="132" t="s">
        <v>332</v>
      </c>
      <c r="C123" s="123" t="s">
        <v>331</v>
      </c>
      <c r="D123" s="129" t="s">
        <v>306</v>
      </c>
    </row>
    <row r="124" spans="1:7" ht="15.75" x14ac:dyDescent="0.25">
      <c r="A124" s="6"/>
      <c r="B124" s="134" t="s">
        <v>327</v>
      </c>
      <c r="C124" s="123" t="s">
        <v>331</v>
      </c>
      <c r="D124" s="129" t="s">
        <v>306</v>
      </c>
    </row>
    <row r="125" spans="1:7" x14ac:dyDescent="0.25">
      <c r="A125" s="6"/>
      <c r="C125" s="50"/>
      <c r="F125" s="5"/>
    </row>
    <row r="126" spans="1:7" x14ac:dyDescent="0.25">
      <c r="A126" s="6"/>
      <c r="C126" s="50"/>
      <c r="F126" s="5"/>
    </row>
    <row r="127" spans="1:7" x14ac:dyDescent="0.25">
      <c r="A127" s="6"/>
      <c r="B127" s="239" t="s">
        <v>333</v>
      </c>
      <c r="C127" s="240"/>
      <c r="D127" s="128" t="s">
        <v>334</v>
      </c>
      <c r="F127" s="5"/>
    </row>
    <row r="128" spans="1:7" ht="30" x14ac:dyDescent="0.25">
      <c r="A128" s="6"/>
      <c r="B128" s="135" t="s">
        <v>335</v>
      </c>
      <c r="C128" s="136" t="s">
        <v>336</v>
      </c>
      <c r="D128" s="137">
        <v>5</v>
      </c>
      <c r="F128" s="5"/>
    </row>
    <row r="129" spans="1:6" ht="30" x14ac:dyDescent="0.25">
      <c r="A129" s="6"/>
      <c r="B129" s="135" t="s">
        <v>337</v>
      </c>
      <c r="C129" s="136" t="s">
        <v>338</v>
      </c>
      <c r="D129" s="137">
        <v>4</v>
      </c>
      <c r="F129" s="5"/>
    </row>
    <row r="130" spans="1:6" ht="30" x14ac:dyDescent="0.25">
      <c r="A130" s="6"/>
      <c r="B130" s="135" t="s">
        <v>339</v>
      </c>
      <c r="C130" s="136" t="s">
        <v>340</v>
      </c>
      <c r="D130" s="137">
        <v>3</v>
      </c>
      <c r="F130" s="5"/>
    </row>
    <row r="131" spans="1:6" ht="30" x14ac:dyDescent="0.25">
      <c r="A131" s="6"/>
      <c r="B131" s="135" t="s">
        <v>341</v>
      </c>
      <c r="C131" s="136" t="s">
        <v>342</v>
      </c>
      <c r="D131" s="137">
        <v>2</v>
      </c>
      <c r="F131" s="5"/>
    </row>
    <row r="132" spans="1:6" ht="30" x14ac:dyDescent="0.25">
      <c r="A132" s="6"/>
      <c r="B132" s="135" t="s">
        <v>343</v>
      </c>
      <c r="C132" s="136" t="s">
        <v>344</v>
      </c>
      <c r="D132" s="137">
        <v>1</v>
      </c>
      <c r="F132" s="5"/>
    </row>
    <row r="133" spans="1:6" x14ac:dyDescent="0.25">
      <c r="A133" s="6"/>
      <c r="B133" s="138" t="s">
        <v>253</v>
      </c>
      <c r="C133" s="138"/>
      <c r="D133" s="5"/>
    </row>
    <row r="134" spans="1:6" x14ac:dyDescent="0.25">
      <c r="A134" s="6"/>
    </row>
    <row r="135" spans="1:6" x14ac:dyDescent="0.25">
      <c r="A135" s="6"/>
      <c r="B135" s="128" t="s">
        <v>345</v>
      </c>
    </row>
    <row r="136" spans="1:6" x14ac:dyDescent="0.25">
      <c r="A136" s="6"/>
      <c r="B136" s="123" t="s">
        <v>346</v>
      </c>
    </row>
    <row r="137" spans="1:6" x14ac:dyDescent="0.25">
      <c r="A137" s="6"/>
      <c r="B137" s="123" t="s">
        <v>347</v>
      </c>
    </row>
    <row r="138" spans="1:6" x14ac:dyDescent="0.25">
      <c r="A138" s="6"/>
      <c r="B138" s="123" t="s">
        <v>348</v>
      </c>
    </row>
    <row r="139" spans="1:6" x14ac:dyDescent="0.25">
      <c r="A139" s="6"/>
    </row>
    <row r="140" spans="1:6" x14ac:dyDescent="0.25">
      <c r="A140" s="6"/>
    </row>
    <row r="141" spans="1:6" x14ac:dyDescent="0.25">
      <c r="A141" s="6"/>
    </row>
    <row r="142" spans="1:6" x14ac:dyDescent="0.25">
      <c r="A142" s="6"/>
    </row>
    <row r="143" spans="1:6" x14ac:dyDescent="0.25">
      <c r="A143" s="6"/>
    </row>
    <row r="144" spans="1:6" x14ac:dyDescent="0.25">
      <c r="A144" s="6"/>
    </row>
    <row r="145" spans="1:22" x14ac:dyDescent="0.25">
      <c r="A145" s="6"/>
    </row>
    <row r="146" spans="1:22" s="5" customFormat="1" x14ac:dyDescent="0.25">
      <c r="A146" s="7"/>
      <c r="B146" s="128" t="s">
        <v>273</v>
      </c>
      <c r="C146" s="128"/>
      <c r="D146" s="128"/>
      <c r="E146" s="128" t="s">
        <v>272</v>
      </c>
      <c r="F146" s="128"/>
      <c r="G146" s="128"/>
      <c r="H146" s="128" t="s">
        <v>274</v>
      </c>
      <c r="I146" s="123"/>
      <c r="J146" s="123"/>
    </row>
    <row r="147" spans="1:22" s="5" customFormat="1" x14ac:dyDescent="0.25">
      <c r="A147" s="7"/>
      <c r="B147" s="128" t="s">
        <v>334</v>
      </c>
      <c r="C147" s="128"/>
      <c r="D147" s="128" t="s">
        <v>349</v>
      </c>
      <c r="E147" s="128" t="s">
        <v>334</v>
      </c>
      <c r="F147" s="128"/>
      <c r="G147" s="128" t="s">
        <v>349</v>
      </c>
      <c r="H147" s="128" t="s">
        <v>334</v>
      </c>
      <c r="I147" s="123"/>
      <c r="J147" s="128" t="s">
        <v>349</v>
      </c>
    </row>
    <row r="148" spans="1:22" s="5" customFormat="1" x14ac:dyDescent="0.25">
      <c r="A148" s="7"/>
      <c r="B148" s="136" t="s">
        <v>350</v>
      </c>
      <c r="C148" s="123">
        <v>5</v>
      </c>
      <c r="D148" s="139" t="s">
        <v>351</v>
      </c>
      <c r="E148" s="123" t="s">
        <v>350</v>
      </c>
      <c r="F148" s="123">
        <v>5</v>
      </c>
      <c r="G148" s="123" t="s">
        <v>352</v>
      </c>
      <c r="H148" s="123" t="s">
        <v>350</v>
      </c>
      <c r="I148" s="123">
        <v>5</v>
      </c>
      <c r="J148" s="123">
        <v>7</v>
      </c>
    </row>
    <row r="149" spans="1:22" s="5" customFormat="1" x14ac:dyDescent="0.25">
      <c r="A149" s="7"/>
      <c r="B149" s="136" t="s">
        <v>353</v>
      </c>
      <c r="C149" s="123">
        <v>4</v>
      </c>
      <c r="D149" s="139" t="s">
        <v>354</v>
      </c>
      <c r="E149" s="123" t="s">
        <v>353</v>
      </c>
      <c r="F149" s="123">
        <v>4</v>
      </c>
      <c r="G149" s="139" t="s">
        <v>355</v>
      </c>
      <c r="H149" s="123" t="s">
        <v>353</v>
      </c>
      <c r="I149" s="123">
        <v>4</v>
      </c>
      <c r="J149" s="123">
        <v>5</v>
      </c>
    </row>
    <row r="150" spans="1:22" s="5" customFormat="1" x14ac:dyDescent="0.25">
      <c r="A150" s="7"/>
      <c r="B150" s="136" t="s">
        <v>356</v>
      </c>
      <c r="C150" s="123">
        <v>3</v>
      </c>
      <c r="D150" s="139" t="s">
        <v>357</v>
      </c>
      <c r="E150" s="123" t="s">
        <v>356</v>
      </c>
      <c r="F150" s="123">
        <v>3</v>
      </c>
      <c r="G150" s="139" t="s">
        <v>358</v>
      </c>
      <c r="H150" s="123" t="s">
        <v>356</v>
      </c>
      <c r="I150" s="123">
        <v>3</v>
      </c>
      <c r="J150" s="123">
        <v>3</v>
      </c>
    </row>
    <row r="151" spans="1:22" s="5" customFormat="1" x14ac:dyDescent="0.25">
      <c r="A151" s="7"/>
      <c r="B151" s="136" t="s">
        <v>359</v>
      </c>
      <c r="C151" s="123">
        <v>2</v>
      </c>
      <c r="D151" s="139" t="s">
        <v>360</v>
      </c>
      <c r="E151" s="123"/>
      <c r="F151" s="123"/>
      <c r="G151" s="123"/>
      <c r="H151" s="123" t="s">
        <v>359</v>
      </c>
      <c r="I151" s="123">
        <v>2</v>
      </c>
      <c r="J151" s="123">
        <v>2</v>
      </c>
    </row>
    <row r="152" spans="1:22" s="5" customFormat="1" x14ac:dyDescent="0.25">
      <c r="A152" s="7"/>
      <c r="B152" s="123" t="s">
        <v>361</v>
      </c>
      <c r="C152" s="123">
        <v>1</v>
      </c>
      <c r="D152" s="139" t="s">
        <v>362</v>
      </c>
      <c r="E152" s="123"/>
      <c r="F152" s="123"/>
      <c r="G152" s="123"/>
      <c r="H152" s="123" t="s">
        <v>363</v>
      </c>
      <c r="I152" s="123">
        <v>1</v>
      </c>
      <c r="J152" s="123">
        <v>1</v>
      </c>
    </row>
    <row r="153" spans="1:22" s="5" customFormat="1" x14ac:dyDescent="0.25">
      <c r="A153" s="7"/>
      <c r="D153" s="11"/>
    </row>
    <row r="154" spans="1:22" x14ac:dyDescent="0.25">
      <c r="A154" s="6"/>
    </row>
    <row r="155" spans="1:22" x14ac:dyDescent="0.25">
      <c r="A155" s="6"/>
      <c r="B155" s="140" t="s">
        <v>364</v>
      </c>
      <c r="C155" s="241" t="s">
        <v>365</v>
      </c>
      <c r="D155" s="242"/>
      <c r="E155" s="228" t="s">
        <v>244</v>
      </c>
      <c r="F155" s="228"/>
      <c r="G155" s="228" t="s">
        <v>245</v>
      </c>
      <c r="H155" s="228"/>
      <c r="I155" s="228" t="s">
        <v>246</v>
      </c>
      <c r="J155" s="228"/>
      <c r="K155" s="228" t="s">
        <v>247</v>
      </c>
      <c r="L155" s="228"/>
      <c r="M155" s="228" t="s">
        <v>248</v>
      </c>
      <c r="N155" s="228"/>
      <c r="O155" s="228" t="s">
        <v>249</v>
      </c>
      <c r="P155" s="228"/>
      <c r="Q155" s="228" t="s">
        <v>250</v>
      </c>
      <c r="R155" s="228"/>
      <c r="S155" s="228" t="s">
        <v>251</v>
      </c>
      <c r="T155" s="228"/>
      <c r="U155" s="228" t="s">
        <v>252</v>
      </c>
      <c r="V155" s="228"/>
    </row>
    <row r="156" spans="1:22" x14ac:dyDescent="0.25">
      <c r="A156" s="6"/>
      <c r="B156" s="138" t="s">
        <v>254</v>
      </c>
      <c r="C156" s="138" t="str">
        <f>IF(D156&lt;=5,$E$150,IF(AND(D156&gt;=6,D156&lt;=11),$E$149,IF(D156&gt;=12,$E$148,SI)))</f>
        <v>Mayor</v>
      </c>
      <c r="D156" s="137">
        <f>COUNTIF('VALORACIÓN DE RIESGOS'!$E$22:$E$41,"SI")</f>
        <v>11</v>
      </c>
      <c r="E156" s="138" t="str">
        <f>IF(F156&lt;=5,$E$150,IF(AND(F156&gt;=6,F156&lt;=11),$E$149,IF(F156&gt;=12,$E$148)))</f>
        <v>Mayor</v>
      </c>
      <c r="F156" s="137">
        <f>COUNTIF('VALORACIÓN DE RIESGOS'!$E$59:$E$78,"SI")</f>
        <v>6</v>
      </c>
      <c r="G156" s="137" t="str">
        <f>IF(H156&lt;=5,$E$150,IF(AND(H156&gt;=6,H156&lt;=11),$E$149,IF(H156&gt;=12,$E$148)))</f>
        <v>Moderado</v>
      </c>
      <c r="H156" s="137">
        <f>COUNTIF('VALORACIÓN DE RIESGOS'!$E$96:$E$115,"SI")</f>
        <v>4</v>
      </c>
      <c r="I156" s="137" t="str">
        <f>IF(J156&lt;=5,$E$150,IF(AND(J156&gt;=6,J156&lt;=11),$E$149,IF(J156&gt;=12,$E$148)))</f>
        <v>Moderado</v>
      </c>
      <c r="J156" s="137">
        <f>COUNTIF('VALORACIÓN DE RIESGOS'!$E$133:$E$152,"SI")</f>
        <v>2</v>
      </c>
      <c r="K156" s="137" t="str">
        <f>IF(L156&lt;=5,$E$150,IF(AND(L156&gt;=6,L156&lt;=11),$E$149,IF(L156&gt;=12,$E$148)))</f>
        <v>Moderado</v>
      </c>
      <c r="L156" s="137">
        <f>COUNTIF('VALORACIÓN DE RIESGOS'!$E$170:$E$189,"SI")</f>
        <v>0</v>
      </c>
      <c r="M156" s="141" t="str">
        <f>IF(N156&lt;=5,$E$150,IF(AND(N156&gt;=6,N156&lt;=11),$E$149,IF(N156&gt;=12,$E$148)))</f>
        <v>Moderado</v>
      </c>
      <c r="N156" s="137">
        <f>COUNTIF('VALORACIÓN DE RIESGOS'!$E$207:$E$226,"SI")</f>
        <v>0</v>
      </c>
      <c r="O156" s="137" t="str">
        <f>IF(P156&lt;=5,$E$150,IF(AND(P156&gt;=6,P156&lt;=11),$E$149,IF(P156&gt;=12,$E$148)))</f>
        <v>Moderado</v>
      </c>
      <c r="P156" s="137">
        <f>COUNTIF('VALORACIÓN DE RIESGOS'!$E$244:$E$263,"SI")</f>
        <v>0</v>
      </c>
      <c r="Q156" s="137" t="str">
        <f>IF(R156&lt;=5,$E$150,IF(AND(R156&gt;=6,R156&lt;=11),$E$149,IF(R156&gt;=12,$E$148)))</f>
        <v>Moderado</v>
      </c>
      <c r="R156" s="137">
        <f>COUNTIF('VALORACIÓN DE RIESGOS'!$E$281:$E$300,"SI")</f>
        <v>0</v>
      </c>
      <c r="S156" s="137" t="str">
        <f>IF(T156&lt;=5,$E$150,IF(AND(T156&gt;=6,T156&lt;=11),$E$149,IF(T156&gt;=12,$E$148)))</f>
        <v>Moderado</v>
      </c>
      <c r="T156" s="137">
        <f>COUNTIF('VALORACIÓN DE RIESGOS'!$E$318:$E$337,"SI")</f>
        <v>0</v>
      </c>
      <c r="U156" s="137" t="str">
        <f>IF(V156&lt;=5,$E$150,IF(AND(V156&gt;=6,V156&lt;=11),$E$149,IF(V156&gt;=12,$E$148)))</f>
        <v>Moderado</v>
      </c>
      <c r="V156" s="137">
        <f>COUNTIF('VALORACIÓN DE RIESGOS'!$E$355:$E$374,"SI")</f>
        <v>0</v>
      </c>
    </row>
    <row r="157" spans="1:22" x14ac:dyDescent="0.25">
      <c r="A157" s="12"/>
      <c r="B157" s="142" t="s">
        <v>255</v>
      </c>
      <c r="C157" s="142" t="str">
        <f>IF(D157&lt;=3,$B$152,IF(AND(D157&gt;=3,D157&lt;=6),$B$151,IF(AND(D157&gt;=7,D157&lt;=9),$B$150,IF(AND(D157&gt;=10,D157&lt;=13),$B$149,IF(D157&gt;=13,$B$148,SI)))))</f>
        <v>Mayor</v>
      </c>
      <c r="D157" s="137">
        <f>COUNTIF('VALORACIÓN DE RIESGOS'!$E$22:$E$41,"SI")</f>
        <v>11</v>
      </c>
      <c r="E157" s="142" t="str">
        <f>IF(F157&lt;=3,$B$152,IF(AND(F157&gt;=3,F157&lt;=6),$B$151,IF(AND(F157&gt;=7,F157&lt;=9),$B$150,IF(AND(F157&gt;=10,F157&lt;=13),$B$149,IF(F157&gt;=13,$B$148,SI)))))</f>
        <v>Menor</v>
      </c>
      <c r="F157" s="137">
        <f>COUNTIF('VALORACIÓN DE RIESGOS'!$E$59:$E$78,"SI")</f>
        <v>6</v>
      </c>
      <c r="G157" s="143" t="str">
        <f>IF(H157&lt;=3,$B$152,IF(AND(H157&gt;=3,H157&lt;=6),$B$151,IF(AND(H157&gt;=7,H157&lt;=9),$B$150,IF(AND(H157&gt;=10,H157&lt;=13),$B$149,IF(H157&gt;=13,$B$148,SI)))))</f>
        <v>Menor</v>
      </c>
      <c r="H157" s="137">
        <f>COUNTIF('VALORACIÓN DE RIESGOS'!$E$96:$E$115,"SI")</f>
        <v>4</v>
      </c>
      <c r="I157" s="143" t="str">
        <f>IF(J157&lt;=3,$B$152,IF(AND(J157&gt;=3,J157&lt;=6),$B$151,IF(AND(J157&gt;=7,J157&lt;=9),$B$150,IF(AND(J157&gt;=10,J157&lt;=13),$B$149,IF(J157&gt;=13,$B$148,SI)))))</f>
        <v>Insignificante</v>
      </c>
      <c r="J157" s="137">
        <f>COUNTIF('VALORACIÓN DE RIESGOS'!$E$133:$E$152,"SI")</f>
        <v>2</v>
      </c>
      <c r="K157" s="144" t="str">
        <f>IF(L157&lt;=3,$B$152,IF(AND(L157&gt;=3,L157&lt;=6),$B$151,IF(AND(L157&gt;=7,L157&lt;=9),$B$150,IF(AND(L157&gt;=10,L157&lt;=13),$B$149,IF(L157&gt;=13,$B$148,SI)))))</f>
        <v>Insignificante</v>
      </c>
      <c r="L157" s="137">
        <f>COUNTIF('VALORACIÓN DE RIESGOS'!$E$170:$E$189,"SI")</f>
        <v>0</v>
      </c>
      <c r="M157" s="144" t="str">
        <f>IF(N157&lt;=3,$B$152,IF(AND(N157&gt;=3,N157&lt;=6),$B$151,IF(AND(N157&gt;=7,N157&lt;=9),$B$150,IF(AND(N157&gt;=10,N157&lt;=13),$B$149,IF(N157&gt;=13,$B$148,SI)))))</f>
        <v>Insignificante</v>
      </c>
      <c r="N157" s="137">
        <f>COUNTIF('VALORACIÓN DE RIESGOS'!$E$207:$E$226,"SI")</f>
        <v>0</v>
      </c>
      <c r="O157" s="144" t="str">
        <f>IF(P157&lt;=3,$B$152,IF(AND(P157&gt;=3,P157&lt;=6),$B$151,IF(AND(P157&gt;=7,P157&lt;=9),$B$150,IF(AND(P157&gt;=10,P157&lt;=13),$B$149,IF(P157&gt;=13,$B$148,SI)))))</f>
        <v>Insignificante</v>
      </c>
      <c r="P157" s="137">
        <f>COUNTIF('VALORACIÓN DE RIESGOS'!$E$244:$E$263,"SI")</f>
        <v>0</v>
      </c>
      <c r="Q157" s="144" t="str">
        <f>IF(R157&lt;=3,$B$152,IF(AND(R157&gt;=3,R157&lt;=6),$B$151,IF(AND(R157&gt;=7,R157&lt;=9),$B$150,IF(AND(R157&gt;=10,R157&lt;=13),$B$149,IF(R157&gt;=13,$B$148,SI)))))</f>
        <v>Insignificante</v>
      </c>
      <c r="R157" s="137">
        <f>COUNTIF('VALORACIÓN DE RIESGOS'!$E$281:$E$300,"SI")</f>
        <v>0</v>
      </c>
      <c r="S157" s="144" t="str">
        <f>IF(T157&lt;=3,$B$152,IF(AND(T157&gt;=3,T157&lt;=6),$B$151,IF(AND(T157&gt;=7,T157&lt;=9),$B$150,IF(AND(T157&gt;=10,T157&lt;=13),$B$149,IF(T157&gt;=13,$B$148,SI)))))</f>
        <v>Insignificante</v>
      </c>
      <c r="T157" s="137">
        <f>COUNTIF('VALORACIÓN DE RIESGOS'!$E$318:$E$337,"SI")</f>
        <v>0</v>
      </c>
      <c r="U157" s="144" t="str">
        <f>IF(V157&lt;=3,$B$152,IF(AND(V157&gt;=3,V157&lt;=6),$B$151,IF(AND(V157&gt;=7,V157&lt;=9),$B$150,IF(AND(V157&gt;=10,V157&lt;=13),$B$149,IF(V157&gt;=13,$B$148,SI)))))</f>
        <v>Insignificante</v>
      </c>
      <c r="V157" s="137">
        <f>COUNTIF('VALORACIÓN DE RIESGOS'!$E$355:$E$374,"SI")</f>
        <v>0</v>
      </c>
    </row>
    <row r="158" spans="1:22" x14ac:dyDescent="0.25">
      <c r="A158" s="6"/>
      <c r="B158" s="145" t="s">
        <v>257</v>
      </c>
      <c r="C158" s="145" t="e">
        <f>IF(D158=7,H148,IF(AND(D158=5,D158&lt;=6),H149,IF(AND(D158=3,D158&lt;=4),H150,IF(D158=2,H151,IF(D158&lt;=1,H152,SI)))))</f>
        <v>#NAME?</v>
      </c>
      <c r="D158" s="137">
        <f>COUNTIF('VALORACIÓN DE RIESGOS'!$E$22:$E$41,"SI")</f>
        <v>11</v>
      </c>
      <c r="E158" s="145" t="e">
        <f>IF(F158=7,H148,IF(AND(F158=5,F158&lt;=6),H149,IF(AND(F158=3,F158&lt;=4),H150,IF(F158=2,H151,IF(F158&lt;=1,H152,SI)))))</f>
        <v>#NAME?</v>
      </c>
      <c r="F158" s="137">
        <f>COUNTIF('VALORACIÓN DE RIESGOS'!$E$59:$E$78,"SI")</f>
        <v>6</v>
      </c>
      <c r="G158" s="144" t="e">
        <f>IF(H158=7,H148,IF(AND(H158=5,H158&lt;=6),H149,IF(AND(H158=3,H158&lt;=4),H150,IF(H158=2,H151,IF(H158&lt;=1,H152,SI)))))</f>
        <v>#NAME?</v>
      </c>
      <c r="H158" s="137">
        <f>COUNTIF('VALORACIÓN DE RIESGOS'!$E$96:$E$115,"SI")</f>
        <v>4</v>
      </c>
      <c r="I158" s="144" t="str">
        <f>IF(J158=7,H148,IF(AND(J158=5,J158&lt;=6),H149,IF(AND(J158=3,J158&lt;=4),H150,IF(J158=2,H151,IF(J158&lt;=1,H152,SI)))))</f>
        <v>Menor</v>
      </c>
      <c r="J158" s="137">
        <f>COUNTIF('VALORACIÓN DE RIESGOS'!$E$133:$E$152,"SI")</f>
        <v>2</v>
      </c>
      <c r="K158" s="144" t="str">
        <f>IF(L158=7,H148,IF(AND(L158=5,D158&lt;=6),H149,IF(AND(L158=3,L158&lt;=4),H150,IF(L158=2,H151,IF(L158&lt;=1,H152,SI)))))</f>
        <v>Insginificante</v>
      </c>
      <c r="L158" s="137">
        <f>COUNTIF('VALORACIÓN DE RIESGOS'!$E$170:$E$189,"SI")</f>
        <v>0</v>
      </c>
      <c r="M158" s="129" t="str">
        <f>IF(N158=7,H148,IF(AND(N158=5,N158&lt;=6),H149,IF(AND(N158=3,N158&lt;=4),H150,IF(N158=2,H151,IF(N158&lt;=1,H152,SI)))))</f>
        <v>Insginificante</v>
      </c>
      <c r="N158" s="137">
        <f>COUNTIF('VALORACIÓN DE RIESGOS'!$E$207:$E$226,"SI")</f>
        <v>0</v>
      </c>
      <c r="O158" s="129" t="str">
        <f>IF(P158=7,$H$148,IF(AND(P158=5,P158&lt;=6),$H$149,IF(AND(P158=3,P158&lt;=4),$H$150,IF(P158=2,$H$151,IF(P158&lt;=1,$H$152)))))</f>
        <v>Insginificante</v>
      </c>
      <c r="P158" s="137">
        <f>COUNTIF('VALORACIÓN DE RIESGOS'!$E$244:$E$263,"SI")</f>
        <v>0</v>
      </c>
      <c r="Q158" s="129" t="str">
        <f>IF(R158=7,$H$148,IF(AND(R158=5,R158&lt;=6),$H$149,IF(AND(R158=3,R158&lt;=4),$H$150,IF(R158=2,$H$151,IF(R158&lt;=1,$H$152)))))</f>
        <v>Insginificante</v>
      </c>
      <c r="R158" s="137">
        <f>COUNTIF('VALORACIÓN DE RIESGOS'!$E$244:$E$263,"SI")</f>
        <v>0</v>
      </c>
      <c r="S158" s="129" t="str">
        <f>IF(T158=7,$H$148,IF(AND(T158=5,T158&lt;=6),$H$149,IF(AND(T158=3,T158&lt;=4),$H$150,IF(T158=2,$H$151,IF(T158&lt;=1,$H$152)))))</f>
        <v>Insginificante</v>
      </c>
      <c r="T158" s="137">
        <f>COUNTIF('VALORACIÓN DE RIESGOS'!$E$244:$E$263,"SI")</f>
        <v>0</v>
      </c>
      <c r="U158" s="129" t="str">
        <f>IF(V158=7,$H$148,IF(AND(V158=5,V158&lt;=6),$H$149,IF(AND(V158=3,V158&lt;=4),$H$150,IF(V158=2,$H$151,IF(V158&lt;=1,$H$152)))))</f>
        <v>Insginificante</v>
      </c>
      <c r="V158" s="137">
        <f>COUNTIF('VALORACIÓN DE RIESGOS'!$E$244:$E$263,"SI")</f>
        <v>0</v>
      </c>
    </row>
    <row r="159" spans="1:22" x14ac:dyDescent="0.25">
      <c r="A159" s="6"/>
      <c r="B159" s="229" t="s">
        <v>366</v>
      </c>
      <c r="C159" s="146" t="s">
        <v>365</v>
      </c>
      <c r="D159" s="147" t="s">
        <v>244</v>
      </c>
      <c r="E159" s="146" t="s">
        <v>245</v>
      </c>
      <c r="F159" s="147" t="s">
        <v>246</v>
      </c>
      <c r="G159" s="147" t="s">
        <v>247</v>
      </c>
      <c r="H159" s="147" t="s">
        <v>248</v>
      </c>
      <c r="I159" s="147" t="s">
        <v>249</v>
      </c>
      <c r="J159" s="147" t="s">
        <v>250</v>
      </c>
      <c r="K159" s="147" t="s">
        <v>251</v>
      </c>
      <c r="L159" s="148" t="s">
        <v>252</v>
      </c>
    </row>
    <row r="160" spans="1:22" x14ac:dyDescent="0.25">
      <c r="A160" s="6"/>
      <c r="B160" s="230"/>
      <c r="C160" s="22" t="str">
        <f>'VALORACIÓN DE RIESGOS'!$F$22</f>
        <v>Mayor</v>
      </c>
      <c r="D160" s="9" t="str">
        <f>'VALORACIÓN DE RIESGOS'!$F$59</f>
        <v>Menor</v>
      </c>
      <c r="E160" s="22" t="str">
        <f>'VALORACIÓN DE RIESGOS'!$F$96</f>
        <v>Menor</v>
      </c>
      <c r="F160" s="9" t="str">
        <f>'VALORACIÓN DE RIESGOS'!$F$133</f>
        <v>Menor</v>
      </c>
      <c r="G160" s="9" t="b">
        <f>'VALORACIÓN DE RIESGOS'!$F$170</f>
        <v>0</v>
      </c>
      <c r="H160" s="9" t="b">
        <f>'VALORACIÓN DE RIESGOS'!$F$207</f>
        <v>0</v>
      </c>
      <c r="I160" s="9" t="b">
        <f>'VALORACIÓN DE RIESGOS'!$F$244</f>
        <v>0</v>
      </c>
      <c r="J160" s="9" t="b">
        <f>'VALORACIÓN DE RIESGOS'!$F$281</f>
        <v>0</v>
      </c>
      <c r="K160" s="9" t="b">
        <f>'VALORACIÓN DE RIESGOS'!$F$318</f>
        <v>0</v>
      </c>
      <c r="L160" s="51" t="b">
        <f>'VALORACIÓN DE RIESGOS'!$F$355</f>
        <v>0</v>
      </c>
    </row>
    <row r="161" spans="1:14" x14ac:dyDescent="0.25">
      <c r="A161" s="6"/>
    </row>
    <row r="162" spans="1:14" x14ac:dyDescent="0.25">
      <c r="A162" s="6"/>
      <c r="B162" s="149" t="s">
        <v>367</v>
      </c>
      <c r="C162" s="146" t="s">
        <v>365</v>
      </c>
      <c r="D162" s="147" t="s">
        <v>244</v>
      </c>
      <c r="E162" s="146" t="s">
        <v>245</v>
      </c>
      <c r="F162" s="147" t="s">
        <v>246</v>
      </c>
      <c r="G162" s="147" t="s">
        <v>247</v>
      </c>
      <c r="H162" s="147" t="s">
        <v>248</v>
      </c>
      <c r="I162" s="147" t="s">
        <v>249</v>
      </c>
      <c r="J162" s="147" t="s">
        <v>250</v>
      </c>
      <c r="K162" s="147" t="s">
        <v>251</v>
      </c>
      <c r="L162" s="148" t="s">
        <v>252</v>
      </c>
    </row>
    <row r="163" spans="1:14" x14ac:dyDescent="0.25">
      <c r="A163" s="6"/>
      <c r="B163" s="46"/>
      <c r="C163" s="22" t="str">
        <f>'VALORACIÓN DE RIESGOS'!$C$22</f>
        <v>Rara Vez</v>
      </c>
      <c r="D163" s="9" t="str">
        <f>'VALORACIÓN DE RIESGOS'!$C$59</f>
        <v>Probable</v>
      </c>
      <c r="E163" s="22" t="str">
        <f>'VALORACIÓN DE RIESGOS'!$C$96</f>
        <v>Posible</v>
      </c>
      <c r="F163" s="9" t="str">
        <f>'VALORACIÓN DE RIESGOS'!$C$133</f>
        <v>Posible</v>
      </c>
      <c r="G163" s="9" t="e">
        <f>'VALORACIÓN DE RIESGOS'!$C$170</f>
        <v>#DIV/0!</v>
      </c>
      <c r="H163" s="9" t="e">
        <f>'VALORACIÓN DE RIESGOS'!$C$207</f>
        <v>#DIV/0!</v>
      </c>
      <c r="I163" s="9" t="e">
        <f>'VALORACIÓN DE RIESGOS'!$C$244</f>
        <v>#DIV/0!</v>
      </c>
      <c r="J163" s="9" t="e">
        <f>'VALORACIÓN DE RIESGOS'!$C$281</f>
        <v>#DIV/0!</v>
      </c>
      <c r="K163" s="10" t="e">
        <f>'VALORACIÓN DE RIESGOS'!$C$318</f>
        <v>#DIV/0!</v>
      </c>
      <c r="L163" s="14" t="e">
        <f>'VALORACIÓN DE RIESGOS'!$C$355</f>
        <v>#DIV/0!</v>
      </c>
    </row>
    <row r="164" spans="1:14" x14ac:dyDescent="0.25">
      <c r="A164" s="6"/>
    </row>
    <row r="165" spans="1:14" x14ac:dyDescent="0.25">
      <c r="A165" s="6"/>
    </row>
    <row r="166" spans="1:14" x14ac:dyDescent="0.25">
      <c r="A166" s="6"/>
      <c r="B166" s="150" t="s">
        <v>333</v>
      </c>
      <c r="C166" s="150" t="s">
        <v>368</v>
      </c>
      <c r="D166" s="128" t="s">
        <v>369</v>
      </c>
      <c r="E166" s="128" t="s">
        <v>370</v>
      </c>
      <c r="F166" s="128" t="s">
        <v>371</v>
      </c>
      <c r="G166" s="128" t="s">
        <v>372</v>
      </c>
      <c r="H166" s="128" t="s">
        <v>373</v>
      </c>
      <c r="I166" s="128" t="s">
        <v>374</v>
      </c>
      <c r="J166" s="128" t="s">
        <v>375</v>
      </c>
      <c r="K166" s="128" t="s">
        <v>376</v>
      </c>
      <c r="L166" s="128" t="s">
        <v>377</v>
      </c>
      <c r="M166" s="128" t="s">
        <v>378</v>
      </c>
      <c r="N166" s="128" t="s">
        <v>379</v>
      </c>
    </row>
    <row r="167" spans="1:14" x14ac:dyDescent="0.25">
      <c r="A167" s="6"/>
      <c r="B167" s="136" t="s">
        <v>344</v>
      </c>
      <c r="C167" s="136" t="s">
        <v>361</v>
      </c>
      <c r="D167" s="136">
        <v>1</v>
      </c>
      <c r="E167" s="123">
        <f t="shared" ref="E167:E191" si="8">+IF(AND($C$163=B167,$C$160=C167),D167,0)</f>
        <v>0</v>
      </c>
      <c r="F167" s="123">
        <f>+IF(AND($D$163=B167,$D$160=C167),D167,0)</f>
        <v>0</v>
      </c>
      <c r="G167" s="123">
        <f>+IF(AND($E$163=B167,$E$160=C167),D167,0)</f>
        <v>0</v>
      </c>
      <c r="H167" s="123">
        <f t="shared" ref="H167:H191" si="9">+IF(AND($F$163=B167,$F$160=C167),D167,0)</f>
        <v>0</v>
      </c>
      <c r="I167" s="123" t="e">
        <f t="shared" ref="I167:I191" si="10">+IF(AND($G$163=B167,$G$160=C167),D167,0)</f>
        <v>#DIV/0!</v>
      </c>
      <c r="J167" s="123" t="e">
        <f t="shared" ref="J167:J191" si="11">+IF(AND($H$163=B167,$H$160=C167),D167,0)</f>
        <v>#DIV/0!</v>
      </c>
      <c r="K167" s="123" t="e">
        <f t="shared" ref="K167:K191" si="12">+IF(AND($I$163=B167,$I$160=C167),D167,0)</f>
        <v>#DIV/0!</v>
      </c>
      <c r="L167" s="123" t="e">
        <f>+IF(AND($J$163=B167,$J$160=C167),D167,0)</f>
        <v>#DIV/0!</v>
      </c>
      <c r="M167" s="123" t="e">
        <f>+IF(AND($K$163=B167,$K$160=C167),D167,0)</f>
        <v>#DIV/0!</v>
      </c>
      <c r="N167" s="129" t="e">
        <f>+IF(AND($L$163=B167,$L$160=C167),D167,0)</f>
        <v>#DIV/0!</v>
      </c>
    </row>
    <row r="168" spans="1:14" x14ac:dyDescent="0.25">
      <c r="A168" s="6"/>
      <c r="B168" s="136" t="s">
        <v>344</v>
      </c>
      <c r="C168" s="136" t="s">
        <v>359</v>
      </c>
      <c r="D168" s="136">
        <v>1</v>
      </c>
      <c r="E168" s="123">
        <f t="shared" si="8"/>
        <v>0</v>
      </c>
      <c r="F168" s="123">
        <f t="shared" ref="F168:F191" si="13">+IF(AND($D$163=B168,$D$160=C168),D168,0)</f>
        <v>0</v>
      </c>
      <c r="G168" s="123">
        <f t="shared" ref="G168:G191" si="14">+IF(AND($E$163=B168,$E$160=C168),D168,0)</f>
        <v>0</v>
      </c>
      <c r="H168" s="123">
        <f t="shared" si="9"/>
        <v>0</v>
      </c>
      <c r="I168" s="123" t="e">
        <f t="shared" si="10"/>
        <v>#DIV/0!</v>
      </c>
      <c r="J168" s="123" t="e">
        <f t="shared" si="11"/>
        <v>#DIV/0!</v>
      </c>
      <c r="K168" s="123" t="e">
        <f t="shared" si="12"/>
        <v>#DIV/0!</v>
      </c>
      <c r="L168" s="123" t="e">
        <f t="shared" ref="L168:L191" si="15">+IF(AND($J$163=B168,$J$160=C168),D168,0)</f>
        <v>#DIV/0!</v>
      </c>
      <c r="M168" s="123" t="e">
        <f t="shared" ref="M168:M191" si="16">+IF(AND($K$163=B168,$K$160=C168),D168,0)</f>
        <v>#DIV/0!</v>
      </c>
      <c r="N168" s="129" t="e">
        <f t="shared" ref="N168:N191" si="17">+IF(AND($L$163=B168,$L$160=C168),D168,0)</f>
        <v>#DIV/0!</v>
      </c>
    </row>
    <row r="169" spans="1:14" x14ac:dyDescent="0.25">
      <c r="A169" s="6"/>
      <c r="B169" s="136" t="s">
        <v>344</v>
      </c>
      <c r="C169" s="136" t="s">
        <v>356</v>
      </c>
      <c r="D169" s="136">
        <v>2</v>
      </c>
      <c r="E169" s="123">
        <f t="shared" si="8"/>
        <v>0</v>
      </c>
      <c r="F169" s="123">
        <f t="shared" si="13"/>
        <v>0</v>
      </c>
      <c r="G169" s="123">
        <f t="shared" si="14"/>
        <v>0</v>
      </c>
      <c r="H169" s="123">
        <f t="shared" si="9"/>
        <v>0</v>
      </c>
      <c r="I169" s="123" t="e">
        <f t="shared" si="10"/>
        <v>#DIV/0!</v>
      </c>
      <c r="J169" s="123" t="e">
        <f t="shared" si="11"/>
        <v>#DIV/0!</v>
      </c>
      <c r="K169" s="123" t="e">
        <f t="shared" si="12"/>
        <v>#DIV/0!</v>
      </c>
      <c r="L169" s="123" t="e">
        <f t="shared" si="15"/>
        <v>#DIV/0!</v>
      </c>
      <c r="M169" s="123" t="e">
        <f t="shared" si="16"/>
        <v>#DIV/0!</v>
      </c>
      <c r="N169" s="129" t="e">
        <f t="shared" si="17"/>
        <v>#DIV/0!</v>
      </c>
    </row>
    <row r="170" spans="1:14" x14ac:dyDescent="0.25">
      <c r="A170" s="6"/>
      <c r="B170" s="136" t="s">
        <v>344</v>
      </c>
      <c r="C170" s="136" t="s">
        <v>353</v>
      </c>
      <c r="D170" s="136">
        <v>3</v>
      </c>
      <c r="E170" s="123">
        <f t="shared" si="8"/>
        <v>3</v>
      </c>
      <c r="F170" s="123">
        <f t="shared" si="13"/>
        <v>0</v>
      </c>
      <c r="G170" s="123">
        <f t="shared" si="14"/>
        <v>0</v>
      </c>
      <c r="H170" s="123">
        <f t="shared" si="9"/>
        <v>0</v>
      </c>
      <c r="I170" s="123" t="e">
        <f t="shared" si="10"/>
        <v>#DIV/0!</v>
      </c>
      <c r="J170" s="123" t="e">
        <f t="shared" si="11"/>
        <v>#DIV/0!</v>
      </c>
      <c r="K170" s="123" t="e">
        <f t="shared" si="12"/>
        <v>#DIV/0!</v>
      </c>
      <c r="L170" s="123" t="e">
        <f t="shared" si="15"/>
        <v>#DIV/0!</v>
      </c>
      <c r="M170" s="123" t="e">
        <f t="shared" si="16"/>
        <v>#DIV/0!</v>
      </c>
      <c r="N170" s="129" t="e">
        <f t="shared" si="17"/>
        <v>#DIV/0!</v>
      </c>
    </row>
    <row r="171" spans="1:14" x14ac:dyDescent="0.25">
      <c r="A171" s="6"/>
      <c r="B171" s="136" t="s">
        <v>344</v>
      </c>
      <c r="C171" s="136" t="s">
        <v>350</v>
      </c>
      <c r="D171" s="136">
        <v>4</v>
      </c>
      <c r="E171" s="123">
        <f t="shared" si="8"/>
        <v>0</v>
      </c>
      <c r="F171" s="123">
        <f t="shared" si="13"/>
        <v>0</v>
      </c>
      <c r="G171" s="123">
        <f t="shared" si="14"/>
        <v>0</v>
      </c>
      <c r="H171" s="123">
        <f t="shared" si="9"/>
        <v>0</v>
      </c>
      <c r="I171" s="123" t="e">
        <f t="shared" si="10"/>
        <v>#DIV/0!</v>
      </c>
      <c r="J171" s="123" t="e">
        <f t="shared" si="11"/>
        <v>#DIV/0!</v>
      </c>
      <c r="K171" s="123" t="e">
        <f t="shared" si="12"/>
        <v>#DIV/0!</v>
      </c>
      <c r="L171" s="123" t="e">
        <f t="shared" si="15"/>
        <v>#DIV/0!</v>
      </c>
      <c r="M171" s="123" t="e">
        <f t="shared" si="16"/>
        <v>#DIV/0!</v>
      </c>
      <c r="N171" s="129" t="e">
        <f t="shared" si="17"/>
        <v>#DIV/0!</v>
      </c>
    </row>
    <row r="172" spans="1:14" x14ac:dyDescent="0.25">
      <c r="A172" s="6"/>
      <c r="B172" s="136" t="s">
        <v>342</v>
      </c>
      <c r="C172" s="136" t="s">
        <v>361</v>
      </c>
      <c r="D172" s="136">
        <v>1</v>
      </c>
      <c r="E172" s="123">
        <f t="shared" si="8"/>
        <v>0</v>
      </c>
      <c r="F172" s="123">
        <f t="shared" si="13"/>
        <v>0</v>
      </c>
      <c r="G172" s="123">
        <f t="shared" si="14"/>
        <v>0</v>
      </c>
      <c r="H172" s="123">
        <f t="shared" si="9"/>
        <v>0</v>
      </c>
      <c r="I172" s="123" t="e">
        <f t="shared" si="10"/>
        <v>#DIV/0!</v>
      </c>
      <c r="J172" s="123" t="e">
        <f t="shared" si="11"/>
        <v>#DIV/0!</v>
      </c>
      <c r="K172" s="123" t="e">
        <f t="shared" si="12"/>
        <v>#DIV/0!</v>
      </c>
      <c r="L172" s="123" t="e">
        <f t="shared" si="15"/>
        <v>#DIV/0!</v>
      </c>
      <c r="M172" s="123" t="e">
        <f t="shared" si="16"/>
        <v>#DIV/0!</v>
      </c>
      <c r="N172" s="129" t="e">
        <f t="shared" si="17"/>
        <v>#DIV/0!</v>
      </c>
    </row>
    <row r="173" spans="1:14" x14ac:dyDescent="0.25">
      <c r="A173" s="6"/>
      <c r="B173" s="136" t="s">
        <v>342</v>
      </c>
      <c r="C173" s="136" t="s">
        <v>359</v>
      </c>
      <c r="D173" s="136">
        <v>1</v>
      </c>
      <c r="E173" s="123">
        <f t="shared" si="8"/>
        <v>0</v>
      </c>
      <c r="F173" s="123">
        <f t="shared" si="13"/>
        <v>0</v>
      </c>
      <c r="G173" s="123">
        <f t="shared" si="14"/>
        <v>0</v>
      </c>
      <c r="H173" s="123">
        <f t="shared" si="9"/>
        <v>0</v>
      </c>
      <c r="I173" s="123" t="e">
        <f t="shared" si="10"/>
        <v>#DIV/0!</v>
      </c>
      <c r="J173" s="123" t="e">
        <f t="shared" si="11"/>
        <v>#DIV/0!</v>
      </c>
      <c r="K173" s="123" t="e">
        <f t="shared" si="12"/>
        <v>#DIV/0!</v>
      </c>
      <c r="L173" s="123" t="e">
        <f t="shared" si="15"/>
        <v>#DIV/0!</v>
      </c>
      <c r="M173" s="123" t="e">
        <f t="shared" si="16"/>
        <v>#DIV/0!</v>
      </c>
      <c r="N173" s="129" t="e">
        <f t="shared" si="17"/>
        <v>#DIV/0!</v>
      </c>
    </row>
    <row r="174" spans="1:14" x14ac:dyDescent="0.25">
      <c r="A174" s="6"/>
      <c r="B174" s="136" t="s">
        <v>342</v>
      </c>
      <c r="C174" s="136" t="s">
        <v>356</v>
      </c>
      <c r="D174" s="136">
        <v>2</v>
      </c>
      <c r="E174" s="123">
        <f t="shared" si="8"/>
        <v>0</v>
      </c>
      <c r="F174" s="123">
        <f t="shared" si="13"/>
        <v>0</v>
      </c>
      <c r="G174" s="123">
        <f t="shared" si="14"/>
        <v>0</v>
      </c>
      <c r="H174" s="123">
        <f t="shared" si="9"/>
        <v>0</v>
      </c>
      <c r="I174" s="123" t="e">
        <f t="shared" si="10"/>
        <v>#DIV/0!</v>
      </c>
      <c r="J174" s="123" t="e">
        <f t="shared" si="11"/>
        <v>#DIV/0!</v>
      </c>
      <c r="K174" s="123" t="e">
        <f t="shared" si="12"/>
        <v>#DIV/0!</v>
      </c>
      <c r="L174" s="123" t="e">
        <f t="shared" si="15"/>
        <v>#DIV/0!</v>
      </c>
      <c r="M174" s="123" t="e">
        <f t="shared" si="16"/>
        <v>#DIV/0!</v>
      </c>
      <c r="N174" s="129" t="e">
        <f t="shared" si="17"/>
        <v>#DIV/0!</v>
      </c>
    </row>
    <row r="175" spans="1:14" x14ac:dyDescent="0.25">
      <c r="A175" s="6"/>
      <c r="B175" s="136" t="s">
        <v>342</v>
      </c>
      <c r="C175" s="136" t="s">
        <v>353</v>
      </c>
      <c r="D175" s="136">
        <v>3</v>
      </c>
      <c r="E175" s="123">
        <f t="shared" si="8"/>
        <v>0</v>
      </c>
      <c r="F175" s="123">
        <f t="shared" si="13"/>
        <v>0</v>
      </c>
      <c r="G175" s="123">
        <f t="shared" si="14"/>
        <v>0</v>
      </c>
      <c r="H175" s="123">
        <f t="shared" si="9"/>
        <v>0</v>
      </c>
      <c r="I175" s="123" t="e">
        <f t="shared" si="10"/>
        <v>#DIV/0!</v>
      </c>
      <c r="J175" s="123" t="e">
        <f t="shared" si="11"/>
        <v>#DIV/0!</v>
      </c>
      <c r="K175" s="123" t="e">
        <f t="shared" si="12"/>
        <v>#DIV/0!</v>
      </c>
      <c r="L175" s="123" t="e">
        <f t="shared" si="15"/>
        <v>#DIV/0!</v>
      </c>
      <c r="M175" s="123" t="e">
        <f t="shared" si="16"/>
        <v>#DIV/0!</v>
      </c>
      <c r="N175" s="129" t="e">
        <f t="shared" si="17"/>
        <v>#DIV/0!</v>
      </c>
    </row>
    <row r="176" spans="1:14" x14ac:dyDescent="0.25">
      <c r="A176" s="6"/>
      <c r="B176" s="136" t="s">
        <v>342</v>
      </c>
      <c r="C176" s="136" t="s">
        <v>350</v>
      </c>
      <c r="D176" s="136">
        <v>4</v>
      </c>
      <c r="E176" s="123">
        <f t="shared" si="8"/>
        <v>0</v>
      </c>
      <c r="F176" s="123">
        <f t="shared" si="13"/>
        <v>0</v>
      </c>
      <c r="G176" s="123">
        <f t="shared" si="14"/>
        <v>0</v>
      </c>
      <c r="H176" s="123">
        <f t="shared" si="9"/>
        <v>0</v>
      </c>
      <c r="I176" s="123" t="e">
        <f t="shared" si="10"/>
        <v>#DIV/0!</v>
      </c>
      <c r="J176" s="123" t="e">
        <f t="shared" si="11"/>
        <v>#DIV/0!</v>
      </c>
      <c r="K176" s="123" t="e">
        <f t="shared" si="12"/>
        <v>#DIV/0!</v>
      </c>
      <c r="L176" s="123" t="e">
        <f t="shared" si="15"/>
        <v>#DIV/0!</v>
      </c>
      <c r="M176" s="123" t="e">
        <f t="shared" si="16"/>
        <v>#DIV/0!</v>
      </c>
      <c r="N176" s="129" t="e">
        <f t="shared" si="17"/>
        <v>#DIV/0!</v>
      </c>
    </row>
    <row r="177" spans="1:14" x14ac:dyDescent="0.25">
      <c r="A177" s="6"/>
      <c r="B177" s="136" t="s">
        <v>340</v>
      </c>
      <c r="C177" s="136" t="s">
        <v>361</v>
      </c>
      <c r="D177" s="136">
        <v>1</v>
      </c>
      <c r="E177" s="123">
        <f t="shared" si="8"/>
        <v>0</v>
      </c>
      <c r="F177" s="123">
        <f t="shared" si="13"/>
        <v>0</v>
      </c>
      <c r="G177" s="123">
        <f>+IF(AND($E$163=B177,$E$160=C177),D177,0)</f>
        <v>0</v>
      </c>
      <c r="H177" s="123">
        <f t="shared" si="9"/>
        <v>0</v>
      </c>
      <c r="I177" s="123" t="e">
        <f t="shared" si="10"/>
        <v>#DIV/0!</v>
      </c>
      <c r="J177" s="123" t="e">
        <f t="shared" si="11"/>
        <v>#DIV/0!</v>
      </c>
      <c r="K177" s="123" t="e">
        <f t="shared" si="12"/>
        <v>#DIV/0!</v>
      </c>
      <c r="L177" s="123" t="e">
        <f t="shared" si="15"/>
        <v>#DIV/0!</v>
      </c>
      <c r="M177" s="123" t="e">
        <f t="shared" si="16"/>
        <v>#DIV/0!</v>
      </c>
      <c r="N177" s="129" t="e">
        <f t="shared" si="17"/>
        <v>#DIV/0!</v>
      </c>
    </row>
    <row r="178" spans="1:14" x14ac:dyDescent="0.25">
      <c r="A178" s="6"/>
      <c r="B178" s="136" t="s">
        <v>340</v>
      </c>
      <c r="C178" s="136" t="s">
        <v>359</v>
      </c>
      <c r="D178" s="136">
        <v>2</v>
      </c>
      <c r="E178" s="123">
        <f t="shared" si="8"/>
        <v>0</v>
      </c>
      <c r="F178" s="123">
        <f t="shared" si="13"/>
        <v>0</v>
      </c>
      <c r="G178" s="123">
        <f t="shared" si="14"/>
        <v>2</v>
      </c>
      <c r="H178" s="123">
        <f t="shared" si="9"/>
        <v>2</v>
      </c>
      <c r="I178" s="123" t="e">
        <f t="shared" si="10"/>
        <v>#DIV/0!</v>
      </c>
      <c r="J178" s="123" t="e">
        <f t="shared" si="11"/>
        <v>#DIV/0!</v>
      </c>
      <c r="K178" s="123" t="e">
        <f t="shared" si="12"/>
        <v>#DIV/0!</v>
      </c>
      <c r="L178" s="123" t="e">
        <f t="shared" si="15"/>
        <v>#DIV/0!</v>
      </c>
      <c r="M178" s="123" t="e">
        <f t="shared" si="16"/>
        <v>#DIV/0!</v>
      </c>
      <c r="N178" s="129" t="e">
        <f t="shared" si="17"/>
        <v>#DIV/0!</v>
      </c>
    </row>
    <row r="179" spans="1:14" x14ac:dyDescent="0.25">
      <c r="A179" s="6"/>
      <c r="B179" s="136" t="s">
        <v>340</v>
      </c>
      <c r="C179" s="136" t="s">
        <v>356</v>
      </c>
      <c r="D179" s="136">
        <v>3</v>
      </c>
      <c r="E179" s="123">
        <f t="shared" si="8"/>
        <v>0</v>
      </c>
      <c r="F179" s="123">
        <f t="shared" si="13"/>
        <v>0</v>
      </c>
      <c r="G179" s="123">
        <f t="shared" si="14"/>
        <v>0</v>
      </c>
      <c r="H179" s="123">
        <f t="shared" si="9"/>
        <v>0</v>
      </c>
      <c r="I179" s="123" t="e">
        <f t="shared" si="10"/>
        <v>#DIV/0!</v>
      </c>
      <c r="J179" s="123" t="e">
        <f t="shared" si="11"/>
        <v>#DIV/0!</v>
      </c>
      <c r="K179" s="123" t="e">
        <f t="shared" si="12"/>
        <v>#DIV/0!</v>
      </c>
      <c r="L179" s="123" t="e">
        <f t="shared" si="15"/>
        <v>#DIV/0!</v>
      </c>
      <c r="M179" s="123" t="e">
        <f t="shared" si="16"/>
        <v>#DIV/0!</v>
      </c>
      <c r="N179" s="129" t="e">
        <f t="shared" si="17"/>
        <v>#DIV/0!</v>
      </c>
    </row>
    <row r="180" spans="1:14" x14ac:dyDescent="0.25">
      <c r="A180" s="6"/>
      <c r="B180" s="136" t="s">
        <v>340</v>
      </c>
      <c r="C180" s="136" t="s">
        <v>353</v>
      </c>
      <c r="D180" s="136">
        <v>4</v>
      </c>
      <c r="E180" s="123">
        <f t="shared" si="8"/>
        <v>0</v>
      </c>
      <c r="F180" s="123">
        <f t="shared" si="13"/>
        <v>0</v>
      </c>
      <c r="G180" s="123">
        <f t="shared" si="14"/>
        <v>0</v>
      </c>
      <c r="H180" s="123">
        <f t="shared" si="9"/>
        <v>0</v>
      </c>
      <c r="I180" s="123" t="e">
        <f t="shared" si="10"/>
        <v>#DIV/0!</v>
      </c>
      <c r="J180" s="123" t="e">
        <f t="shared" si="11"/>
        <v>#DIV/0!</v>
      </c>
      <c r="K180" s="123" t="e">
        <f t="shared" si="12"/>
        <v>#DIV/0!</v>
      </c>
      <c r="L180" s="123" t="e">
        <f t="shared" si="15"/>
        <v>#DIV/0!</v>
      </c>
      <c r="M180" s="123" t="e">
        <f t="shared" si="16"/>
        <v>#DIV/0!</v>
      </c>
      <c r="N180" s="129" t="e">
        <f t="shared" si="17"/>
        <v>#DIV/0!</v>
      </c>
    </row>
    <row r="181" spans="1:14" x14ac:dyDescent="0.25">
      <c r="A181" s="6"/>
      <c r="B181" s="136" t="s">
        <v>340</v>
      </c>
      <c r="C181" s="136" t="s">
        <v>350</v>
      </c>
      <c r="D181" s="136">
        <v>4</v>
      </c>
      <c r="E181" s="123">
        <f t="shared" si="8"/>
        <v>0</v>
      </c>
      <c r="F181" s="123">
        <f t="shared" si="13"/>
        <v>0</v>
      </c>
      <c r="G181" s="123">
        <f t="shared" si="14"/>
        <v>0</v>
      </c>
      <c r="H181" s="123">
        <f t="shared" si="9"/>
        <v>0</v>
      </c>
      <c r="I181" s="123" t="e">
        <f t="shared" si="10"/>
        <v>#DIV/0!</v>
      </c>
      <c r="J181" s="123" t="e">
        <f t="shared" si="11"/>
        <v>#DIV/0!</v>
      </c>
      <c r="K181" s="123" t="e">
        <f t="shared" si="12"/>
        <v>#DIV/0!</v>
      </c>
      <c r="L181" s="123" t="e">
        <f t="shared" si="15"/>
        <v>#DIV/0!</v>
      </c>
      <c r="M181" s="123" t="e">
        <f t="shared" si="16"/>
        <v>#DIV/0!</v>
      </c>
      <c r="N181" s="129" t="e">
        <f t="shared" si="17"/>
        <v>#DIV/0!</v>
      </c>
    </row>
    <row r="182" spans="1:14" x14ac:dyDescent="0.25">
      <c r="A182" s="6"/>
      <c r="B182" s="136" t="s">
        <v>338</v>
      </c>
      <c r="C182" s="136" t="s">
        <v>361</v>
      </c>
      <c r="D182" s="136">
        <v>2</v>
      </c>
      <c r="E182" s="123">
        <f t="shared" si="8"/>
        <v>0</v>
      </c>
      <c r="F182" s="123">
        <f t="shared" si="13"/>
        <v>0</v>
      </c>
      <c r="G182" s="123">
        <f t="shared" si="14"/>
        <v>0</v>
      </c>
      <c r="H182" s="123">
        <f t="shared" si="9"/>
        <v>0</v>
      </c>
      <c r="I182" s="123" t="e">
        <f t="shared" si="10"/>
        <v>#DIV/0!</v>
      </c>
      <c r="J182" s="123" t="e">
        <f t="shared" si="11"/>
        <v>#DIV/0!</v>
      </c>
      <c r="K182" s="123" t="e">
        <f t="shared" si="12"/>
        <v>#DIV/0!</v>
      </c>
      <c r="L182" s="123" t="e">
        <f t="shared" si="15"/>
        <v>#DIV/0!</v>
      </c>
      <c r="M182" s="123" t="e">
        <f t="shared" si="16"/>
        <v>#DIV/0!</v>
      </c>
      <c r="N182" s="129" t="e">
        <f t="shared" si="17"/>
        <v>#DIV/0!</v>
      </c>
    </row>
    <row r="183" spans="1:14" x14ac:dyDescent="0.25">
      <c r="A183" s="6"/>
      <c r="B183" s="136" t="s">
        <v>338</v>
      </c>
      <c r="C183" s="136" t="s">
        <v>359</v>
      </c>
      <c r="D183" s="136">
        <v>3</v>
      </c>
      <c r="E183" s="123">
        <f t="shared" si="8"/>
        <v>0</v>
      </c>
      <c r="F183" s="123">
        <f t="shared" si="13"/>
        <v>3</v>
      </c>
      <c r="G183" s="123">
        <f>+IF(AND($E$163=B183,$E$160=C183),D183,0)</f>
        <v>0</v>
      </c>
      <c r="H183" s="123">
        <f t="shared" si="9"/>
        <v>0</v>
      </c>
      <c r="I183" s="123" t="e">
        <f t="shared" si="10"/>
        <v>#DIV/0!</v>
      </c>
      <c r="J183" s="123" t="e">
        <f t="shared" si="11"/>
        <v>#DIV/0!</v>
      </c>
      <c r="K183" s="123" t="e">
        <f t="shared" si="12"/>
        <v>#DIV/0!</v>
      </c>
      <c r="L183" s="123" t="e">
        <f t="shared" si="15"/>
        <v>#DIV/0!</v>
      </c>
      <c r="M183" s="123" t="e">
        <f t="shared" si="16"/>
        <v>#DIV/0!</v>
      </c>
      <c r="N183" s="129" t="e">
        <f t="shared" si="17"/>
        <v>#DIV/0!</v>
      </c>
    </row>
    <row r="184" spans="1:14" x14ac:dyDescent="0.25">
      <c r="A184" s="6"/>
      <c r="B184" s="136" t="s">
        <v>338</v>
      </c>
      <c r="C184" s="136" t="s">
        <v>356</v>
      </c>
      <c r="D184" s="136">
        <v>3</v>
      </c>
      <c r="E184" s="123">
        <f t="shared" si="8"/>
        <v>0</v>
      </c>
      <c r="F184" s="123">
        <f t="shared" si="13"/>
        <v>0</v>
      </c>
      <c r="G184" s="123">
        <f t="shared" si="14"/>
        <v>0</v>
      </c>
      <c r="H184" s="123">
        <f t="shared" si="9"/>
        <v>0</v>
      </c>
      <c r="I184" s="123" t="e">
        <f t="shared" si="10"/>
        <v>#DIV/0!</v>
      </c>
      <c r="J184" s="123" t="e">
        <f t="shared" si="11"/>
        <v>#DIV/0!</v>
      </c>
      <c r="K184" s="123" t="e">
        <f t="shared" si="12"/>
        <v>#DIV/0!</v>
      </c>
      <c r="L184" s="123" t="e">
        <f t="shared" si="15"/>
        <v>#DIV/0!</v>
      </c>
      <c r="M184" s="123" t="e">
        <f t="shared" si="16"/>
        <v>#DIV/0!</v>
      </c>
      <c r="N184" s="129" t="e">
        <f t="shared" si="17"/>
        <v>#DIV/0!</v>
      </c>
    </row>
    <row r="185" spans="1:14" x14ac:dyDescent="0.25">
      <c r="A185" s="6"/>
      <c r="B185" s="136" t="s">
        <v>338</v>
      </c>
      <c r="C185" s="136" t="s">
        <v>353</v>
      </c>
      <c r="D185" s="136">
        <v>4</v>
      </c>
      <c r="E185" s="123">
        <f t="shared" si="8"/>
        <v>0</v>
      </c>
      <c r="F185" s="123">
        <f t="shared" si="13"/>
        <v>0</v>
      </c>
      <c r="G185" s="123">
        <f t="shared" si="14"/>
        <v>0</v>
      </c>
      <c r="H185" s="123">
        <f t="shared" si="9"/>
        <v>0</v>
      </c>
      <c r="I185" s="123" t="e">
        <f t="shared" si="10"/>
        <v>#DIV/0!</v>
      </c>
      <c r="J185" s="123" t="e">
        <f t="shared" si="11"/>
        <v>#DIV/0!</v>
      </c>
      <c r="K185" s="123" t="e">
        <f t="shared" si="12"/>
        <v>#DIV/0!</v>
      </c>
      <c r="L185" s="123" t="e">
        <f t="shared" si="15"/>
        <v>#DIV/0!</v>
      </c>
      <c r="M185" s="123" t="e">
        <f t="shared" si="16"/>
        <v>#DIV/0!</v>
      </c>
      <c r="N185" s="129" t="e">
        <f t="shared" si="17"/>
        <v>#DIV/0!</v>
      </c>
    </row>
    <row r="186" spans="1:14" x14ac:dyDescent="0.25">
      <c r="A186" s="6"/>
      <c r="B186" s="136" t="s">
        <v>338</v>
      </c>
      <c r="C186" s="136" t="s">
        <v>350</v>
      </c>
      <c r="D186" s="136">
        <v>4</v>
      </c>
      <c r="E186" s="123">
        <f t="shared" si="8"/>
        <v>0</v>
      </c>
      <c r="F186" s="123">
        <f t="shared" si="13"/>
        <v>0</v>
      </c>
      <c r="G186" s="123">
        <f t="shared" si="14"/>
        <v>0</v>
      </c>
      <c r="H186" s="123">
        <f t="shared" si="9"/>
        <v>0</v>
      </c>
      <c r="I186" s="123" t="e">
        <f t="shared" si="10"/>
        <v>#DIV/0!</v>
      </c>
      <c r="J186" s="123" t="e">
        <f t="shared" si="11"/>
        <v>#DIV/0!</v>
      </c>
      <c r="K186" s="123" t="e">
        <f t="shared" si="12"/>
        <v>#DIV/0!</v>
      </c>
      <c r="L186" s="123" t="e">
        <f t="shared" si="15"/>
        <v>#DIV/0!</v>
      </c>
      <c r="M186" s="123" t="e">
        <f t="shared" si="16"/>
        <v>#DIV/0!</v>
      </c>
      <c r="N186" s="129" t="e">
        <f t="shared" si="17"/>
        <v>#DIV/0!</v>
      </c>
    </row>
    <row r="187" spans="1:14" x14ac:dyDescent="0.25">
      <c r="A187" s="6"/>
      <c r="B187" s="136" t="s">
        <v>336</v>
      </c>
      <c r="C187" s="136" t="s">
        <v>361</v>
      </c>
      <c r="D187" s="136">
        <v>3</v>
      </c>
      <c r="E187" s="123">
        <f t="shared" si="8"/>
        <v>0</v>
      </c>
      <c r="F187" s="123">
        <f t="shared" si="13"/>
        <v>0</v>
      </c>
      <c r="G187" s="123">
        <f t="shared" si="14"/>
        <v>0</v>
      </c>
      <c r="H187" s="123">
        <f t="shared" si="9"/>
        <v>0</v>
      </c>
      <c r="I187" s="123" t="e">
        <f t="shared" si="10"/>
        <v>#DIV/0!</v>
      </c>
      <c r="J187" s="123" t="e">
        <f t="shared" si="11"/>
        <v>#DIV/0!</v>
      </c>
      <c r="K187" s="123" t="e">
        <f t="shared" si="12"/>
        <v>#DIV/0!</v>
      </c>
      <c r="L187" s="123" t="e">
        <f t="shared" si="15"/>
        <v>#DIV/0!</v>
      </c>
      <c r="M187" s="123" t="e">
        <f t="shared" si="16"/>
        <v>#DIV/0!</v>
      </c>
      <c r="N187" s="129" t="e">
        <f t="shared" si="17"/>
        <v>#DIV/0!</v>
      </c>
    </row>
    <row r="188" spans="1:14" x14ac:dyDescent="0.25">
      <c r="A188" s="6"/>
      <c r="B188" s="136" t="s">
        <v>336</v>
      </c>
      <c r="C188" s="136" t="s">
        <v>359</v>
      </c>
      <c r="D188" s="136">
        <v>3</v>
      </c>
      <c r="E188" s="123">
        <f t="shared" si="8"/>
        <v>0</v>
      </c>
      <c r="F188" s="123">
        <f t="shared" si="13"/>
        <v>0</v>
      </c>
      <c r="G188" s="123">
        <f t="shared" si="14"/>
        <v>0</v>
      </c>
      <c r="H188" s="123">
        <f t="shared" si="9"/>
        <v>0</v>
      </c>
      <c r="I188" s="123" t="e">
        <f t="shared" si="10"/>
        <v>#DIV/0!</v>
      </c>
      <c r="J188" s="123" t="e">
        <f t="shared" si="11"/>
        <v>#DIV/0!</v>
      </c>
      <c r="K188" s="123" t="e">
        <f t="shared" si="12"/>
        <v>#DIV/0!</v>
      </c>
      <c r="L188" s="123" t="e">
        <f t="shared" si="15"/>
        <v>#DIV/0!</v>
      </c>
      <c r="M188" s="123" t="e">
        <f t="shared" si="16"/>
        <v>#DIV/0!</v>
      </c>
      <c r="N188" s="129" t="e">
        <f t="shared" si="17"/>
        <v>#DIV/0!</v>
      </c>
    </row>
    <row r="189" spans="1:14" x14ac:dyDescent="0.25">
      <c r="A189" s="6"/>
      <c r="B189" s="136" t="s">
        <v>336</v>
      </c>
      <c r="C189" s="136" t="s">
        <v>356</v>
      </c>
      <c r="D189" s="136">
        <v>4</v>
      </c>
      <c r="E189" s="123">
        <f t="shared" si="8"/>
        <v>0</v>
      </c>
      <c r="F189" s="123">
        <f t="shared" si="13"/>
        <v>0</v>
      </c>
      <c r="G189" s="123">
        <f t="shared" si="14"/>
        <v>0</v>
      </c>
      <c r="H189" s="123">
        <f t="shared" si="9"/>
        <v>0</v>
      </c>
      <c r="I189" s="123" t="e">
        <f t="shared" si="10"/>
        <v>#DIV/0!</v>
      </c>
      <c r="J189" s="123" t="e">
        <f t="shared" si="11"/>
        <v>#DIV/0!</v>
      </c>
      <c r="K189" s="123" t="e">
        <f t="shared" si="12"/>
        <v>#DIV/0!</v>
      </c>
      <c r="L189" s="123" t="e">
        <f t="shared" si="15"/>
        <v>#DIV/0!</v>
      </c>
      <c r="M189" s="123" t="e">
        <f t="shared" si="16"/>
        <v>#DIV/0!</v>
      </c>
      <c r="N189" s="129" t="e">
        <f t="shared" si="17"/>
        <v>#DIV/0!</v>
      </c>
    </row>
    <row r="190" spans="1:14" x14ac:dyDescent="0.25">
      <c r="A190" s="6"/>
      <c r="B190" s="136" t="s">
        <v>336</v>
      </c>
      <c r="C190" s="136" t="s">
        <v>353</v>
      </c>
      <c r="D190" s="136">
        <v>4</v>
      </c>
      <c r="E190" s="123">
        <f t="shared" si="8"/>
        <v>0</v>
      </c>
      <c r="F190" s="123">
        <f t="shared" si="13"/>
        <v>0</v>
      </c>
      <c r="G190" s="123">
        <f t="shared" si="14"/>
        <v>0</v>
      </c>
      <c r="H190" s="123">
        <f t="shared" si="9"/>
        <v>0</v>
      </c>
      <c r="I190" s="123" t="e">
        <f t="shared" si="10"/>
        <v>#DIV/0!</v>
      </c>
      <c r="J190" s="123" t="e">
        <f t="shared" si="11"/>
        <v>#DIV/0!</v>
      </c>
      <c r="K190" s="123" t="e">
        <f t="shared" si="12"/>
        <v>#DIV/0!</v>
      </c>
      <c r="L190" s="123" t="e">
        <f t="shared" si="15"/>
        <v>#DIV/0!</v>
      </c>
      <c r="M190" s="123" t="e">
        <f t="shared" si="16"/>
        <v>#DIV/0!</v>
      </c>
      <c r="N190" s="129" t="e">
        <f t="shared" si="17"/>
        <v>#DIV/0!</v>
      </c>
    </row>
    <row r="191" spans="1:14" x14ac:dyDescent="0.25">
      <c r="A191" s="6"/>
      <c r="B191" s="136" t="s">
        <v>336</v>
      </c>
      <c r="C191" s="136" t="s">
        <v>350</v>
      </c>
      <c r="D191" s="136">
        <v>4</v>
      </c>
      <c r="E191" s="123">
        <f t="shared" si="8"/>
        <v>0</v>
      </c>
      <c r="F191" s="123">
        <f t="shared" si="13"/>
        <v>0</v>
      </c>
      <c r="G191" s="123">
        <f t="shared" si="14"/>
        <v>0</v>
      </c>
      <c r="H191" s="123">
        <f t="shared" si="9"/>
        <v>0</v>
      </c>
      <c r="I191" s="123" t="e">
        <f t="shared" si="10"/>
        <v>#DIV/0!</v>
      </c>
      <c r="J191" s="123" t="e">
        <f t="shared" si="11"/>
        <v>#DIV/0!</v>
      </c>
      <c r="K191" s="123" t="e">
        <f t="shared" si="12"/>
        <v>#DIV/0!</v>
      </c>
      <c r="L191" s="123" t="e">
        <f t="shared" si="15"/>
        <v>#DIV/0!</v>
      </c>
      <c r="M191" s="123" t="e">
        <f t="shared" si="16"/>
        <v>#DIV/0!</v>
      </c>
      <c r="N191" s="129" t="e">
        <f t="shared" si="17"/>
        <v>#DIV/0!</v>
      </c>
    </row>
    <row r="192" spans="1:14" x14ac:dyDescent="0.25">
      <c r="A192" s="6"/>
    </row>
    <row r="193" spans="1:12" x14ac:dyDescent="0.25">
      <c r="A193" s="6"/>
    </row>
    <row r="194" spans="1:12" x14ac:dyDescent="0.25">
      <c r="A194" s="6"/>
    </row>
    <row r="195" spans="1:12" x14ac:dyDescent="0.25">
      <c r="A195" s="6"/>
      <c r="B195" s="16" t="s">
        <v>380</v>
      </c>
    </row>
    <row r="196" spans="1:12" x14ac:dyDescent="0.25">
      <c r="A196" s="6"/>
      <c r="B196" s="151" t="s">
        <v>381</v>
      </c>
      <c r="C196" s="152">
        <v>1</v>
      </c>
    </row>
    <row r="197" spans="1:12" x14ac:dyDescent="0.25">
      <c r="A197" s="6"/>
      <c r="B197" s="153" t="s">
        <v>382</v>
      </c>
      <c r="C197" s="154">
        <v>2</v>
      </c>
    </row>
    <row r="198" spans="1:12" x14ac:dyDescent="0.25">
      <c r="A198" s="6"/>
      <c r="B198" s="153" t="s">
        <v>383</v>
      </c>
      <c r="C198" s="154">
        <v>3</v>
      </c>
    </row>
    <row r="199" spans="1:12" x14ac:dyDescent="0.25">
      <c r="A199" s="52"/>
      <c r="B199" s="153" t="s">
        <v>384</v>
      </c>
      <c r="C199" s="154">
        <v>4</v>
      </c>
    </row>
    <row r="200" spans="1:12" x14ac:dyDescent="0.25">
      <c r="A200" s="28"/>
      <c r="B200" s="25"/>
    </row>
    <row r="201" spans="1:12" s="16" customFormat="1" x14ac:dyDescent="0.25">
      <c r="A201" s="19"/>
      <c r="B201" s="155"/>
      <c r="C201" s="156" t="s">
        <v>243</v>
      </c>
      <c r="D201" s="156" t="s">
        <v>244</v>
      </c>
      <c r="E201" s="156" t="s">
        <v>245</v>
      </c>
      <c r="F201" s="156" t="s">
        <v>246</v>
      </c>
      <c r="G201" s="156" t="s">
        <v>247</v>
      </c>
      <c r="H201" s="156" t="s">
        <v>248</v>
      </c>
      <c r="I201" s="156" t="s">
        <v>249</v>
      </c>
      <c r="J201" s="156" t="s">
        <v>250</v>
      </c>
      <c r="K201" s="156" t="s">
        <v>251</v>
      </c>
      <c r="L201" s="157" t="s">
        <v>252</v>
      </c>
    </row>
    <row r="202" spans="1:12" x14ac:dyDescent="0.25">
      <c r="A202" s="28"/>
      <c r="B202" s="97"/>
      <c r="C202" s="5">
        <f>MAX(E167:E191)</f>
        <v>3</v>
      </c>
      <c r="D202" s="1">
        <f>MAX(F167:F191)</f>
        <v>3</v>
      </c>
      <c r="E202" s="5">
        <f t="shared" ref="E202:J202" si="18">MAX(G167:G191)</f>
        <v>2</v>
      </c>
      <c r="F202" s="1">
        <f t="shared" si="18"/>
        <v>2</v>
      </c>
      <c r="G202" s="1" t="e">
        <f t="shared" si="18"/>
        <v>#DIV/0!</v>
      </c>
      <c r="H202" s="1" t="e">
        <f t="shared" si="18"/>
        <v>#DIV/0!</v>
      </c>
      <c r="I202" s="1" t="e">
        <f t="shared" si="18"/>
        <v>#DIV/0!</v>
      </c>
      <c r="J202" s="1" t="e">
        <f t="shared" si="18"/>
        <v>#DIV/0!</v>
      </c>
      <c r="K202" s="1" t="e">
        <f>MAX(M167:M191)</f>
        <v>#DIV/0!</v>
      </c>
      <c r="L202" s="13" t="e">
        <f>MAX(N167:N191)</f>
        <v>#DIV/0!</v>
      </c>
    </row>
    <row r="203" spans="1:12" x14ac:dyDescent="0.25">
      <c r="A203" s="28"/>
      <c r="B203" s="23" t="s">
        <v>385</v>
      </c>
      <c r="C203" s="101" t="str">
        <f t="shared" ref="C203:L203" si="19">IF(C202=0,"FALSO",IF(C202=$C$196,$B$196,IF(C202=$C$197,$B$197,IF(C202=$C$198,$B$198,IF(C202=$C$199,$B$199)))))</f>
        <v>Alta</v>
      </c>
      <c r="D203" s="10" t="str">
        <f t="shared" si="19"/>
        <v>Alta</v>
      </c>
      <c r="E203" s="101" t="str">
        <f t="shared" si="19"/>
        <v>Moderada</v>
      </c>
      <c r="F203" s="10" t="str">
        <f t="shared" si="19"/>
        <v>Moderada</v>
      </c>
      <c r="G203" s="10" t="e">
        <f t="shared" si="19"/>
        <v>#DIV/0!</v>
      </c>
      <c r="H203" s="10" t="e">
        <f t="shared" si="19"/>
        <v>#DIV/0!</v>
      </c>
      <c r="I203" s="10" t="e">
        <f t="shared" si="19"/>
        <v>#DIV/0!</v>
      </c>
      <c r="J203" s="10" t="e">
        <f t="shared" si="19"/>
        <v>#DIV/0!</v>
      </c>
      <c r="K203" s="10" t="e">
        <f t="shared" si="19"/>
        <v>#DIV/0!</v>
      </c>
      <c r="L203" s="10" t="e">
        <f t="shared" si="19"/>
        <v>#DIV/0!</v>
      </c>
    </row>
    <row r="204" spans="1:12" x14ac:dyDescent="0.25">
      <c r="A204" s="28"/>
      <c r="B204" s="25"/>
      <c r="F204" s="233"/>
      <c r="G204" s="234"/>
    </row>
    <row r="205" spans="1:12" x14ac:dyDescent="0.25">
      <c r="A205" s="28"/>
      <c r="B205" s="128" t="s">
        <v>386</v>
      </c>
      <c r="C205" s="128" t="s">
        <v>387</v>
      </c>
      <c r="D205" s="128" t="s">
        <v>388</v>
      </c>
      <c r="E205" s="158" t="s">
        <v>349</v>
      </c>
      <c r="F205" s="153" t="s">
        <v>366</v>
      </c>
      <c r="G205" s="154" t="s">
        <v>389</v>
      </c>
    </row>
    <row r="206" spans="1:12" ht="15" customHeight="1" x14ac:dyDescent="0.25">
      <c r="A206" s="28"/>
      <c r="B206" s="235" t="s">
        <v>390</v>
      </c>
      <c r="C206" s="145" t="s">
        <v>391</v>
      </c>
      <c r="D206" s="152">
        <v>15</v>
      </c>
      <c r="E206" s="97" t="s">
        <v>392</v>
      </c>
      <c r="F206" s="97">
        <v>0</v>
      </c>
      <c r="G206" s="17">
        <v>0</v>
      </c>
    </row>
    <row r="207" spans="1:12" ht="15" customHeight="1" x14ac:dyDescent="0.25">
      <c r="A207" s="28"/>
      <c r="B207" s="236"/>
      <c r="C207" s="102" t="s">
        <v>393</v>
      </c>
      <c r="D207" s="17">
        <v>0</v>
      </c>
      <c r="E207" s="97" t="s">
        <v>356</v>
      </c>
      <c r="F207" s="97">
        <v>1</v>
      </c>
      <c r="G207" s="17">
        <v>1</v>
      </c>
    </row>
    <row r="208" spans="1:12" ht="15" customHeight="1" x14ac:dyDescent="0.25">
      <c r="A208" s="28"/>
      <c r="B208" s="236"/>
      <c r="C208" s="145" t="s">
        <v>394</v>
      </c>
      <c r="D208" s="152">
        <v>15</v>
      </c>
      <c r="E208" s="23" t="s">
        <v>395</v>
      </c>
      <c r="F208" s="23">
        <v>2</v>
      </c>
      <c r="G208" s="18">
        <v>2</v>
      </c>
    </row>
    <row r="209" spans="1:4" ht="15" customHeight="1" x14ac:dyDescent="0.25">
      <c r="A209" s="28"/>
      <c r="B209" s="237"/>
      <c r="C209" s="103" t="s">
        <v>396</v>
      </c>
      <c r="D209" s="18">
        <v>0</v>
      </c>
    </row>
    <row r="210" spans="1:4" ht="15" customHeight="1" x14ac:dyDescent="0.25">
      <c r="A210" s="28"/>
      <c r="B210" s="235" t="s">
        <v>397</v>
      </c>
      <c r="C210" s="145" t="s">
        <v>398</v>
      </c>
      <c r="D210" s="152">
        <v>15</v>
      </c>
    </row>
    <row r="211" spans="1:4" ht="15" customHeight="1" x14ac:dyDescent="0.25">
      <c r="A211" s="28"/>
      <c r="B211" s="237"/>
      <c r="C211" s="103" t="s">
        <v>399</v>
      </c>
      <c r="D211" s="18">
        <v>0</v>
      </c>
    </row>
    <row r="212" spans="1:4" ht="15" customHeight="1" x14ac:dyDescent="0.25">
      <c r="A212" s="28"/>
      <c r="B212" s="235" t="s">
        <v>400</v>
      </c>
      <c r="C212" s="145" t="s">
        <v>401</v>
      </c>
      <c r="D212" s="152">
        <v>15</v>
      </c>
    </row>
    <row r="213" spans="1:4" ht="15" customHeight="1" x14ac:dyDescent="0.25">
      <c r="A213" s="28"/>
      <c r="B213" s="236"/>
      <c r="C213" s="102" t="s">
        <v>402</v>
      </c>
      <c r="D213" s="17">
        <v>10</v>
      </c>
    </row>
    <row r="214" spans="1:4" ht="15" customHeight="1" x14ac:dyDescent="0.25">
      <c r="A214" s="28"/>
      <c r="B214" s="237"/>
      <c r="C214" s="102" t="s">
        <v>403</v>
      </c>
      <c r="D214" s="17">
        <v>0</v>
      </c>
    </row>
    <row r="215" spans="1:4" ht="15" customHeight="1" x14ac:dyDescent="0.25">
      <c r="A215" s="28"/>
      <c r="B215" s="235" t="s">
        <v>404</v>
      </c>
      <c r="C215" s="145" t="s">
        <v>405</v>
      </c>
      <c r="D215" s="152">
        <v>15</v>
      </c>
    </row>
    <row r="216" spans="1:4" ht="15" customHeight="1" x14ac:dyDescent="0.25">
      <c r="A216" s="28"/>
      <c r="B216" s="237"/>
      <c r="C216" s="103" t="s">
        <v>406</v>
      </c>
      <c r="D216" s="18">
        <v>0</v>
      </c>
    </row>
    <row r="217" spans="1:4" ht="15" customHeight="1" x14ac:dyDescent="0.25">
      <c r="A217" s="28"/>
      <c r="B217" s="235" t="s">
        <v>407</v>
      </c>
      <c r="C217" s="145" t="s">
        <v>408</v>
      </c>
      <c r="D217" s="152">
        <v>15</v>
      </c>
    </row>
    <row r="218" spans="1:4" ht="15" customHeight="1" x14ac:dyDescent="0.25">
      <c r="A218" s="28"/>
      <c r="B218" s="236"/>
      <c r="C218" s="102" t="s">
        <v>409</v>
      </c>
      <c r="D218" s="17">
        <v>0</v>
      </c>
    </row>
    <row r="219" spans="1:4" ht="15" customHeight="1" x14ac:dyDescent="0.25">
      <c r="A219" s="28"/>
      <c r="B219" s="236"/>
      <c r="C219" s="81" t="s">
        <v>410</v>
      </c>
      <c r="D219" s="17">
        <v>0</v>
      </c>
    </row>
    <row r="220" spans="1:4" ht="36" customHeight="1" x14ac:dyDescent="0.25">
      <c r="A220" s="28"/>
      <c r="B220" s="237"/>
      <c r="C220" s="103" t="s">
        <v>411</v>
      </c>
      <c r="D220" s="17">
        <v>15</v>
      </c>
    </row>
    <row r="221" spans="1:4" ht="15" customHeight="1" x14ac:dyDescent="0.25">
      <c r="A221" s="28"/>
      <c r="B221" s="235" t="s">
        <v>412</v>
      </c>
      <c r="C221" s="145" t="s">
        <v>413</v>
      </c>
      <c r="D221" s="152">
        <v>10</v>
      </c>
    </row>
    <row r="222" spans="1:4" ht="15" customHeight="1" x14ac:dyDescent="0.25">
      <c r="A222" s="28"/>
      <c r="B222" s="236"/>
      <c r="C222" s="102" t="s">
        <v>414</v>
      </c>
      <c r="D222" s="17">
        <v>5</v>
      </c>
    </row>
    <row r="223" spans="1:4" x14ac:dyDescent="0.25">
      <c r="A223" s="28"/>
      <c r="B223" s="236"/>
      <c r="C223" s="102" t="s">
        <v>415</v>
      </c>
      <c r="D223" s="17">
        <v>0</v>
      </c>
    </row>
    <row r="224" spans="1:4" x14ac:dyDescent="0.25">
      <c r="A224" s="28"/>
      <c r="B224" s="237"/>
      <c r="C224" s="103" t="s">
        <v>410</v>
      </c>
      <c r="D224" s="14">
        <v>0</v>
      </c>
    </row>
    <row r="225" spans="1:13" x14ac:dyDescent="0.25">
      <c r="A225" s="28"/>
      <c r="B225" s="78" t="s">
        <v>365</v>
      </c>
    </row>
    <row r="226" spans="1:13" s="32" customFormat="1" x14ac:dyDescent="0.25">
      <c r="A226" s="29"/>
      <c r="B226" s="24" t="s">
        <v>416</v>
      </c>
      <c r="C226" s="24" t="s">
        <v>417</v>
      </c>
      <c r="D226" s="15" t="s">
        <v>418</v>
      </c>
      <c r="E226" s="24" t="s">
        <v>419</v>
      </c>
      <c r="F226" s="15" t="s">
        <v>420</v>
      </c>
      <c r="G226" s="15" t="s">
        <v>421</v>
      </c>
      <c r="H226" s="15" t="s">
        <v>422</v>
      </c>
      <c r="I226" s="15" t="s">
        <v>423</v>
      </c>
      <c r="J226" s="15" t="s">
        <v>424</v>
      </c>
      <c r="K226" s="20" t="s">
        <v>425</v>
      </c>
      <c r="L226" s="53" t="s">
        <v>426</v>
      </c>
      <c r="M226" s="104"/>
    </row>
    <row r="227" spans="1:13" x14ac:dyDescent="0.25">
      <c r="A227" s="28"/>
      <c r="B227" s="25">
        <f>IF('VALORACIÓN DE RIESGOS'!N22=DATOS!$C$206,DATOS!$D$206,IF('VALORACIÓN DE RIESGOS'!N22=DATOS!$C$207,DATOS!$D$207))</f>
        <v>15</v>
      </c>
      <c r="C227" s="25">
        <f>IF('VALORACIÓN DE RIESGOS'!O22=DATOS!$C$206,DATOS!$D$206,IF('VALORACIÓN DE RIESGOS'!O22=DATOS!$C$207,DATOS!$D$207))</f>
        <v>15</v>
      </c>
      <c r="D227" s="8">
        <f>IF('VALORACIÓN DE RIESGOS'!P22=DATOS!$C$206,DATOS!$D$206,IF('VALORACIÓN DE RIESGOS'!P22=DATOS!$C$207,DATOS!$D$207))</f>
        <v>15</v>
      </c>
      <c r="E227" s="25" t="b">
        <f>IF('VALORACIÓN DE RIESGOS'!Q22=DATOS!$C$206,DATOS!$D$206,IF('VALORACIÓN DE RIESGOS'!Q22=DATOS!$C$207,DATOS!$D$207))</f>
        <v>0</v>
      </c>
      <c r="F227" s="8" t="b">
        <f>IF('VALORACIÓN DE RIESGOS'!R22=DATOS!$C$206,DATOS!$D$206,IF('VALORACIÓN DE RIESGOS'!R22=DATOS!$C$207,DATOS!$D$207))</f>
        <v>0</v>
      </c>
      <c r="G227" s="8" t="b">
        <f>IF('VALORACIÓN DE RIESGOS'!S22=DATOS!$C$206,DATOS!$D$206,IF('VALORACIÓN DE RIESGOS'!S22=DATOS!$C$207,DATOS!$D$207))</f>
        <v>0</v>
      </c>
      <c r="H227" s="8" t="b">
        <f>IF('VALORACIÓN DE RIESGOS'!T22=DATOS!$C$206,DATOS!$D$206,IF('VALORACIÓN DE RIESGOS'!T22=DATOS!$C$207,DATOS!$D$207))</f>
        <v>0</v>
      </c>
      <c r="I227" s="8" t="b">
        <f>IF('VALORACIÓN DE RIESGOS'!U22=DATOS!$C$206,DATOS!$D$206,IF('VALORACIÓN DE RIESGOS'!U22=DATOS!$C$207,DATOS!$D$207))</f>
        <v>0</v>
      </c>
      <c r="J227" s="8" t="b">
        <f>IF('VALORACIÓN DE RIESGOS'!V22=DATOS!$C$206,DATOS!$D$206,IF('VALORACIÓN DE RIESGOS'!V22=DATOS!$C$207,DATOS!$D$207))</f>
        <v>0</v>
      </c>
      <c r="K227" s="21" t="b">
        <f>IF('VALORACIÓN DE RIESGOS'!W22=DATOS!$C$206,DATOS!$D$206,IF('VALORACIÓN DE RIESGOS'!W22=DATOS!$C$207,DATOS!$D$207))</f>
        <v>0</v>
      </c>
      <c r="L227" s="17">
        <f>AVERAGE(B227:K227)</f>
        <v>15</v>
      </c>
    </row>
    <row r="228" spans="1:13" x14ac:dyDescent="0.25">
      <c r="A228" s="28"/>
      <c r="B228" s="25">
        <f>IF('VALORACIÓN DE RIESGOS'!N24=DATOS!$C$208,DATOS!$D$208,IF('VALORACIÓN DE RIESGOS'!N24=DATOS!$C$209,DATOS!$D$209))</f>
        <v>15</v>
      </c>
      <c r="C228" s="25">
        <f>IF('VALORACIÓN DE RIESGOS'!O24=DATOS!$C$208,DATOS!$D$208,IF('VALORACIÓN DE RIESGOS'!O24=DATOS!$C$209,DATOS!$D$209))</f>
        <v>15</v>
      </c>
      <c r="D228" s="8">
        <f>IF('VALORACIÓN DE RIESGOS'!P24=DATOS!$C$208,DATOS!$D$208,IF('VALORACIÓN DE RIESGOS'!P24=DATOS!$C$209,DATOS!$D$209))</f>
        <v>15</v>
      </c>
      <c r="E228" s="25" t="b">
        <f>IF('VALORACIÓN DE RIESGOS'!Q24=DATOS!$C$208,DATOS!$D$208,IF('VALORACIÓN DE RIESGOS'!Q24=DATOS!$C$209,DATOS!$D$209))</f>
        <v>0</v>
      </c>
      <c r="F228" s="8" t="b">
        <f>IF('VALORACIÓN DE RIESGOS'!R24=DATOS!$C$208,DATOS!$D$208,IF('VALORACIÓN DE RIESGOS'!R24=DATOS!$C$209,DATOS!$D$209))</f>
        <v>0</v>
      </c>
      <c r="G228" s="8" t="b">
        <f>IF('VALORACIÓN DE RIESGOS'!S24=DATOS!$C$208,DATOS!$D$208,IF('VALORACIÓN DE RIESGOS'!S24=DATOS!$C$209,DATOS!$D$209))</f>
        <v>0</v>
      </c>
      <c r="H228" s="8" t="b">
        <f>IF('VALORACIÓN DE RIESGOS'!T24=DATOS!$C$208,DATOS!$D$208,IF('VALORACIÓN DE RIESGOS'!T24=DATOS!$C$209,DATOS!$D$209))</f>
        <v>0</v>
      </c>
      <c r="I228" s="8" t="b">
        <f>IF('VALORACIÓN DE RIESGOS'!U24=DATOS!$C$208,DATOS!$D$208,IF('VALORACIÓN DE RIESGOS'!U24=DATOS!$C$209,DATOS!$D$209))</f>
        <v>0</v>
      </c>
      <c r="J228" s="8" t="b">
        <f>IF('VALORACIÓN DE RIESGOS'!V24=DATOS!$C$208,DATOS!$D$208,IF('VALORACIÓN DE RIESGOS'!V24=DATOS!$C$209,DATOS!$D$209))</f>
        <v>0</v>
      </c>
      <c r="K228" s="21" t="b">
        <f>IF('VALORACIÓN DE RIESGOS'!W24=DATOS!$C$208,DATOS!$D$208,IF('VALORACIÓN DE RIESGOS'!W24=DATOS!$C$209,DATOS!$D$209))</f>
        <v>0</v>
      </c>
      <c r="L228" s="17">
        <f t="shared" ref="L228:L233" si="20">AVERAGE(B228:K228)</f>
        <v>15</v>
      </c>
    </row>
    <row r="229" spans="1:13" x14ac:dyDescent="0.25">
      <c r="A229" s="28"/>
      <c r="B229" s="25">
        <f>IF('VALORACIÓN DE RIESGOS'!N27=DATOS!$C$210,DATOS!$D$210,IF('VALORACIÓN DE RIESGOS'!N27=DATOS!$C$211,DATOS!$D$211))</f>
        <v>15</v>
      </c>
      <c r="C229" s="25">
        <f>IF('VALORACIÓN DE RIESGOS'!O27=DATOS!$C$210,DATOS!$D$210,IF('VALORACIÓN DE RIESGOS'!O27=DATOS!$C$211,DATOS!$D$211))</f>
        <v>15</v>
      </c>
      <c r="D229" s="8">
        <f>IF('VALORACIÓN DE RIESGOS'!P27=DATOS!$C$210,DATOS!$D$210,IF('VALORACIÓN DE RIESGOS'!P27=DATOS!$C$211,DATOS!$D$211))</f>
        <v>15</v>
      </c>
      <c r="E229" s="25" t="b">
        <f>IF('VALORACIÓN DE RIESGOS'!Q27=DATOS!$C$210,DATOS!$D$210,IF('VALORACIÓN DE RIESGOS'!Q27=DATOS!$C$211,DATOS!$D$211))</f>
        <v>0</v>
      </c>
      <c r="F229" s="8" t="b">
        <f>IF('VALORACIÓN DE RIESGOS'!R27=DATOS!$C$210,DATOS!$D$210,IF('VALORACIÓN DE RIESGOS'!R27=DATOS!$C$211,DATOS!$D$211))</f>
        <v>0</v>
      </c>
      <c r="G229" s="8" t="b">
        <f>IF('VALORACIÓN DE RIESGOS'!S27=DATOS!$C$210,DATOS!$D$210,IF('VALORACIÓN DE RIESGOS'!S27=DATOS!$C$211,DATOS!$D$211))</f>
        <v>0</v>
      </c>
      <c r="H229" s="8" t="b">
        <f>IF('VALORACIÓN DE RIESGOS'!T27=DATOS!$C$210,DATOS!$D$210,IF('VALORACIÓN DE RIESGOS'!T27=DATOS!$C$211,DATOS!$D$211))</f>
        <v>0</v>
      </c>
      <c r="I229" s="8" t="b">
        <f>IF('VALORACIÓN DE RIESGOS'!U27=DATOS!$C$210,DATOS!$D$210,IF('VALORACIÓN DE RIESGOS'!U27=DATOS!$C$211,DATOS!$D$211))</f>
        <v>0</v>
      </c>
      <c r="J229" s="8" t="b">
        <f>IF('VALORACIÓN DE RIESGOS'!V27=DATOS!$C$210,DATOS!$D$210,IF('VALORACIÓN DE RIESGOS'!V27=DATOS!$C$211,DATOS!$D$211))</f>
        <v>0</v>
      </c>
      <c r="K229" s="21" t="b">
        <f>IF('VALORACIÓN DE RIESGOS'!W27=DATOS!$C$210,DATOS!$D$210,IF('VALORACIÓN DE RIESGOS'!W27=DATOS!$C$211,DATOS!$D$211))</f>
        <v>0</v>
      </c>
      <c r="L229" s="17">
        <f t="shared" si="20"/>
        <v>15</v>
      </c>
    </row>
    <row r="230" spans="1:13" x14ac:dyDescent="0.25">
      <c r="A230" s="28"/>
      <c r="B230" s="25">
        <f>IF('VALORACIÓN DE RIESGOS'!N30=DATOS!$C$212,DATOS!$D$212,IF('VALORACIÓN DE RIESGOS'!N30=DATOS!$C$213,DATOS!$D$213,IF('VALORACIÓN DE RIESGOS'!N30=DATOS!$C$214,DATOS!$D$214)))</f>
        <v>15</v>
      </c>
      <c r="C230" s="25">
        <f>IF('VALORACIÓN DE RIESGOS'!O30=DATOS!$C$212,DATOS!$D$212,IF('VALORACIÓN DE RIESGOS'!O30=DATOS!$C$213,DATOS!$D$213,IF('VALORACIÓN DE RIESGOS'!O30=DATOS!$C$214,DATOS!$D$214)))</f>
        <v>15</v>
      </c>
      <c r="D230" s="8">
        <f>IF('VALORACIÓN DE RIESGOS'!P30=DATOS!$C$212,DATOS!$D$212,IF('VALORACIÓN DE RIESGOS'!P30=DATOS!$C$213,DATOS!$D$213,IF('VALORACIÓN DE RIESGOS'!P30=DATOS!$C$214,DATOS!$D$214)))</f>
        <v>15</v>
      </c>
      <c r="E230" s="25" t="b">
        <f>IF('VALORACIÓN DE RIESGOS'!Q30=DATOS!$C$212,DATOS!$D$212,IF('VALORACIÓN DE RIESGOS'!Q30=DATOS!$C$213,DATOS!$D$213,IF('VALORACIÓN DE RIESGOS'!Q30=DATOS!$C$214,DATOS!$D$214)))</f>
        <v>0</v>
      </c>
      <c r="F230" s="8" t="b">
        <f>IF('VALORACIÓN DE RIESGOS'!R30=DATOS!$C$212,DATOS!$D$212,IF('VALORACIÓN DE RIESGOS'!R30=DATOS!$C$213,DATOS!$D$213,IF('VALORACIÓN DE RIESGOS'!R30=DATOS!$C$214,DATOS!$D$214)))</f>
        <v>0</v>
      </c>
      <c r="G230" s="8" t="b">
        <f>IF('VALORACIÓN DE RIESGOS'!S30=DATOS!$C$212,DATOS!$D$212,IF('VALORACIÓN DE RIESGOS'!S30=DATOS!$C$213,DATOS!$D$213,IF('VALORACIÓN DE RIESGOS'!S30=DATOS!$C$214,DATOS!$D$214)))</f>
        <v>0</v>
      </c>
      <c r="H230" s="8" t="b">
        <f>IF('VALORACIÓN DE RIESGOS'!T30=DATOS!$C$212,DATOS!$D$212,IF('VALORACIÓN DE RIESGOS'!T30=DATOS!$C$213,DATOS!$D$213,IF('VALORACIÓN DE RIESGOS'!T30=DATOS!$C$214,DATOS!$D$214)))</f>
        <v>0</v>
      </c>
      <c r="I230" s="8" t="b">
        <f>IF('VALORACIÓN DE RIESGOS'!U30=DATOS!$C$212,DATOS!$D$212,IF('VALORACIÓN DE RIESGOS'!U30=DATOS!$C$213,DATOS!$D$213,IF('VALORACIÓN DE RIESGOS'!U30=DATOS!$C$214,DATOS!$D$214)))</f>
        <v>0</v>
      </c>
      <c r="J230" s="8" t="b">
        <f>IF('VALORACIÓN DE RIESGOS'!V30=DATOS!$C$212,DATOS!$D$212,IF('VALORACIÓN DE RIESGOS'!V30=DATOS!$C$213,DATOS!$D$213,IF('VALORACIÓN DE RIESGOS'!V30=DATOS!$C$214,DATOS!$D$214)))</f>
        <v>0</v>
      </c>
      <c r="K230" s="21" t="b">
        <f>IF('VALORACIÓN DE RIESGOS'!W30=DATOS!$C$212,DATOS!$D$212,IF('VALORACIÓN DE RIESGOS'!W30=DATOS!$C$213,DATOS!$D$213,IF('VALORACIÓN DE RIESGOS'!W30=DATOS!$C$214,DATOS!$D$214)))</f>
        <v>0</v>
      </c>
      <c r="L230" s="17">
        <f t="shared" si="20"/>
        <v>15</v>
      </c>
    </row>
    <row r="231" spans="1:13" x14ac:dyDescent="0.25">
      <c r="A231" s="28"/>
      <c r="B231" s="25">
        <f>IF('VALORACIÓN DE RIESGOS'!N34=DATOS!$C$215,DATOS!$D$215,IF('VALORACIÓN DE RIESGOS'!N34=DATOS!$C$216,DATOS!$D$216))</f>
        <v>15</v>
      </c>
      <c r="C231" s="25">
        <f>IF('VALORACIÓN DE RIESGOS'!O34=DATOS!$C$215,DATOS!$D$215,IF('VALORACIÓN DE RIESGOS'!O34=DATOS!$C$216,DATOS!$D$216))</f>
        <v>15</v>
      </c>
      <c r="D231" s="8">
        <f>IF('VALORACIÓN DE RIESGOS'!P34=DATOS!$C$215,DATOS!$D$215,IF('VALORACIÓN DE RIESGOS'!P34=DATOS!$C$216,DATOS!$D$216))</f>
        <v>15</v>
      </c>
      <c r="E231" s="25" t="b">
        <f>IF('VALORACIÓN DE RIESGOS'!Q34=DATOS!$C$215,DATOS!$D$215,IF('VALORACIÓN DE RIESGOS'!Q34=DATOS!$C$216,DATOS!$D$216))</f>
        <v>0</v>
      </c>
      <c r="F231" s="8" t="b">
        <f>IF('VALORACIÓN DE RIESGOS'!R34=DATOS!$C$215,DATOS!$D$215,IF('VALORACIÓN DE RIESGOS'!R34=DATOS!$C$216,DATOS!$D$216))</f>
        <v>0</v>
      </c>
      <c r="G231" s="8" t="b">
        <f>IF('VALORACIÓN DE RIESGOS'!S34=DATOS!$C$215,DATOS!$D$215,IF('VALORACIÓN DE RIESGOS'!S34=DATOS!$C$216,DATOS!$D$216))</f>
        <v>0</v>
      </c>
      <c r="H231" s="8" t="b">
        <f>IF('VALORACIÓN DE RIESGOS'!T34=DATOS!$C$215,DATOS!$D$215,IF('VALORACIÓN DE RIESGOS'!T34=DATOS!$C$216,DATOS!$D$216))</f>
        <v>0</v>
      </c>
      <c r="I231" s="8" t="b">
        <f>IF('VALORACIÓN DE RIESGOS'!U34=DATOS!$C$215,DATOS!$D$215,IF('VALORACIÓN DE RIESGOS'!U34=DATOS!$C$216,DATOS!$D$216))</f>
        <v>0</v>
      </c>
      <c r="J231" s="8" t="b">
        <f>IF('VALORACIÓN DE RIESGOS'!V34=DATOS!$C$215,DATOS!$D$215,IF('VALORACIÓN DE RIESGOS'!V34=DATOS!$C$216,DATOS!$D$216))</f>
        <v>0</v>
      </c>
      <c r="K231" s="21" t="b">
        <f>IF('VALORACIÓN DE RIESGOS'!W34=DATOS!$C$215,DATOS!$D$215,IF('VALORACIÓN DE RIESGOS'!W34=DATOS!$C$216,DATOS!$D$216))</f>
        <v>0</v>
      </c>
      <c r="L231" s="17">
        <f t="shared" si="20"/>
        <v>15</v>
      </c>
    </row>
    <row r="232" spans="1:13" x14ac:dyDescent="0.25">
      <c r="A232" s="28"/>
      <c r="B232" s="25">
        <f>IF('VALORACIÓN DE RIESGOS'!N36=DATOS!$C$217,DATOS!$D$217,IF('VALORACIÓN DE RIESGOS'!N36=DATOS!$C$218,DATOS!$D$218,IF('VALORACIÓN DE RIESGOS'!N36=DATOS!$C$219,DATOS!$D$219,IF('VALORACIÓN DE RIESGOS'!N36=DATOS!$C$220,DATOS!$D$220))))</f>
        <v>15</v>
      </c>
      <c r="C232" s="25">
        <f>IF('VALORACIÓN DE RIESGOS'!O36=DATOS!$C$217,DATOS!$D$217,IF('VALORACIÓN DE RIESGOS'!O36=DATOS!$C$218,DATOS!$D$218,IF('VALORACIÓN DE RIESGOS'!O36=DATOS!$C$219,DATOS!$D$219,IF('VALORACIÓN DE RIESGOS'!O36=DATOS!$C$220,DATOS!$D$220))))</f>
        <v>15</v>
      </c>
      <c r="D232" s="25">
        <f>IF('VALORACIÓN DE RIESGOS'!P36=DATOS!$C$217,DATOS!$D$217,IF('VALORACIÓN DE RIESGOS'!P36=DATOS!$C$218,DATOS!$D$218,IF('VALORACIÓN DE RIESGOS'!P36=DATOS!$C$219,DATOS!$D$219,IF('VALORACIÓN DE RIESGOS'!P36=DATOS!$C$220,DATOS!$D$220))))</f>
        <v>15</v>
      </c>
      <c r="E232" s="25" t="b">
        <f>IF('VALORACIÓN DE RIESGOS'!Q36=DATOS!$C$217,DATOS!$D$217,IF('VALORACIÓN DE RIESGOS'!Q36=DATOS!$C$218,DATOS!$D$218,IF('VALORACIÓN DE RIESGOS'!Q36=DATOS!$C$219,DATOS!$D$219,IF('VALORACIÓN DE RIESGOS'!Q36=DATOS!$C$220,DATOS!$D$220))))</f>
        <v>0</v>
      </c>
      <c r="F232" s="25" t="b">
        <f>IF('VALORACIÓN DE RIESGOS'!R36=DATOS!$C$217,DATOS!$D$217,IF('VALORACIÓN DE RIESGOS'!R36=DATOS!$C$218,DATOS!$D$218,IF('VALORACIÓN DE RIESGOS'!R36=DATOS!$C$219,DATOS!$D$219,IF('VALORACIÓN DE RIESGOS'!R36=DATOS!$C$220,DATOS!$D$220))))</f>
        <v>0</v>
      </c>
      <c r="G232" s="25" t="b">
        <f>IF('VALORACIÓN DE RIESGOS'!S36=DATOS!$C$217,DATOS!$D$217,IF('VALORACIÓN DE RIESGOS'!S36=DATOS!$C$218,DATOS!$D$218,IF('VALORACIÓN DE RIESGOS'!S36=DATOS!$C$219,DATOS!$D$219,IF('VALORACIÓN DE RIESGOS'!S36=DATOS!$C$220,DATOS!$D$220))))</f>
        <v>0</v>
      </c>
      <c r="H232" s="25" t="b">
        <f>IF('VALORACIÓN DE RIESGOS'!T36=DATOS!$C$217,DATOS!$D$217,IF('VALORACIÓN DE RIESGOS'!T36=DATOS!$C$218,DATOS!$D$218,IF('VALORACIÓN DE RIESGOS'!T36=DATOS!$C$219,DATOS!$D$219,IF('VALORACIÓN DE RIESGOS'!T36=DATOS!$C$220,DATOS!$D$220))))</f>
        <v>0</v>
      </c>
      <c r="I232" s="25" t="b">
        <f>IF('VALORACIÓN DE RIESGOS'!U36=DATOS!$C$217,DATOS!$D$217,IF('VALORACIÓN DE RIESGOS'!U36=DATOS!$C$218,DATOS!$D$218,IF('VALORACIÓN DE RIESGOS'!U36=DATOS!$C$219,DATOS!$D$219,IF('VALORACIÓN DE RIESGOS'!U36=DATOS!$C$220,DATOS!$D$220))))</f>
        <v>0</v>
      </c>
      <c r="J232" s="25" t="b">
        <f>IF('VALORACIÓN DE RIESGOS'!V36=DATOS!$C$217,DATOS!$D$217,IF('VALORACIÓN DE RIESGOS'!V36=DATOS!$C$218,DATOS!$D$218,IF('VALORACIÓN DE RIESGOS'!V36=DATOS!$C$219,DATOS!$D$219,IF('VALORACIÓN DE RIESGOS'!V36=DATOS!$C$220,DATOS!$D$220))))</f>
        <v>0</v>
      </c>
      <c r="K232" s="25" t="b">
        <f>IF('VALORACIÓN DE RIESGOS'!W36=DATOS!$C$217,DATOS!$D$217,IF('VALORACIÓN DE RIESGOS'!W36=DATOS!$C$218,DATOS!$D$218,IF('VALORACIÓN DE RIESGOS'!W36=DATOS!$C$219,DATOS!$D$219,IF('VALORACIÓN DE RIESGOS'!W36=DATOS!$C$220,DATOS!$D$220))))</f>
        <v>0</v>
      </c>
      <c r="L232" s="17">
        <f t="shared" si="20"/>
        <v>15</v>
      </c>
    </row>
    <row r="233" spans="1:13" x14ac:dyDescent="0.25">
      <c r="A233" s="28"/>
      <c r="B233" s="25">
        <f>IF('VALORACIÓN DE RIESGOS'!N39=DATOS!$C$221,DATOS!$D$221,IF('VALORACIÓN DE RIESGOS'!N39=DATOS!$C$222,DATOS!$D$222,IF('VALORACIÓN DE RIESGOS'!N39=DATOS!$C$223,DATOS!$D$223,IF('VALORACIÓN DE RIESGOS'!N39=DATOS!$C$224,DATOS!$D$224))))</f>
        <v>10</v>
      </c>
      <c r="C233" s="25">
        <f>IF('VALORACIÓN DE RIESGOS'!O39=DATOS!$C$221,DATOS!$D$221,IF('VALORACIÓN DE RIESGOS'!O39=DATOS!$C$222,DATOS!$D$222,IF('VALORACIÓN DE RIESGOS'!O39=DATOS!$C$223,DATOS!$D$223,IF('VALORACIÓN DE RIESGOS'!O39=DATOS!$C$224,DATOS!$D$224))))</f>
        <v>10</v>
      </c>
      <c r="D233" s="25">
        <f>IF('VALORACIÓN DE RIESGOS'!P39=DATOS!$C$221,DATOS!$D$221,IF('VALORACIÓN DE RIESGOS'!P39=DATOS!$C$222,DATOS!$D$222,IF('VALORACIÓN DE RIESGOS'!P39=DATOS!$C$223,DATOS!$D$223,IF('VALORACIÓN DE RIESGOS'!P39=DATOS!$C$224,DATOS!$D$224))))</f>
        <v>10</v>
      </c>
      <c r="E233" s="25" t="b">
        <f>IF('VALORACIÓN DE RIESGOS'!Q39=DATOS!$C$221,DATOS!$D$221,IF('VALORACIÓN DE RIESGOS'!Q39=DATOS!$C$222,DATOS!$D$222,IF('VALORACIÓN DE RIESGOS'!Q39=DATOS!$C$223,DATOS!$D$223,IF('VALORACIÓN DE RIESGOS'!Q39=DATOS!$C$224,DATOS!$D$224))))</f>
        <v>0</v>
      </c>
      <c r="F233" s="25" t="b">
        <f>IF('VALORACIÓN DE RIESGOS'!R39=DATOS!$C$221,DATOS!$D$221,IF('VALORACIÓN DE RIESGOS'!R39=DATOS!$C$222,DATOS!$D$222,IF('VALORACIÓN DE RIESGOS'!R39=DATOS!$C$223,DATOS!$D$223,IF('VALORACIÓN DE RIESGOS'!R39=DATOS!$C$224,DATOS!$D$224))))</f>
        <v>0</v>
      </c>
      <c r="G233" s="25" t="b">
        <f>IF('VALORACIÓN DE RIESGOS'!S39=DATOS!$C$221,DATOS!$D$221,IF('VALORACIÓN DE RIESGOS'!S39=DATOS!$C$222,DATOS!$D$222,IF('VALORACIÓN DE RIESGOS'!S39=DATOS!$C$223,DATOS!$D$223,IF('VALORACIÓN DE RIESGOS'!S39=DATOS!$C$224,DATOS!$D$224))))</f>
        <v>0</v>
      </c>
      <c r="H233" s="25" t="b">
        <f>IF('VALORACIÓN DE RIESGOS'!T39=DATOS!$C$221,DATOS!$D$221,IF('VALORACIÓN DE RIESGOS'!T39=DATOS!$C$222,DATOS!$D$222,IF('VALORACIÓN DE RIESGOS'!T39=DATOS!$C$223,DATOS!$D$223,IF('VALORACIÓN DE RIESGOS'!T39=DATOS!$C$224,DATOS!$D$224))))</f>
        <v>0</v>
      </c>
      <c r="I233" s="25" t="b">
        <f>IF('VALORACIÓN DE RIESGOS'!U39=DATOS!$C$221,DATOS!$D$221,IF('VALORACIÓN DE RIESGOS'!U39=DATOS!$C$222,DATOS!$D$222,IF('VALORACIÓN DE RIESGOS'!U39=DATOS!$C$223,DATOS!$D$223,IF('VALORACIÓN DE RIESGOS'!U39=DATOS!$C$224,DATOS!$D$224))))</f>
        <v>0</v>
      </c>
      <c r="J233" s="25" t="b">
        <f>IF('VALORACIÓN DE RIESGOS'!V39=DATOS!$C$221,DATOS!$D$221,IF('VALORACIÓN DE RIESGOS'!V39=DATOS!$C$222,DATOS!$D$222,IF('VALORACIÓN DE RIESGOS'!V39=DATOS!$C$223,DATOS!$D$223,IF('VALORACIÓN DE RIESGOS'!V39=DATOS!$C$224,DATOS!$D$224))))</f>
        <v>0</v>
      </c>
      <c r="K233" s="25" t="b">
        <f>IF('VALORACIÓN DE RIESGOS'!W39=DATOS!$C$221,DATOS!$D$221,IF('VALORACIÓN DE RIESGOS'!W39=DATOS!$C$222,DATOS!$D$222,IF('VALORACIÓN DE RIESGOS'!W39=DATOS!$C$223,DATOS!$D$223,IF('VALORACIÓN DE RIESGOS'!W39=DATOS!$C$224,DATOS!$D$224))))</f>
        <v>0</v>
      </c>
      <c r="L233" s="17">
        <f t="shared" si="20"/>
        <v>10</v>
      </c>
    </row>
    <row r="234" spans="1:13" s="16" customFormat="1" x14ac:dyDescent="0.25">
      <c r="A234" s="19"/>
      <c r="B234" s="158">
        <f t="shared" ref="B234:K234" si="21">SUM(B227:B233)</f>
        <v>100</v>
      </c>
      <c r="C234" s="159">
        <f t="shared" si="21"/>
        <v>100</v>
      </c>
      <c r="D234" s="159">
        <f t="shared" si="21"/>
        <v>100</v>
      </c>
      <c r="E234" s="159">
        <f t="shared" si="21"/>
        <v>0</v>
      </c>
      <c r="F234" s="159">
        <f t="shared" si="21"/>
        <v>0</v>
      </c>
      <c r="G234" s="159">
        <f t="shared" si="21"/>
        <v>0</v>
      </c>
      <c r="H234" s="159">
        <f t="shared" si="21"/>
        <v>0</v>
      </c>
      <c r="I234" s="159">
        <f t="shared" si="21"/>
        <v>0</v>
      </c>
      <c r="J234" s="159">
        <f t="shared" si="21"/>
        <v>0</v>
      </c>
      <c r="K234" s="159">
        <f t="shared" si="21"/>
        <v>0</v>
      </c>
      <c r="L234" s="160">
        <f>(SUM(B234:K234))/M234</f>
        <v>100</v>
      </c>
      <c r="M234" s="16">
        <f>COUNTIF(B234:K234,"&gt;0")</f>
        <v>3</v>
      </c>
    </row>
    <row r="235" spans="1:13" x14ac:dyDescent="0.25">
      <c r="A235" s="28"/>
      <c r="B235" s="25" t="str">
        <f>IF(B234=0, "N/A",IF(B234&lt;=85,$E$206,IF(AND(B234&gt;=86,B234&lt;=94),$E$207,IF(AND(B234&gt;=95,B234&lt;=100),$E$208))))</f>
        <v>Fuerte</v>
      </c>
      <c r="C235" s="8" t="str">
        <f>IF(C234=0, "N/A",IF(C234&lt;=85,$E$206,IF(AND(C234&gt;=86,C234&lt;=94),$E$207,IF(AND(C234&gt;=95,C234&lt;=100),$E$208))))</f>
        <v>Fuerte</v>
      </c>
      <c r="D235" s="25" t="str">
        <f>IF(D234=0, "N/A",IF(D234&lt;=85,$E$206,IF(AND(D234&gt;=86,D234&lt;=95),$E$207,IF(AND(D234&gt;=96,D234&lt;=100),$E$208))))</f>
        <v>Fuerte</v>
      </c>
      <c r="E235" s="25" t="str">
        <f t="shared" ref="E235:J235" si="22">IF(E234=0, "N/A",IF(E234&lt;=85,$E$206,IF(AND(E234&gt;=86,E234&lt;=95),$E$207,IF(AND(E234&gt;=96,E234&lt;=100),$E$208))))</f>
        <v>N/A</v>
      </c>
      <c r="F235" s="25" t="str">
        <f t="shared" si="22"/>
        <v>N/A</v>
      </c>
      <c r="G235" s="25" t="str">
        <f t="shared" si="22"/>
        <v>N/A</v>
      </c>
      <c r="H235" s="25" t="str">
        <f t="shared" si="22"/>
        <v>N/A</v>
      </c>
      <c r="I235" s="25" t="str">
        <f t="shared" si="22"/>
        <v>N/A</v>
      </c>
      <c r="J235" s="25" t="str">
        <f t="shared" si="22"/>
        <v>N/A</v>
      </c>
      <c r="K235" s="25" t="str">
        <f>IF(K234=0, "N/A",IF(K234&lt;=85,$E$206,IF(AND(K234&gt;=86,K234&lt;=95),$E$207,IF(AND(K234&gt;=96,K234&lt;=100),$E$208))))</f>
        <v>N/A</v>
      </c>
      <c r="L235" s="17" t="str">
        <f>IF(L234&lt;=50,$E$206,IF(AND(L234&gt;=51,L234&lt;=99),$E$207,IF(AND(L234&gt;=99.5,L234&lt;=100),$E$208)))</f>
        <v>Fuerte</v>
      </c>
    </row>
    <row r="236" spans="1:13" x14ac:dyDescent="0.25">
      <c r="A236" s="28"/>
      <c r="B236" s="25"/>
      <c r="C236" s="25"/>
      <c r="D236" s="8"/>
      <c r="E236" s="25"/>
      <c r="F236" s="8"/>
      <c r="G236" s="8"/>
      <c r="H236" s="8"/>
      <c r="I236" s="8"/>
      <c r="J236" s="8"/>
      <c r="K236" s="8"/>
      <c r="L236" s="21"/>
    </row>
    <row r="237" spans="1:13" x14ac:dyDescent="0.25">
      <c r="A237" s="28"/>
      <c r="B237" s="78" t="s">
        <v>244</v>
      </c>
    </row>
    <row r="238" spans="1:13" x14ac:dyDescent="0.25">
      <c r="A238" s="28"/>
      <c r="B238" s="24" t="s">
        <v>416</v>
      </c>
      <c r="C238" s="24" t="s">
        <v>417</v>
      </c>
      <c r="D238" s="15" t="s">
        <v>418</v>
      </c>
      <c r="E238" s="24" t="s">
        <v>419</v>
      </c>
      <c r="F238" s="15" t="s">
        <v>420</v>
      </c>
      <c r="G238" s="15" t="s">
        <v>421</v>
      </c>
      <c r="H238" s="15" t="s">
        <v>422</v>
      </c>
      <c r="I238" s="15" t="s">
        <v>423</v>
      </c>
      <c r="J238" s="15" t="s">
        <v>424</v>
      </c>
      <c r="K238" s="20" t="s">
        <v>425</v>
      </c>
      <c r="L238" s="53" t="s">
        <v>426</v>
      </c>
    </row>
    <row r="239" spans="1:13" x14ac:dyDescent="0.25">
      <c r="A239" s="28"/>
      <c r="B239" s="25">
        <f>IF('VALORACIÓN DE RIESGOS'!N59=DATOS!$C$206,DATOS!$D$206,IF('VALORACIÓN DE RIESGOS'!N59=DATOS!$C$207,DATOS!$D$207))</f>
        <v>15</v>
      </c>
      <c r="C239" s="25">
        <f>IF('VALORACIÓN DE RIESGOS'!O59=DATOS!$C$206,DATOS!$D$206,IF('VALORACIÓN DE RIESGOS'!O59=DATOS!$C$207,DATOS!$D$207))</f>
        <v>15</v>
      </c>
      <c r="D239" s="8">
        <f>IF('VALORACIÓN DE RIESGOS'!P59=DATOS!$C$206,DATOS!$D$206,IF('VALORACIÓN DE RIESGOS'!P59=DATOS!$C$207,DATOS!$D$207))</f>
        <v>15</v>
      </c>
      <c r="E239" s="25">
        <f>IF('VALORACIÓN DE RIESGOS'!Q59=DATOS!$C$206,DATOS!$D$206,IF('VALORACIÓN DE RIESGOS'!Q59=DATOS!$C$207,DATOS!$D$207))</f>
        <v>15</v>
      </c>
      <c r="F239" s="8" t="b">
        <f>IF('VALORACIÓN DE RIESGOS'!R59=DATOS!$C$206,DATOS!$D$206,IF('VALORACIÓN DE RIESGOS'!R59=DATOS!$C$207,DATOS!$D$207))</f>
        <v>0</v>
      </c>
      <c r="G239" s="8" t="b">
        <f>IF('VALORACIÓN DE RIESGOS'!S59=DATOS!$C$206,DATOS!$D$206,IF('VALORACIÓN DE RIESGOS'!S59=DATOS!$C$207,DATOS!$D$207))</f>
        <v>0</v>
      </c>
      <c r="H239" s="8" t="b">
        <f>IF('VALORACIÓN DE RIESGOS'!T59=DATOS!$C$206,DATOS!$D$206,IF('VALORACIÓN DE RIESGOS'!T59=DATOS!$C$207,DATOS!$D$207))</f>
        <v>0</v>
      </c>
      <c r="I239" s="8" t="b">
        <f>IF('VALORACIÓN DE RIESGOS'!U59=DATOS!$C$206,DATOS!$D$206,IF('VALORACIÓN DE RIESGOS'!U59=DATOS!$C$207,DATOS!$D$207))</f>
        <v>0</v>
      </c>
      <c r="J239" s="8" t="b">
        <f>IF('VALORACIÓN DE RIESGOS'!V59=DATOS!$C$206,DATOS!$D$206,IF('VALORACIÓN DE RIESGOS'!V59=DATOS!$C$207,DATOS!$D$207))</f>
        <v>0</v>
      </c>
      <c r="K239" s="8" t="b">
        <f>IF('VALORACIÓN DE RIESGOS'!W59=DATOS!$C$206,DATOS!$D$206,IF('VALORACIÓN DE RIESGOS'!W59=DATOS!$C$207,DATOS!$D$207))</f>
        <v>0</v>
      </c>
      <c r="L239" s="17">
        <f>AVERAGE(B239:K239)</f>
        <v>15</v>
      </c>
    </row>
    <row r="240" spans="1:13" x14ac:dyDescent="0.25">
      <c r="A240" s="28"/>
      <c r="B240" s="25">
        <f>IF('VALORACIÓN DE RIESGOS'!N61=DATOS!$C$208,DATOS!$D$208,IF('VALORACIÓN DE RIESGOS'!N61=DATOS!$C$209,DATOS!$D$209))</f>
        <v>15</v>
      </c>
      <c r="C240" s="25">
        <f>IF('VALORACIÓN DE RIESGOS'!O61=DATOS!$C$208,DATOS!$D$208,IF('VALORACIÓN DE RIESGOS'!O61=DATOS!$C$209,DATOS!$D$209))</f>
        <v>15</v>
      </c>
      <c r="D240" s="8">
        <f>IF('VALORACIÓN DE RIESGOS'!P61=DATOS!$C$208,DATOS!$D$208,IF('VALORACIÓN DE RIESGOS'!P61=DATOS!$C$209,DATOS!$D$209))</f>
        <v>15</v>
      </c>
      <c r="E240" s="25">
        <f>IF('VALORACIÓN DE RIESGOS'!Q61=DATOS!$C$208,DATOS!$D$208,IF('VALORACIÓN DE RIESGOS'!Q61=DATOS!$C$209,DATOS!$D$209))</f>
        <v>15</v>
      </c>
      <c r="F240" s="8" t="b">
        <f>IF('VALORACIÓN DE RIESGOS'!R61=DATOS!$C$208,DATOS!$D$208,IF('VALORACIÓN DE RIESGOS'!R61=DATOS!$C$209,DATOS!$D$209))</f>
        <v>0</v>
      </c>
      <c r="G240" s="8" t="b">
        <f>IF('VALORACIÓN DE RIESGOS'!S61=DATOS!$C$208,DATOS!$D$208,IF('VALORACIÓN DE RIESGOS'!S61=DATOS!$C$209,DATOS!$D$209))</f>
        <v>0</v>
      </c>
      <c r="H240" s="8" t="b">
        <f>IF('VALORACIÓN DE RIESGOS'!T61=DATOS!$C$208,DATOS!$D$208,IF('VALORACIÓN DE RIESGOS'!T61=DATOS!$C$209,DATOS!$D$209))</f>
        <v>0</v>
      </c>
      <c r="I240" s="8" t="b">
        <f>IF('VALORACIÓN DE RIESGOS'!U61=DATOS!$C$208,DATOS!$D$208,IF('VALORACIÓN DE RIESGOS'!U61=DATOS!$C$209,DATOS!$D$209))</f>
        <v>0</v>
      </c>
      <c r="J240" s="8" t="b">
        <f>IF('VALORACIÓN DE RIESGOS'!V61=DATOS!$C$208,DATOS!$D$208,IF('VALORACIÓN DE RIESGOS'!V61=DATOS!$C$209,DATOS!$D$209))</f>
        <v>0</v>
      </c>
      <c r="K240" s="8" t="b">
        <f>IF('VALORACIÓN DE RIESGOS'!W61=DATOS!$C$208,DATOS!$D$208,IF('VALORACIÓN DE RIESGOS'!W61=DATOS!$C$209,DATOS!$D$209))</f>
        <v>0</v>
      </c>
      <c r="L240" s="17">
        <f t="shared" ref="L240:L245" si="23">AVERAGE(B240:K240)</f>
        <v>15</v>
      </c>
    </row>
    <row r="241" spans="1:13" x14ac:dyDescent="0.25">
      <c r="A241" s="28"/>
      <c r="B241" s="25">
        <f>IF('VALORACIÓN DE RIESGOS'!N64=DATOS!$C$210,DATOS!$D$210,IF('VALORACIÓN DE RIESGOS'!N64=DATOS!$C$211,DATOS!$D$211))</f>
        <v>15</v>
      </c>
      <c r="C241" s="25">
        <f>IF('VALORACIÓN DE RIESGOS'!O64=DATOS!$C$210,DATOS!$D$210,IF('VALORACIÓN DE RIESGOS'!O64=DATOS!$C$211,DATOS!$D$211))</f>
        <v>15</v>
      </c>
      <c r="D241" s="8">
        <f>IF('VALORACIÓN DE RIESGOS'!P64=DATOS!$C$210,DATOS!$D$210,IF('VALORACIÓN DE RIESGOS'!P64=DATOS!$C$211,DATOS!$D$211))</f>
        <v>15</v>
      </c>
      <c r="E241" s="25">
        <f>IF('VALORACIÓN DE RIESGOS'!Q64=DATOS!$C$210,DATOS!$D$210,IF('VALORACIÓN DE RIESGOS'!Q64=DATOS!$C$211,DATOS!$D$211))</f>
        <v>15</v>
      </c>
      <c r="F241" s="8" t="b">
        <f>IF('VALORACIÓN DE RIESGOS'!R64=DATOS!$C$210,DATOS!$D$210,IF('VALORACIÓN DE RIESGOS'!R64=DATOS!$C$211,DATOS!$D$211))</f>
        <v>0</v>
      </c>
      <c r="G241" s="8" t="b">
        <f>IF('VALORACIÓN DE RIESGOS'!S64=DATOS!$C$210,DATOS!$D$210,IF('VALORACIÓN DE RIESGOS'!S64=DATOS!$C$211,DATOS!$D$211))</f>
        <v>0</v>
      </c>
      <c r="H241" s="8" t="b">
        <f>IF('VALORACIÓN DE RIESGOS'!T64=DATOS!$C$210,DATOS!$D$210,IF('VALORACIÓN DE RIESGOS'!T64=DATOS!$C$211,DATOS!$D$211))</f>
        <v>0</v>
      </c>
      <c r="I241" s="8" t="b">
        <f>IF('VALORACIÓN DE RIESGOS'!U64=DATOS!$C$210,DATOS!$D$210,IF('VALORACIÓN DE RIESGOS'!U64=DATOS!$C$211,DATOS!$D$211))</f>
        <v>0</v>
      </c>
      <c r="J241" s="8" t="b">
        <f>IF('VALORACIÓN DE RIESGOS'!V64=DATOS!$C$210,DATOS!$D$210,IF('VALORACIÓN DE RIESGOS'!V64=DATOS!$C$211,DATOS!$D$211))</f>
        <v>0</v>
      </c>
      <c r="K241" s="8" t="b">
        <f>IF('VALORACIÓN DE RIESGOS'!W64=DATOS!$C$210,DATOS!$D$210,IF('VALORACIÓN DE RIESGOS'!W64=DATOS!$C$211,DATOS!$D$211))</f>
        <v>0</v>
      </c>
      <c r="L241" s="17">
        <f t="shared" si="23"/>
        <v>15</v>
      </c>
    </row>
    <row r="242" spans="1:13" x14ac:dyDescent="0.25">
      <c r="A242" s="28"/>
      <c r="B242" s="25">
        <f>IF('VALORACIÓN DE RIESGOS'!N67=DATOS!$C$212,DATOS!$D$212,IF('VALORACIÓN DE RIESGOS'!N67=DATOS!$C$213,DATOS!$D$213,IF('VALORACIÓN DE RIESGOS'!N67=DATOS!$C$214,DATOS!$D$214)))</f>
        <v>15</v>
      </c>
      <c r="C242" s="25">
        <f>IF('VALORACIÓN DE RIESGOS'!O67=DATOS!$C$212,DATOS!$D$212,IF('VALORACIÓN DE RIESGOS'!O67=DATOS!$C$213,DATOS!$D$213,IF('VALORACIÓN DE RIESGOS'!O67=DATOS!$C$214,DATOS!$D$214)))</f>
        <v>15</v>
      </c>
      <c r="D242" s="8">
        <f>IF('VALORACIÓN DE RIESGOS'!P67=DATOS!$C$212,DATOS!$D$212,IF('VALORACIÓN DE RIESGOS'!P67=DATOS!$C$213,DATOS!$D$213,IF('VALORACIÓN DE RIESGOS'!P67=DATOS!$C$214,DATOS!$D$214)))</f>
        <v>15</v>
      </c>
      <c r="E242" s="25">
        <f>IF('VALORACIÓN DE RIESGOS'!Q67=DATOS!$C$212,DATOS!$D$212,IF('VALORACIÓN DE RIESGOS'!Q67=DATOS!$C$213,DATOS!$D$213,IF('VALORACIÓN DE RIESGOS'!Q67=DATOS!$C$214,DATOS!$D$214)))</f>
        <v>15</v>
      </c>
      <c r="F242" s="8" t="b">
        <f>IF('VALORACIÓN DE RIESGOS'!R67=DATOS!$C$212,DATOS!$D$212,IF('VALORACIÓN DE RIESGOS'!R67=DATOS!$C$213,DATOS!$D$213,IF('VALORACIÓN DE RIESGOS'!R67=DATOS!$C$214,DATOS!$D$214)))</f>
        <v>0</v>
      </c>
      <c r="G242" s="8" t="b">
        <f>IF('VALORACIÓN DE RIESGOS'!S67=DATOS!$C$212,DATOS!$D$212,IF('VALORACIÓN DE RIESGOS'!S67=DATOS!$C$213,DATOS!$D$213,IF('VALORACIÓN DE RIESGOS'!S67=DATOS!$C$214,DATOS!$D$214)))</f>
        <v>0</v>
      </c>
      <c r="H242" s="8" t="b">
        <f>IF('VALORACIÓN DE RIESGOS'!T67=DATOS!$C$212,DATOS!$D$212,IF('VALORACIÓN DE RIESGOS'!T67=DATOS!$C$213,DATOS!$D$213,IF('VALORACIÓN DE RIESGOS'!T67=DATOS!$C$214,DATOS!$D$214)))</f>
        <v>0</v>
      </c>
      <c r="I242" s="8" t="b">
        <f>IF('VALORACIÓN DE RIESGOS'!U67=DATOS!$C$212,DATOS!$D$212,IF('VALORACIÓN DE RIESGOS'!U67=DATOS!$C$213,DATOS!$D$213,IF('VALORACIÓN DE RIESGOS'!U67=DATOS!$C$214,DATOS!$D$214)))</f>
        <v>0</v>
      </c>
      <c r="J242" s="8" t="b">
        <f>IF('VALORACIÓN DE RIESGOS'!V67=DATOS!$C$212,DATOS!$D$212,IF('VALORACIÓN DE RIESGOS'!V67=DATOS!$C$213,DATOS!$D$213,IF('VALORACIÓN DE RIESGOS'!V67=DATOS!$C$214,DATOS!$D$214)))</f>
        <v>0</v>
      </c>
      <c r="K242" s="8" t="b">
        <f>IF('VALORACIÓN DE RIESGOS'!W67=DATOS!$C$212,DATOS!$D$212,IF('VALORACIÓN DE RIESGOS'!W67=DATOS!$C$213,DATOS!$D$213,IF('VALORACIÓN DE RIESGOS'!W67=DATOS!$C$214,DATOS!$D$214)))</f>
        <v>0</v>
      </c>
      <c r="L242" s="17">
        <f t="shared" si="23"/>
        <v>15</v>
      </c>
    </row>
    <row r="243" spans="1:13" x14ac:dyDescent="0.25">
      <c r="A243" s="28"/>
      <c r="B243" s="25">
        <f>IF('VALORACIÓN DE RIESGOS'!N71=DATOS!$C$215,DATOS!$D$215,IF('VALORACIÓN DE RIESGOS'!N71=DATOS!$C$216,DATOS!$D$216))</f>
        <v>15</v>
      </c>
      <c r="C243" s="25">
        <f>IF('VALORACIÓN DE RIESGOS'!O71=DATOS!$C$215,DATOS!$D$215,IF('VALORACIÓN DE RIESGOS'!O71=DATOS!$C$216,DATOS!$D$216))</f>
        <v>15</v>
      </c>
      <c r="D243" s="8">
        <f>IF('VALORACIÓN DE RIESGOS'!P71=DATOS!$C$215,DATOS!$D$215,IF('VALORACIÓN DE RIESGOS'!P71=DATOS!$C$216,DATOS!$D$216))</f>
        <v>15</v>
      </c>
      <c r="E243" s="25">
        <f>IF('VALORACIÓN DE RIESGOS'!Q71=DATOS!$C$215,DATOS!$D$215,IF('VALORACIÓN DE RIESGOS'!Q71=DATOS!$C$216,DATOS!$D$216))</f>
        <v>15</v>
      </c>
      <c r="F243" s="8" t="b">
        <f>IF('VALORACIÓN DE RIESGOS'!R71=DATOS!$C$215,DATOS!$D$215,IF('VALORACIÓN DE RIESGOS'!R71=DATOS!$C$216,DATOS!$D$216))</f>
        <v>0</v>
      </c>
      <c r="G243" s="8" t="b">
        <f>IF('VALORACIÓN DE RIESGOS'!S71=DATOS!$C$215,DATOS!$D$215,IF('VALORACIÓN DE RIESGOS'!S71=DATOS!$C$216,DATOS!$D$216))</f>
        <v>0</v>
      </c>
      <c r="H243" s="8" t="b">
        <f>IF('VALORACIÓN DE RIESGOS'!T71=DATOS!$C$215,DATOS!$D$215,IF('VALORACIÓN DE RIESGOS'!T71=DATOS!$C$216,DATOS!$D$216))</f>
        <v>0</v>
      </c>
      <c r="I243" s="8" t="b">
        <f>IF('VALORACIÓN DE RIESGOS'!U71=DATOS!$C$215,DATOS!$D$215,IF('VALORACIÓN DE RIESGOS'!U71=DATOS!$C$216,DATOS!$D$216))</f>
        <v>0</v>
      </c>
      <c r="J243" s="8" t="b">
        <f>IF('VALORACIÓN DE RIESGOS'!V71=DATOS!$C$215,DATOS!$D$215,IF('VALORACIÓN DE RIESGOS'!V71=DATOS!$C$216,DATOS!$D$216))</f>
        <v>0</v>
      </c>
      <c r="K243" s="8" t="b">
        <f>IF('VALORACIÓN DE RIESGOS'!W71=DATOS!$C$215,DATOS!$D$215,IF('VALORACIÓN DE RIESGOS'!W71=DATOS!$C$216,DATOS!$D$216))</f>
        <v>0</v>
      </c>
      <c r="L243" s="17">
        <f t="shared" si="23"/>
        <v>15</v>
      </c>
    </row>
    <row r="244" spans="1:13" x14ac:dyDescent="0.25">
      <c r="A244" s="28"/>
      <c r="B244" s="25">
        <f>IF('VALORACIÓN DE RIESGOS'!N73=DATOS!$C$217,DATOS!$D$217,IF('VALORACIÓN DE RIESGOS'!N73=DATOS!$C$218,DATOS!$D$218,IF('VALORACIÓN DE RIESGOS'!N73=DATOS!$C$219,DATOS!$D$219,IF('VALORACIÓN DE RIESGOS'!N73=DATOS!$C$220,DATOS!$D$220))))</f>
        <v>0</v>
      </c>
      <c r="C244" s="25">
        <f>IF('VALORACIÓN DE RIESGOS'!O73=DATOS!$C$217,DATOS!$D$217,IF('VALORACIÓN DE RIESGOS'!O73=DATOS!$C$218,DATOS!$D$218,IF('VALORACIÓN DE RIESGOS'!O73=DATOS!$C$219,DATOS!$D$219,IF('VALORACIÓN DE RIESGOS'!O73=DATOS!$C$220,DATOS!$D$220))))</f>
        <v>0</v>
      </c>
      <c r="D244" s="25">
        <f>IF('VALORACIÓN DE RIESGOS'!P73=DATOS!$C$217,DATOS!$D$217,IF('VALORACIÓN DE RIESGOS'!P73=DATOS!$C$218,DATOS!$D$218,IF('VALORACIÓN DE RIESGOS'!P73=DATOS!$C$219,DATOS!$D$219,IF('VALORACIÓN DE RIESGOS'!P73=DATOS!$C$220,DATOS!$D$220))))</f>
        <v>0</v>
      </c>
      <c r="E244" s="25">
        <f>IF('VALORACIÓN DE RIESGOS'!Q73=DATOS!$C$217,DATOS!$D$217,IF('VALORACIÓN DE RIESGOS'!Q73=DATOS!$C$218,DATOS!$D$218,IF('VALORACIÓN DE RIESGOS'!Q73=DATOS!$C$219,DATOS!$D$219,IF('VALORACIÓN DE RIESGOS'!Q73=DATOS!$C$220,DATOS!$D$220))))</f>
        <v>15</v>
      </c>
      <c r="F244" s="25" t="b">
        <f>IF('VALORACIÓN DE RIESGOS'!R73=DATOS!$C$217,DATOS!$D$217,IF('VALORACIÓN DE RIESGOS'!R73=DATOS!$C$218,DATOS!$D$218,IF('VALORACIÓN DE RIESGOS'!R73=DATOS!$C$219,DATOS!$D$219,IF('VALORACIÓN DE RIESGOS'!R73=DATOS!$C$220,DATOS!$D$220))))</f>
        <v>0</v>
      </c>
      <c r="G244" s="25" t="b">
        <f>IF('VALORACIÓN DE RIESGOS'!S73=DATOS!$C$217,DATOS!$D$217,IF('VALORACIÓN DE RIESGOS'!S73=DATOS!$C$218,DATOS!$D$218,IF('VALORACIÓN DE RIESGOS'!S73=DATOS!$C$219,DATOS!$D$219,IF('VALORACIÓN DE RIESGOS'!S73=DATOS!$C$220,DATOS!$D$220))))</f>
        <v>0</v>
      </c>
      <c r="H244" s="25" t="b">
        <f>IF('VALORACIÓN DE RIESGOS'!T73=DATOS!$C$217,DATOS!$D$217,IF('VALORACIÓN DE RIESGOS'!T73=DATOS!$C$218,DATOS!$D$218,IF('VALORACIÓN DE RIESGOS'!T73=DATOS!$C$219,DATOS!$D$219,IF('VALORACIÓN DE RIESGOS'!T73=DATOS!$C$220,DATOS!$D$220))))</f>
        <v>0</v>
      </c>
      <c r="I244" s="25" t="b">
        <f>IF('VALORACIÓN DE RIESGOS'!U73=DATOS!$C$217,DATOS!$D$217,IF('VALORACIÓN DE RIESGOS'!U73=DATOS!$C$218,DATOS!$D$218,IF('VALORACIÓN DE RIESGOS'!U73=DATOS!$C$219,DATOS!$D$219,IF('VALORACIÓN DE RIESGOS'!U73=DATOS!$C$220,DATOS!$D$220))))</f>
        <v>0</v>
      </c>
      <c r="J244" s="25" t="b">
        <f>IF('VALORACIÓN DE RIESGOS'!V73=DATOS!$C$217,DATOS!$D$217,IF('VALORACIÓN DE RIESGOS'!V73=DATOS!$C$218,DATOS!$D$218,IF('VALORACIÓN DE RIESGOS'!V73=DATOS!$C$219,DATOS!$D$219,IF('VALORACIÓN DE RIESGOS'!V73=DATOS!$C$220,DATOS!$D$220))))</f>
        <v>0</v>
      </c>
      <c r="K244" s="25" t="b">
        <f>IF('VALORACIÓN DE RIESGOS'!W73=DATOS!$C$217,DATOS!$D$217,IF('VALORACIÓN DE RIESGOS'!W73=DATOS!$C$218,DATOS!$D$218,IF('VALORACIÓN DE RIESGOS'!W73=DATOS!$C$219,DATOS!$D$219,IF('VALORACIÓN DE RIESGOS'!W73=DATOS!$C$220,DATOS!$D$220))))</f>
        <v>0</v>
      </c>
      <c r="L244" s="17">
        <f t="shared" si="23"/>
        <v>3.75</v>
      </c>
    </row>
    <row r="245" spans="1:13" x14ac:dyDescent="0.25">
      <c r="A245" s="28"/>
      <c r="B245" s="25">
        <f>IF('VALORACIÓN DE RIESGOS'!N76=DATOS!$C$221,DATOS!$D$221,IF('VALORACIÓN DE RIESGOS'!N76=DATOS!$C$222,DATOS!$D$222,IF('VALORACIÓN DE RIESGOS'!N76=DATOS!$C$223,DATOS!$D$223,IF('VALORACIÓN DE RIESGOS'!N76=DATOS!$C$224,DATOS!$D$224))))</f>
        <v>0</v>
      </c>
      <c r="C245" s="25">
        <f>IF('VALORACIÓN DE RIESGOS'!O76=DATOS!$C$221,DATOS!$D$221,IF('VALORACIÓN DE RIESGOS'!O76=DATOS!$C$222,DATOS!$D$222,IF('VALORACIÓN DE RIESGOS'!O76=DATOS!$C$223,DATOS!$D$223,IF('VALORACIÓN DE RIESGOS'!O76=DATOS!$C$224,DATOS!$D$224))))</f>
        <v>0</v>
      </c>
      <c r="D245" s="25">
        <f>IF('VALORACIÓN DE RIESGOS'!P76=DATOS!$C$221,DATOS!$D$221,IF('VALORACIÓN DE RIESGOS'!P76=DATOS!$C$222,DATOS!$D$222,IF('VALORACIÓN DE RIESGOS'!P76=DATOS!$C$223,DATOS!$D$223,IF('VALORACIÓN DE RIESGOS'!P76=DATOS!$C$224,DATOS!$D$224))))</f>
        <v>0</v>
      </c>
      <c r="E245" s="25">
        <f>IF('VALORACIÓN DE RIESGOS'!Q76=DATOS!$C$221,DATOS!$D$221,IF('VALORACIÓN DE RIESGOS'!Q76=DATOS!$C$222,DATOS!$D$222,IF('VALORACIÓN DE RIESGOS'!Q76=DATOS!$C$223,DATOS!$D$223,IF('VALORACIÓN DE RIESGOS'!Q76=DATOS!$C$224,DATOS!$D$224))))</f>
        <v>10</v>
      </c>
      <c r="F245" s="25" t="b">
        <f>IF('VALORACIÓN DE RIESGOS'!R76=DATOS!$C$221,DATOS!$D$221,IF('VALORACIÓN DE RIESGOS'!R76=DATOS!$C$222,DATOS!$D$222,IF('VALORACIÓN DE RIESGOS'!R76=DATOS!$C$223,DATOS!$D$223,IF('VALORACIÓN DE RIESGOS'!R76=DATOS!$C$224,DATOS!$D$224))))</f>
        <v>0</v>
      </c>
      <c r="G245" s="25" t="b">
        <f>IF('VALORACIÓN DE RIESGOS'!S76=DATOS!$C$221,DATOS!$D$221,IF('VALORACIÓN DE RIESGOS'!S76=DATOS!$C$222,DATOS!$D$222,IF('VALORACIÓN DE RIESGOS'!S76=DATOS!$C$223,DATOS!$D$223,IF('VALORACIÓN DE RIESGOS'!S76=DATOS!$C$224,DATOS!$D$224))))</f>
        <v>0</v>
      </c>
      <c r="H245" s="25" t="b">
        <f>IF('VALORACIÓN DE RIESGOS'!T76=DATOS!$C$221,DATOS!$D$221,IF('VALORACIÓN DE RIESGOS'!T76=DATOS!$C$222,DATOS!$D$222,IF('VALORACIÓN DE RIESGOS'!T76=DATOS!$C$223,DATOS!$D$223,IF('VALORACIÓN DE RIESGOS'!T76=DATOS!$C$224,DATOS!$D$224))))</f>
        <v>0</v>
      </c>
      <c r="I245" s="25" t="b">
        <f>IF('VALORACIÓN DE RIESGOS'!U76=DATOS!$C$221,DATOS!$D$221,IF('VALORACIÓN DE RIESGOS'!U76=DATOS!$C$222,DATOS!$D$222,IF('VALORACIÓN DE RIESGOS'!U76=DATOS!$C$223,DATOS!$D$223,IF('VALORACIÓN DE RIESGOS'!U76=DATOS!$C$224,DATOS!$D$224))))</f>
        <v>0</v>
      </c>
      <c r="J245" s="25" t="b">
        <f>IF('VALORACIÓN DE RIESGOS'!V76=DATOS!$C$221,DATOS!$D$221,IF('VALORACIÓN DE RIESGOS'!V76=DATOS!$C$222,DATOS!$D$222,IF('VALORACIÓN DE RIESGOS'!V76=DATOS!$C$223,DATOS!$D$223,IF('VALORACIÓN DE RIESGOS'!V76=DATOS!$C$224,DATOS!$D$224))))</f>
        <v>0</v>
      </c>
      <c r="K245" s="25" t="b">
        <f>IF('VALORACIÓN DE RIESGOS'!W76=DATOS!$C$221,DATOS!$D$221,IF('VALORACIÓN DE RIESGOS'!W76=DATOS!$C$222,DATOS!$D$222,IF('VALORACIÓN DE RIESGOS'!W76=DATOS!$C$223,DATOS!$D$223,IF('VALORACIÓN DE RIESGOS'!W76=DATOS!$C$224,DATOS!$D$224))))</f>
        <v>0</v>
      </c>
      <c r="L245" s="17">
        <f t="shared" si="23"/>
        <v>2.5</v>
      </c>
    </row>
    <row r="246" spans="1:13" x14ac:dyDescent="0.25">
      <c r="A246" s="28"/>
      <c r="B246" s="158">
        <f t="shared" ref="B246:K246" si="24">SUM(B239:B245)</f>
        <v>75</v>
      </c>
      <c r="C246" s="159">
        <f t="shared" si="24"/>
        <v>75</v>
      </c>
      <c r="D246" s="159">
        <f t="shared" si="24"/>
        <v>75</v>
      </c>
      <c r="E246" s="159">
        <f t="shared" si="24"/>
        <v>100</v>
      </c>
      <c r="F246" s="159">
        <f t="shared" si="24"/>
        <v>0</v>
      </c>
      <c r="G246" s="159">
        <f t="shared" si="24"/>
        <v>0</v>
      </c>
      <c r="H246" s="159">
        <f t="shared" si="24"/>
        <v>0</v>
      </c>
      <c r="I246" s="159">
        <f t="shared" si="24"/>
        <v>0</v>
      </c>
      <c r="J246" s="159">
        <f t="shared" si="24"/>
        <v>0</v>
      </c>
      <c r="K246" s="159">
        <f t="shared" si="24"/>
        <v>0</v>
      </c>
      <c r="L246" s="160">
        <f>(SUM(B246:K246))/M246</f>
        <v>81.25</v>
      </c>
      <c r="M246" s="16">
        <f>COUNTIF(B246:K246,"&gt;0")</f>
        <v>4</v>
      </c>
    </row>
    <row r="247" spans="1:13" x14ac:dyDescent="0.25">
      <c r="A247" s="28"/>
      <c r="B247" s="25" t="str">
        <f>IF(B246=0,"N/A",IF(B246&lt;=85,$E$206,IF(AND(B246&gt;=86,B246&lt;=94),$E$207,IF(AND(B246&gt;=95,B246&lt;=100),$E$208))))</f>
        <v>Débil</v>
      </c>
      <c r="C247" s="25" t="str">
        <f t="shared" ref="C247:K247" si="25">IF(C246=0,"N/A",IF(C246&lt;=85,$E$206,IF(AND(C246&gt;=86,C246&lt;=94),$E$207,IF(AND(C246&gt;=95,C246&lt;=100),$E$208))))</f>
        <v>Débil</v>
      </c>
      <c r="D247" s="25" t="str">
        <f t="shared" si="25"/>
        <v>Débil</v>
      </c>
      <c r="E247" s="25" t="str">
        <f t="shared" si="25"/>
        <v>Fuerte</v>
      </c>
      <c r="F247" s="25" t="str">
        <f t="shared" si="25"/>
        <v>N/A</v>
      </c>
      <c r="G247" s="25" t="str">
        <f t="shared" si="25"/>
        <v>N/A</v>
      </c>
      <c r="H247" s="25" t="str">
        <f t="shared" si="25"/>
        <v>N/A</v>
      </c>
      <c r="I247" s="25" t="str">
        <f t="shared" si="25"/>
        <v>N/A</v>
      </c>
      <c r="J247" s="25" t="str">
        <f t="shared" si="25"/>
        <v>N/A</v>
      </c>
      <c r="K247" s="25" t="str">
        <f t="shared" si="25"/>
        <v>N/A</v>
      </c>
      <c r="L247" s="17" t="str">
        <f>IF(L246&lt;=50,$E$206,IF(AND(L246&gt;=51,L246&lt;=99),$E$207,IF(AND(L246&gt;=99.5,L246&lt;=100),$E$208)))</f>
        <v>Moderado</v>
      </c>
    </row>
    <row r="248" spans="1:13" x14ac:dyDescent="0.25">
      <c r="A248" s="28"/>
      <c r="B248" s="25"/>
    </row>
    <row r="249" spans="1:13" x14ac:dyDescent="0.25">
      <c r="A249" s="28"/>
      <c r="B249" s="78" t="s">
        <v>245</v>
      </c>
    </row>
    <row r="250" spans="1:13" x14ac:dyDescent="0.25">
      <c r="A250" s="28"/>
      <c r="B250" s="34" t="s">
        <v>416</v>
      </c>
      <c r="C250" s="34" t="s">
        <v>417</v>
      </c>
      <c r="D250" s="33" t="s">
        <v>418</v>
      </c>
      <c r="E250" s="34" t="s">
        <v>419</v>
      </c>
      <c r="F250" s="33" t="s">
        <v>420</v>
      </c>
      <c r="G250" s="33" t="s">
        <v>421</v>
      </c>
      <c r="H250" s="33" t="s">
        <v>422</v>
      </c>
      <c r="I250" s="33" t="s">
        <v>423</v>
      </c>
      <c r="J250" s="33" t="s">
        <v>424</v>
      </c>
      <c r="K250" s="35" t="s">
        <v>425</v>
      </c>
      <c r="L250" s="54" t="s">
        <v>426</v>
      </c>
    </row>
    <row r="251" spans="1:13" x14ac:dyDescent="0.25">
      <c r="A251" s="28"/>
      <c r="B251" s="38">
        <f>IF('VALORACIÓN DE RIESGOS'!N96=DATOS!$C$206,DATOS!$D$206,IF('VALORACIÓN DE RIESGOS'!N96=DATOS!$C$207,DATOS!$D$207))</f>
        <v>15</v>
      </c>
      <c r="C251" s="36">
        <f>IF('VALORACIÓN DE RIESGOS'!O96=DATOS!$C$206,DATOS!$D$206,IF('VALORACIÓN DE RIESGOS'!O96=DATOS!$C$207,DATOS!$D$207))</f>
        <v>15</v>
      </c>
      <c r="D251" s="36">
        <f>IF('VALORACIÓN DE RIESGOS'!P96=DATOS!$C$206,DATOS!$D$206,IF('VALORACIÓN DE RIESGOS'!P96=DATOS!$C$207,DATOS!$D$207))</f>
        <v>15</v>
      </c>
      <c r="E251" s="38" t="b">
        <f>IF('VALORACIÓN DE RIESGOS'!Q96=DATOS!$C$206,DATOS!$D$206,IF('VALORACIÓN DE RIESGOS'!Q96=DATOS!$C$207,DATOS!$D$207))</f>
        <v>0</v>
      </c>
      <c r="F251" s="36" t="b">
        <f>IF('VALORACIÓN DE RIESGOS'!R96=DATOS!$C$206,DATOS!$D$206,IF('VALORACIÓN DE RIESGOS'!R96=DATOS!$C$207,DATOS!$D$207))</f>
        <v>0</v>
      </c>
      <c r="G251" s="36" t="b">
        <f>IF('VALORACIÓN DE RIESGOS'!S96=DATOS!$C$206,DATOS!$D$206,IF('VALORACIÓN DE RIESGOS'!S96=DATOS!$C$207,DATOS!$D$207))</f>
        <v>0</v>
      </c>
      <c r="H251" s="36" t="b">
        <f>IF('VALORACIÓN DE RIESGOS'!T96=DATOS!$C$206,DATOS!$D$206,IF('VALORACIÓN DE RIESGOS'!T96=DATOS!$C$207,DATOS!$D$207))</f>
        <v>0</v>
      </c>
      <c r="I251" s="36" t="b">
        <f>IF('VALORACIÓN DE RIESGOS'!U96=DATOS!$C$206,DATOS!$D$206,IF('VALORACIÓN DE RIESGOS'!U96=DATOS!$C$207,DATOS!$D$207))</f>
        <v>0</v>
      </c>
      <c r="J251" s="36" t="b">
        <f>IF('VALORACIÓN DE RIESGOS'!V96=DATOS!$C$206,DATOS!$D$206,IF('VALORACIÓN DE RIESGOS'!V96=DATOS!$C$207,DATOS!$D$207))</f>
        <v>0</v>
      </c>
      <c r="K251" s="36" t="b">
        <f>IF('VALORACIÓN DE RIESGOS'!W96=DATOS!$C$206,DATOS!$D$206,IF('VALORACIÓN DE RIESGOS'!W96=DATOS!$C$207,DATOS!$D$207))</f>
        <v>0</v>
      </c>
      <c r="L251" s="37">
        <f t="shared" ref="L251:L257" si="26">AVERAGE(B251:K251)</f>
        <v>15</v>
      </c>
    </row>
    <row r="252" spans="1:13" x14ac:dyDescent="0.25">
      <c r="A252" s="28"/>
      <c r="B252" s="38">
        <f>IF('VALORACIÓN DE RIESGOS'!N98=DATOS!$C$208,DATOS!$D$208,IF('VALORACIÓN DE RIESGOS'!N98=DATOS!$C$209,DATOS!$D$209))</f>
        <v>15</v>
      </c>
      <c r="C252" s="36">
        <f>IF('VALORACIÓN DE RIESGOS'!O98=DATOS!$C$208,DATOS!$D$208,IF('VALORACIÓN DE RIESGOS'!O98=DATOS!$C$209,DATOS!$D$209))</f>
        <v>15</v>
      </c>
      <c r="D252" s="36">
        <f>IF('VALORACIÓN DE RIESGOS'!P98=DATOS!$C$208,DATOS!$D$208,IF('VALORACIÓN DE RIESGOS'!P98=DATOS!$C$209,DATOS!$D$209))</f>
        <v>15</v>
      </c>
      <c r="E252" s="38" t="b">
        <f>IF('VALORACIÓN DE RIESGOS'!Q98=DATOS!$C$208,DATOS!$D$208,IF('VALORACIÓN DE RIESGOS'!Q98=DATOS!$C$209,DATOS!$D$209))</f>
        <v>0</v>
      </c>
      <c r="F252" s="36" t="b">
        <f>IF('VALORACIÓN DE RIESGOS'!R98=DATOS!$C$208,DATOS!$D$208,IF('VALORACIÓN DE RIESGOS'!R98=DATOS!$C$209,DATOS!$D$209))</f>
        <v>0</v>
      </c>
      <c r="G252" s="36" t="b">
        <f>IF('VALORACIÓN DE RIESGOS'!S98=DATOS!$C$208,DATOS!$D$208,IF('VALORACIÓN DE RIESGOS'!S98=DATOS!$C$209,DATOS!$D$209))</f>
        <v>0</v>
      </c>
      <c r="H252" s="36" t="b">
        <f>IF('VALORACIÓN DE RIESGOS'!T98=DATOS!$C$208,DATOS!$D$208,IF('VALORACIÓN DE RIESGOS'!T98=DATOS!$C$209,DATOS!$D$209))</f>
        <v>0</v>
      </c>
      <c r="I252" s="36" t="b">
        <f>IF('VALORACIÓN DE RIESGOS'!U98=DATOS!$C$208,DATOS!$D$208,IF('VALORACIÓN DE RIESGOS'!U98=DATOS!$C$209,DATOS!$D$209))</f>
        <v>0</v>
      </c>
      <c r="J252" s="36" t="b">
        <f>IF('VALORACIÓN DE RIESGOS'!V98=DATOS!$C$208,DATOS!$D$208,IF('VALORACIÓN DE RIESGOS'!V98=DATOS!$C$209,DATOS!$D$209))</f>
        <v>0</v>
      </c>
      <c r="K252" s="36" t="b">
        <f>IF('VALORACIÓN DE RIESGOS'!W98=DATOS!$C$208,DATOS!$D$208,IF('VALORACIÓN DE RIESGOS'!W98=DATOS!$C$209,DATOS!$D$209))</f>
        <v>0</v>
      </c>
      <c r="L252" s="37">
        <f t="shared" si="26"/>
        <v>15</v>
      </c>
    </row>
    <row r="253" spans="1:13" x14ac:dyDescent="0.25">
      <c r="A253" s="28"/>
      <c r="B253" s="38">
        <f>IF('VALORACIÓN DE RIESGOS'!N101=DATOS!$C$210,DATOS!$D$210,IF('VALORACIÓN DE RIESGOS'!N101=DATOS!$C$211,DATOS!$D$211))</f>
        <v>15</v>
      </c>
      <c r="C253" s="36">
        <f>IF('VALORACIÓN DE RIESGOS'!O101=DATOS!$C$210,DATOS!$D$210,IF('VALORACIÓN DE RIESGOS'!O101=DATOS!$C$211,DATOS!$D$211))</f>
        <v>15</v>
      </c>
      <c r="D253" s="36">
        <f>IF('VALORACIÓN DE RIESGOS'!P101=DATOS!$C$210,DATOS!$D$210,IF('VALORACIÓN DE RIESGOS'!P101=DATOS!$C$211,DATOS!$D$211))</f>
        <v>15</v>
      </c>
      <c r="E253" s="38" t="b">
        <f>IF('VALORACIÓN DE RIESGOS'!Q101=DATOS!$C$210,DATOS!$D$210,IF('VALORACIÓN DE RIESGOS'!Q101=DATOS!$C$211,DATOS!$D$211))</f>
        <v>0</v>
      </c>
      <c r="F253" s="36" t="b">
        <f>IF('VALORACIÓN DE RIESGOS'!R101=DATOS!$C$210,DATOS!$D$210,IF('VALORACIÓN DE RIESGOS'!R101=DATOS!$C$211,DATOS!$D$211))</f>
        <v>0</v>
      </c>
      <c r="G253" s="36" t="b">
        <f>IF('VALORACIÓN DE RIESGOS'!S101=DATOS!$C$210,DATOS!$D$210,IF('VALORACIÓN DE RIESGOS'!S101=DATOS!$C$211,DATOS!$D$211))</f>
        <v>0</v>
      </c>
      <c r="H253" s="36" t="b">
        <f>IF('VALORACIÓN DE RIESGOS'!T101=DATOS!$C$210,DATOS!$D$210,IF('VALORACIÓN DE RIESGOS'!T101=DATOS!$C$211,DATOS!$D$211))</f>
        <v>0</v>
      </c>
      <c r="I253" s="36" t="b">
        <f>IF('VALORACIÓN DE RIESGOS'!U101=DATOS!$C$210,DATOS!$D$210,IF('VALORACIÓN DE RIESGOS'!U101=DATOS!$C$211,DATOS!$D$211))</f>
        <v>0</v>
      </c>
      <c r="J253" s="36" t="b">
        <f>IF('VALORACIÓN DE RIESGOS'!V101=DATOS!$C$210,DATOS!$D$210,IF('VALORACIÓN DE RIESGOS'!V101=DATOS!$C$211,DATOS!$D$211))</f>
        <v>0</v>
      </c>
      <c r="K253" s="36" t="b">
        <f>IF('VALORACIÓN DE RIESGOS'!W101=DATOS!$C$210,DATOS!$D$210,IF('VALORACIÓN DE RIESGOS'!W101=DATOS!$C$211,DATOS!$D$211))</f>
        <v>0</v>
      </c>
      <c r="L253" s="37">
        <f t="shared" si="26"/>
        <v>15</v>
      </c>
    </row>
    <row r="254" spans="1:13" x14ac:dyDescent="0.25">
      <c r="A254" s="28"/>
      <c r="B254" s="38">
        <f>IF('VALORACIÓN DE RIESGOS'!N104=DATOS!$C$212,DATOS!$D$212,IF('VALORACIÓN DE RIESGOS'!N104=DATOS!$C$213,DATOS!$D$213,IF('VALORACIÓN DE RIESGOS'!N104=DATOS!$C$214,DATOS!$D$214)))</f>
        <v>15</v>
      </c>
      <c r="C254" s="36">
        <f>IF('VALORACIÓN DE RIESGOS'!O104=DATOS!$C$212,DATOS!$D$212,IF('VALORACIÓN DE RIESGOS'!O104=DATOS!$C$213,DATOS!$D$213,IF('VALORACIÓN DE RIESGOS'!O104=DATOS!$C$214,DATOS!$D$214)))</f>
        <v>15</v>
      </c>
      <c r="D254" s="36">
        <f>IF('VALORACIÓN DE RIESGOS'!P104=DATOS!$C$212,DATOS!$D$212,IF('VALORACIÓN DE RIESGOS'!P104=DATOS!$C$213,DATOS!$D$213,IF('VALORACIÓN DE RIESGOS'!P104=DATOS!$C$214,DATOS!$D$214)))</f>
        <v>15</v>
      </c>
      <c r="E254" s="38" t="b">
        <f>IF('VALORACIÓN DE RIESGOS'!Q104=DATOS!$C$212,DATOS!$D$212,IF('VALORACIÓN DE RIESGOS'!Q104=DATOS!$C$213,DATOS!$D$213,IF('VALORACIÓN DE RIESGOS'!Q104=DATOS!$C$214,DATOS!$D$214)))</f>
        <v>0</v>
      </c>
      <c r="F254" s="36" t="b">
        <f>IF('VALORACIÓN DE RIESGOS'!R104=DATOS!$C$212,DATOS!$D$212,IF('VALORACIÓN DE RIESGOS'!R104=DATOS!$C$213,DATOS!$D$213,IF('VALORACIÓN DE RIESGOS'!R104=DATOS!$C$214,DATOS!$D$214)))</f>
        <v>0</v>
      </c>
      <c r="G254" s="36" t="b">
        <f>IF('VALORACIÓN DE RIESGOS'!S104=DATOS!$C$212,DATOS!$D$212,IF('VALORACIÓN DE RIESGOS'!S104=DATOS!$C$213,DATOS!$D$213,IF('VALORACIÓN DE RIESGOS'!S104=DATOS!$C$214,DATOS!$D$214)))</f>
        <v>0</v>
      </c>
      <c r="H254" s="36" t="b">
        <f>IF('VALORACIÓN DE RIESGOS'!T104=DATOS!$C$212,DATOS!$D$212,IF('VALORACIÓN DE RIESGOS'!T104=DATOS!$C$213,DATOS!$D$213,IF('VALORACIÓN DE RIESGOS'!T104=DATOS!$C$214,DATOS!$D$214)))</f>
        <v>0</v>
      </c>
      <c r="I254" s="36" t="b">
        <f>IF('VALORACIÓN DE RIESGOS'!U104=DATOS!$C$212,DATOS!$D$212,IF('VALORACIÓN DE RIESGOS'!U104=DATOS!$C$213,DATOS!$D$213,IF('VALORACIÓN DE RIESGOS'!U104=DATOS!$C$214,DATOS!$D$214)))</f>
        <v>0</v>
      </c>
      <c r="J254" s="36" t="b">
        <f>IF('VALORACIÓN DE RIESGOS'!V104=DATOS!$C$212,DATOS!$D$212,IF('VALORACIÓN DE RIESGOS'!V104=DATOS!$C$213,DATOS!$D$213,IF('VALORACIÓN DE RIESGOS'!V104=DATOS!$C$214,DATOS!$D$214)))</f>
        <v>0</v>
      </c>
      <c r="K254" s="36" t="b">
        <f>IF('VALORACIÓN DE RIESGOS'!W104=DATOS!$C$212,DATOS!$D$212,IF('VALORACIÓN DE RIESGOS'!W104=DATOS!$C$213,DATOS!$D$213,IF('VALORACIÓN DE RIESGOS'!W104=DATOS!$C$214,DATOS!$D$214)))</f>
        <v>0</v>
      </c>
      <c r="L254" s="37">
        <f t="shared" si="26"/>
        <v>15</v>
      </c>
    </row>
    <row r="255" spans="1:13" x14ac:dyDescent="0.25">
      <c r="A255" s="28"/>
      <c r="B255" s="38">
        <f>IF('VALORACIÓN DE RIESGOS'!N108=DATOS!$C$215,DATOS!$D$215,IF('VALORACIÓN DE RIESGOS'!N108=DATOS!$C$216,DATOS!$D$216))</f>
        <v>15</v>
      </c>
      <c r="C255" s="36">
        <f>IF('VALORACIÓN DE RIESGOS'!O108=DATOS!$C$215,DATOS!$D$215,IF('VALORACIÓN DE RIESGOS'!O108=DATOS!$C$216,DATOS!$D$216))</f>
        <v>15</v>
      </c>
      <c r="D255" s="36">
        <f>IF('VALORACIÓN DE RIESGOS'!P108=DATOS!$C$215,DATOS!$D$215,IF('VALORACIÓN DE RIESGOS'!P108=DATOS!$C$216,DATOS!$D$216))</f>
        <v>15</v>
      </c>
      <c r="E255" s="38" t="b">
        <f>IF('VALORACIÓN DE RIESGOS'!Q108=DATOS!$C$215,DATOS!$D$215,IF('VALORACIÓN DE RIESGOS'!Q108=DATOS!$C$216,DATOS!$D$216))</f>
        <v>0</v>
      </c>
      <c r="F255" s="36" t="b">
        <f>IF('VALORACIÓN DE RIESGOS'!R108=DATOS!$C$215,DATOS!$D$215,IF('VALORACIÓN DE RIESGOS'!R108=DATOS!$C$216,DATOS!$D$216))</f>
        <v>0</v>
      </c>
      <c r="G255" s="36" t="b">
        <f>IF('VALORACIÓN DE RIESGOS'!S108=DATOS!$C$215,DATOS!$D$215,IF('VALORACIÓN DE RIESGOS'!S108=DATOS!$C$216,DATOS!$D$216))</f>
        <v>0</v>
      </c>
      <c r="H255" s="36" t="b">
        <f>IF('VALORACIÓN DE RIESGOS'!T108=DATOS!$C$215,DATOS!$D$215,IF('VALORACIÓN DE RIESGOS'!T108=DATOS!$C$216,DATOS!$D$216))</f>
        <v>0</v>
      </c>
      <c r="I255" s="36" t="b">
        <f>IF('VALORACIÓN DE RIESGOS'!U108=DATOS!$C$215,DATOS!$D$215,IF('VALORACIÓN DE RIESGOS'!U108=DATOS!$C$216,DATOS!$D$216))</f>
        <v>0</v>
      </c>
      <c r="J255" s="36" t="b">
        <f>IF('VALORACIÓN DE RIESGOS'!V108=DATOS!$C$215,DATOS!$D$215,IF('VALORACIÓN DE RIESGOS'!V108=DATOS!$C$216,DATOS!$D$216))</f>
        <v>0</v>
      </c>
      <c r="K255" s="36" t="b">
        <f>IF('VALORACIÓN DE RIESGOS'!W108=DATOS!$C$215,DATOS!$D$215,IF('VALORACIÓN DE RIESGOS'!W108=DATOS!$C$216,DATOS!$D$216))</f>
        <v>0</v>
      </c>
      <c r="L255" s="37">
        <f t="shared" si="26"/>
        <v>15</v>
      </c>
    </row>
    <row r="256" spans="1:13" x14ac:dyDescent="0.25">
      <c r="A256" s="55"/>
      <c r="B256" s="38">
        <f>IF('VALORACIÓN DE RIESGOS'!N110=DATOS!$C$217,DATOS!$D$217,IF('VALORACIÓN DE RIESGOS'!N110=DATOS!$C$218,DATOS!$D$218,IF('VALORACIÓN DE RIESGOS'!N110=DATOS!$C$219,DATOS!$D$219,IF('VALORACIÓN DE RIESGOS'!N110=DATOS!$C$220,DATOS!$D$220))))</f>
        <v>15</v>
      </c>
      <c r="C256" s="38">
        <f>IF('VALORACIÓN DE RIESGOS'!O110=DATOS!$C$217,DATOS!$D$217,IF('VALORACIÓN DE RIESGOS'!O110=DATOS!$C$218,DATOS!$D$218,IF('VALORACIÓN DE RIESGOS'!O110=DATOS!$C$219,DATOS!$D$219,IF('VALORACIÓN DE RIESGOS'!O110=DATOS!$C$220,DATOS!$D$220))))</f>
        <v>15</v>
      </c>
      <c r="D256" s="38">
        <f>IF('VALORACIÓN DE RIESGOS'!P110=DATOS!$C$217,DATOS!$D$217,IF('VALORACIÓN DE RIESGOS'!P110=DATOS!$C$218,DATOS!$D$218,IF('VALORACIÓN DE RIESGOS'!P110=DATOS!$C$219,DATOS!$D$219,IF('VALORACIÓN DE RIESGOS'!P110=DATOS!$C$220,DATOS!$D$220))))</f>
        <v>15</v>
      </c>
      <c r="E256" s="38" t="b">
        <f>IF('VALORACIÓN DE RIESGOS'!Q110=DATOS!$C$217,DATOS!$D$217,IF('VALORACIÓN DE RIESGOS'!Q110=DATOS!$C$218,DATOS!$D$218,IF('VALORACIÓN DE RIESGOS'!Q110=DATOS!$C$219,DATOS!$D$219,IF('VALORACIÓN DE RIESGOS'!Q110=DATOS!$C$220,DATOS!$D$220))))</f>
        <v>0</v>
      </c>
      <c r="F256" s="38" t="b">
        <f>IF('VALORACIÓN DE RIESGOS'!R110=DATOS!$C$217,DATOS!$D$217,IF('VALORACIÓN DE RIESGOS'!R110=DATOS!$C$218,DATOS!$D$218,IF('VALORACIÓN DE RIESGOS'!R110=DATOS!$C$219,DATOS!$D$219,IF('VALORACIÓN DE RIESGOS'!R110=DATOS!$C$220,DATOS!$D$220))))</f>
        <v>0</v>
      </c>
      <c r="G256" s="38" t="b">
        <f>IF('VALORACIÓN DE RIESGOS'!S110=DATOS!$C$217,DATOS!$D$217,IF('VALORACIÓN DE RIESGOS'!S110=DATOS!$C$218,DATOS!$D$218,IF('VALORACIÓN DE RIESGOS'!S110=DATOS!$C$219,DATOS!$D$219,IF('VALORACIÓN DE RIESGOS'!S110=DATOS!$C$220,DATOS!$D$220))))</f>
        <v>0</v>
      </c>
      <c r="H256" s="38" t="b">
        <f>IF('VALORACIÓN DE RIESGOS'!T110=DATOS!$C$217,DATOS!$D$217,IF('VALORACIÓN DE RIESGOS'!T110=DATOS!$C$218,DATOS!$D$218,IF('VALORACIÓN DE RIESGOS'!T110=DATOS!$C$219,DATOS!$D$219,IF('VALORACIÓN DE RIESGOS'!T110=DATOS!$C$220,DATOS!$D$220))))</f>
        <v>0</v>
      </c>
      <c r="I256" s="38" t="b">
        <f>IF('VALORACIÓN DE RIESGOS'!U110=DATOS!$C$217,DATOS!$D$217,IF('VALORACIÓN DE RIESGOS'!U110=DATOS!$C$218,DATOS!$D$218,IF('VALORACIÓN DE RIESGOS'!U110=DATOS!$C$219,DATOS!$D$219,IF('VALORACIÓN DE RIESGOS'!U110=DATOS!$C$220,DATOS!$D$220))))</f>
        <v>0</v>
      </c>
      <c r="J256" s="38" t="b">
        <f>IF('VALORACIÓN DE RIESGOS'!V110=DATOS!$C$217,DATOS!$D$217,IF('VALORACIÓN DE RIESGOS'!V110=DATOS!$C$218,DATOS!$D$218,IF('VALORACIÓN DE RIESGOS'!V110=DATOS!$C$219,DATOS!$D$219,IF('VALORACIÓN DE RIESGOS'!V110=DATOS!$C$220,DATOS!$D$220))))</f>
        <v>0</v>
      </c>
      <c r="K256" s="38" t="b">
        <f>IF('VALORACIÓN DE RIESGOS'!W110=DATOS!$C$217,DATOS!$D$217,IF('VALORACIÓN DE RIESGOS'!W110=DATOS!$C$218,DATOS!$D$218,IF('VALORACIÓN DE RIESGOS'!W110=DATOS!$C$219,DATOS!$D$219,IF('VALORACIÓN DE RIESGOS'!W110=DATOS!$C$220,DATOS!$D$220))))</f>
        <v>0</v>
      </c>
      <c r="L256" s="37">
        <f t="shared" si="26"/>
        <v>15</v>
      </c>
    </row>
    <row r="257" spans="1:13" x14ac:dyDescent="0.25">
      <c r="A257" s="55"/>
      <c r="B257" s="38">
        <f>IF('VALORACIÓN DE RIESGOS'!N113=DATOS!$C$221,DATOS!$D$221,IF('VALORACIÓN DE RIESGOS'!N113=DATOS!$C$222,DATOS!$D$222,IF('VALORACIÓN DE RIESGOS'!N113=DATOS!$C$223,DATOS!$D$223,IF('VALORACIÓN DE RIESGOS'!N113=DATOS!$C$224,DATOS!$D$224))))</f>
        <v>10</v>
      </c>
      <c r="C257" s="38">
        <f>IF('VALORACIÓN DE RIESGOS'!O113=DATOS!$C$221,DATOS!$D$221,IF('VALORACIÓN DE RIESGOS'!O113=DATOS!$C$222,DATOS!$D$222,IF('VALORACIÓN DE RIESGOS'!O113=DATOS!$C$223,DATOS!$D$223,IF('VALORACIÓN DE RIESGOS'!O113=DATOS!$C$224,DATOS!$D$224))))</f>
        <v>10</v>
      </c>
      <c r="D257" s="38">
        <f>IF('VALORACIÓN DE RIESGOS'!P113=DATOS!$C$221,DATOS!$D$221,IF('VALORACIÓN DE RIESGOS'!P113=DATOS!$C$222,DATOS!$D$222,IF('VALORACIÓN DE RIESGOS'!P113=DATOS!$C$223,DATOS!$D$223,IF('VALORACIÓN DE RIESGOS'!P113=DATOS!$C$224,DATOS!$D$224))))</f>
        <v>10</v>
      </c>
      <c r="E257" s="38" t="b">
        <f>IF('VALORACIÓN DE RIESGOS'!Q113=DATOS!$C$221,DATOS!$D$221,IF('VALORACIÓN DE RIESGOS'!Q113=DATOS!$C$222,DATOS!$D$222,IF('VALORACIÓN DE RIESGOS'!Q113=DATOS!$C$223,DATOS!$D$223,IF('VALORACIÓN DE RIESGOS'!Q113=DATOS!$C$224,DATOS!$D$224))))</f>
        <v>0</v>
      </c>
      <c r="F257" s="38" t="b">
        <f>IF('VALORACIÓN DE RIESGOS'!R113=DATOS!$C$221,DATOS!$D$221,IF('VALORACIÓN DE RIESGOS'!R113=DATOS!$C$222,DATOS!$D$222,IF('VALORACIÓN DE RIESGOS'!R113=DATOS!$C$223,DATOS!$D$223,IF('VALORACIÓN DE RIESGOS'!R113=DATOS!$C$224,DATOS!$D$224))))</f>
        <v>0</v>
      </c>
      <c r="G257" s="38" t="b">
        <f>IF('VALORACIÓN DE RIESGOS'!S113=DATOS!$C$221,DATOS!$D$221,IF('VALORACIÓN DE RIESGOS'!S113=DATOS!$C$222,DATOS!$D$222,IF('VALORACIÓN DE RIESGOS'!S113=DATOS!$C$223,DATOS!$D$223,IF('VALORACIÓN DE RIESGOS'!S113=DATOS!$C$224,DATOS!$D$224))))</f>
        <v>0</v>
      </c>
      <c r="H257" s="38" t="b">
        <f>IF('VALORACIÓN DE RIESGOS'!T113=DATOS!$C$221,DATOS!$D$221,IF('VALORACIÓN DE RIESGOS'!T113=DATOS!$C$222,DATOS!$D$222,IF('VALORACIÓN DE RIESGOS'!T113=DATOS!$C$223,DATOS!$D$223,IF('VALORACIÓN DE RIESGOS'!T113=DATOS!$C$224,DATOS!$D$224))))</f>
        <v>0</v>
      </c>
      <c r="I257" s="38" t="b">
        <f>IF('VALORACIÓN DE RIESGOS'!U113=DATOS!$C$221,DATOS!$D$221,IF('VALORACIÓN DE RIESGOS'!U113=DATOS!$C$222,DATOS!$D$222,IF('VALORACIÓN DE RIESGOS'!U113=DATOS!$C$223,DATOS!$D$223,IF('VALORACIÓN DE RIESGOS'!U113=DATOS!$C$224,DATOS!$D$224))))</f>
        <v>0</v>
      </c>
      <c r="J257" s="38" t="b">
        <f>IF('VALORACIÓN DE RIESGOS'!V113=DATOS!$C$221,DATOS!$D$221,IF('VALORACIÓN DE RIESGOS'!V113=DATOS!$C$222,DATOS!$D$222,IF('VALORACIÓN DE RIESGOS'!V113=DATOS!$C$223,DATOS!$D$223,IF('VALORACIÓN DE RIESGOS'!V113=DATOS!$C$224,DATOS!$D$224))))</f>
        <v>0</v>
      </c>
      <c r="K257" s="38" t="b">
        <f>IF('VALORACIÓN DE RIESGOS'!W113=DATOS!$C$221,DATOS!$D$221,IF('VALORACIÓN DE RIESGOS'!W113=DATOS!$C$222,DATOS!$D$222,IF('VALORACIÓN DE RIESGOS'!W113=DATOS!$C$223,DATOS!$D$223,IF('VALORACIÓN DE RIESGOS'!W113=DATOS!$C$224,DATOS!$D$224))))</f>
        <v>0</v>
      </c>
      <c r="L257" s="37">
        <f t="shared" si="26"/>
        <v>10</v>
      </c>
    </row>
    <row r="258" spans="1:13" x14ac:dyDescent="0.25">
      <c r="A258" s="56"/>
      <c r="B258" s="161">
        <f t="shared" ref="B258:K258" si="27">SUM(B251:B257)</f>
        <v>100</v>
      </c>
      <c r="C258" s="162">
        <f t="shared" si="27"/>
        <v>100</v>
      </c>
      <c r="D258" s="162">
        <f t="shared" si="27"/>
        <v>100</v>
      </c>
      <c r="E258" s="162">
        <f t="shared" si="27"/>
        <v>0</v>
      </c>
      <c r="F258" s="162">
        <f t="shared" si="27"/>
        <v>0</v>
      </c>
      <c r="G258" s="162">
        <f t="shared" si="27"/>
        <v>0</v>
      </c>
      <c r="H258" s="162">
        <f t="shared" si="27"/>
        <v>0</v>
      </c>
      <c r="I258" s="162">
        <f t="shared" si="27"/>
        <v>0</v>
      </c>
      <c r="J258" s="162">
        <f t="shared" si="27"/>
        <v>0</v>
      </c>
      <c r="K258" s="162">
        <f t="shared" si="27"/>
        <v>0</v>
      </c>
      <c r="L258" s="160">
        <f>(SUM(B258:K258))/M258</f>
        <v>100</v>
      </c>
      <c r="M258" s="16">
        <f>COUNTIF(B258:K258,"&gt;0")</f>
        <v>3</v>
      </c>
    </row>
    <row r="259" spans="1:13" x14ac:dyDescent="0.25">
      <c r="A259" s="163"/>
      <c r="B259" s="38" t="str">
        <f>IF(B258=0,"N/A",IF(B258&lt;=85,$E$206,IF(AND(B258&gt;=86,B258&lt;=94),$E$207,IF(AND(B258&gt;=95,B258&lt;=100),$E$208))))</f>
        <v>Fuerte</v>
      </c>
      <c r="C259" s="38" t="str">
        <f t="shared" ref="C259:K259" si="28">IF(C258=0,"N/A",IF(C258&lt;=85,$E$206,IF(AND(C258&gt;=86,C258&lt;=94),$E$207,IF(AND(C258&gt;=95,C258&lt;=100),$E$208))))</f>
        <v>Fuerte</v>
      </c>
      <c r="D259" s="38" t="str">
        <f t="shared" si="28"/>
        <v>Fuerte</v>
      </c>
      <c r="E259" s="38" t="str">
        <f t="shared" si="28"/>
        <v>N/A</v>
      </c>
      <c r="F259" s="38" t="str">
        <f t="shared" si="28"/>
        <v>N/A</v>
      </c>
      <c r="G259" s="38" t="str">
        <f t="shared" si="28"/>
        <v>N/A</v>
      </c>
      <c r="H259" s="38" t="str">
        <f t="shared" si="28"/>
        <v>N/A</v>
      </c>
      <c r="I259" s="38" t="str">
        <f t="shared" si="28"/>
        <v>N/A</v>
      </c>
      <c r="J259" s="38" t="str">
        <f t="shared" si="28"/>
        <v>N/A</v>
      </c>
      <c r="K259" s="38" t="str">
        <f t="shared" si="28"/>
        <v>N/A</v>
      </c>
      <c r="L259" s="37" t="str">
        <f>IF(L258&lt;=50,$E$206,IF(AND(L258&gt;=51,L258&lt;=99),$E$207,IF(AND(L258&gt;=99.5,L258&lt;=100),$E$208)))</f>
        <v>Fuerte</v>
      </c>
    </row>
    <row r="260" spans="1:13" s="40" customFormat="1" x14ac:dyDescent="0.25">
      <c r="A260" s="57"/>
      <c r="B260" s="38"/>
      <c r="C260" s="39"/>
      <c r="E260" s="39"/>
    </row>
    <row r="261" spans="1:13" x14ac:dyDescent="0.25">
      <c r="A261" s="28"/>
      <c r="B261" s="78" t="s">
        <v>246</v>
      </c>
    </row>
    <row r="262" spans="1:13" x14ac:dyDescent="0.25">
      <c r="A262" s="28"/>
      <c r="B262" s="24" t="s">
        <v>416</v>
      </c>
      <c r="C262" s="24" t="s">
        <v>417</v>
      </c>
      <c r="D262" s="15" t="s">
        <v>418</v>
      </c>
      <c r="E262" s="24" t="s">
        <v>419</v>
      </c>
      <c r="F262" s="15" t="s">
        <v>420</v>
      </c>
      <c r="G262" s="15" t="s">
        <v>421</v>
      </c>
      <c r="H262" s="15" t="s">
        <v>422</v>
      </c>
      <c r="I262" s="15" t="s">
        <v>423</v>
      </c>
      <c r="J262" s="15" t="s">
        <v>424</v>
      </c>
      <c r="K262" s="20" t="s">
        <v>425</v>
      </c>
      <c r="L262" s="53" t="s">
        <v>426</v>
      </c>
    </row>
    <row r="263" spans="1:13" x14ac:dyDescent="0.25">
      <c r="A263" s="28"/>
      <c r="B263" s="25">
        <f>IF('VALORACIÓN DE RIESGOS'!N133=DATOS!$C$206,DATOS!$D$206,IF('VALORACIÓN DE RIESGOS'!N133=DATOS!$C$207,DATOS!$D$207))</f>
        <v>15</v>
      </c>
      <c r="C263" s="8">
        <f>IF('VALORACIÓN DE RIESGOS'!O133=DATOS!$C$206,DATOS!$D$206,IF('VALORACIÓN DE RIESGOS'!O133=DATOS!$C$207,DATOS!$D$207))</f>
        <v>15</v>
      </c>
      <c r="D263" s="8">
        <f>IF('VALORACIÓN DE RIESGOS'!P133=DATOS!$C$206,DATOS!$D$206,IF('VALORACIÓN DE RIESGOS'!P133=DATOS!$C$207,DATOS!$D$207))</f>
        <v>15</v>
      </c>
      <c r="E263" s="25" t="b">
        <f>IF('VALORACIÓN DE RIESGOS'!Q133=DATOS!$C$206,DATOS!$D$206,IF('VALORACIÓN DE RIESGOS'!Q133=DATOS!$C$207,DATOS!$D$207))</f>
        <v>0</v>
      </c>
      <c r="F263" s="8" t="b">
        <f>IF('VALORACIÓN DE RIESGOS'!R133=DATOS!$C$206,DATOS!$D$206,IF('VALORACIÓN DE RIESGOS'!R133=DATOS!$C$207,DATOS!$D$207))</f>
        <v>0</v>
      </c>
      <c r="G263" s="8" t="b">
        <f>IF('VALORACIÓN DE RIESGOS'!S133=DATOS!$C$206,DATOS!$D$206,IF('VALORACIÓN DE RIESGOS'!S133=DATOS!$C$207,DATOS!$D$207))</f>
        <v>0</v>
      </c>
      <c r="H263" s="8" t="b">
        <f>IF('VALORACIÓN DE RIESGOS'!T133=DATOS!$C$206,DATOS!$D$206,IF('VALORACIÓN DE RIESGOS'!T133=DATOS!$C$207,DATOS!$D$207))</f>
        <v>0</v>
      </c>
      <c r="I263" s="8" t="b">
        <f>IF('VALORACIÓN DE RIESGOS'!U133=DATOS!$C$206,DATOS!$D$206,IF('VALORACIÓN DE RIESGOS'!U133=DATOS!$C$207,DATOS!$D$207))</f>
        <v>0</v>
      </c>
      <c r="J263" s="8" t="b">
        <f>IF('VALORACIÓN DE RIESGOS'!V133=DATOS!$C$206,DATOS!$D$206,IF('VALORACIÓN DE RIESGOS'!V133=DATOS!$C$207,DATOS!$D$207))</f>
        <v>0</v>
      </c>
      <c r="K263" s="8" t="b">
        <f>IF('VALORACIÓN DE RIESGOS'!W133=DATOS!$C$206,DATOS!$D$206,IF('VALORACIÓN DE RIESGOS'!W133=DATOS!$C$207,DATOS!$D$207))</f>
        <v>0</v>
      </c>
      <c r="L263" s="17">
        <f>AVERAGE(B263:K263)</f>
        <v>15</v>
      </c>
    </row>
    <row r="264" spans="1:13" x14ac:dyDescent="0.25">
      <c r="A264" s="28"/>
      <c r="B264" s="25">
        <f>IF('VALORACIÓN DE RIESGOS'!N135=DATOS!$C$208,DATOS!$D$208,IF('VALORACIÓN DE RIESGOS'!N135=DATOS!$C$209,DATOS!$D$209))</f>
        <v>15</v>
      </c>
      <c r="C264" s="8">
        <f>IF('VALORACIÓN DE RIESGOS'!O135=DATOS!$C$208,DATOS!$D$208,IF('VALORACIÓN DE RIESGOS'!O135=DATOS!$C$209,DATOS!$D$209))</f>
        <v>15</v>
      </c>
      <c r="D264" s="8">
        <f>IF('VALORACIÓN DE RIESGOS'!P135=DATOS!$C$208,DATOS!$D$208,IF('VALORACIÓN DE RIESGOS'!P135=DATOS!$C$209,DATOS!$D$209))</f>
        <v>15</v>
      </c>
      <c r="E264" s="25" t="b">
        <f>IF('VALORACIÓN DE RIESGOS'!Q135=DATOS!$C$208,DATOS!$D$208,IF('VALORACIÓN DE RIESGOS'!Q135=DATOS!$C$209,DATOS!$D$209))</f>
        <v>0</v>
      </c>
      <c r="F264" s="8" t="b">
        <f>IF('VALORACIÓN DE RIESGOS'!R135=DATOS!$C$208,DATOS!$D$208,IF('VALORACIÓN DE RIESGOS'!R135=DATOS!$C$209,DATOS!$D$209))</f>
        <v>0</v>
      </c>
      <c r="G264" s="8" t="b">
        <f>IF('VALORACIÓN DE RIESGOS'!S135=DATOS!$C$208,DATOS!$D$208,IF('VALORACIÓN DE RIESGOS'!S135=DATOS!$C$209,DATOS!$D$209))</f>
        <v>0</v>
      </c>
      <c r="H264" s="8" t="b">
        <f>IF('VALORACIÓN DE RIESGOS'!T135=DATOS!$C$208,DATOS!$D$208,IF('VALORACIÓN DE RIESGOS'!T135=DATOS!$C$209,DATOS!$D$209))</f>
        <v>0</v>
      </c>
      <c r="I264" s="8" t="b">
        <f>IF('VALORACIÓN DE RIESGOS'!U135=DATOS!$C$208,DATOS!$D$208,IF('VALORACIÓN DE RIESGOS'!U135=DATOS!$C$209,DATOS!$D$209))</f>
        <v>0</v>
      </c>
      <c r="J264" s="8" t="b">
        <f>IF('VALORACIÓN DE RIESGOS'!V135=DATOS!$C$208,DATOS!$D$208,IF('VALORACIÓN DE RIESGOS'!V135=DATOS!$C$209,DATOS!$D$209))</f>
        <v>0</v>
      </c>
      <c r="K264" s="8" t="b">
        <f>IF('VALORACIÓN DE RIESGOS'!W135=DATOS!$C$208,DATOS!$D$208,IF('VALORACIÓN DE RIESGOS'!W135=DATOS!$C$209,DATOS!$D$209))</f>
        <v>0</v>
      </c>
      <c r="L264" s="17">
        <f t="shared" ref="L264:L269" si="29">AVERAGE(B264:K264)</f>
        <v>15</v>
      </c>
    </row>
    <row r="265" spans="1:13" x14ac:dyDescent="0.25">
      <c r="A265" s="28"/>
      <c r="B265" s="25">
        <f>IF('VALORACIÓN DE RIESGOS'!N138=DATOS!$C$210,DATOS!$D$210,IF('VALORACIÓN DE RIESGOS'!N138=DATOS!$C$211,DATOS!$D$211))</f>
        <v>15</v>
      </c>
      <c r="C265" s="8">
        <f>IF('VALORACIÓN DE RIESGOS'!O138=DATOS!$C$210,DATOS!$D$210,IF('VALORACIÓN DE RIESGOS'!O138=DATOS!$C$211,DATOS!$D$211))</f>
        <v>15</v>
      </c>
      <c r="D265" s="8">
        <f>IF('VALORACIÓN DE RIESGOS'!P138=DATOS!$C$210,DATOS!$D$210,IF('VALORACIÓN DE RIESGOS'!P138=DATOS!$C$211,DATOS!$D$211))</f>
        <v>15</v>
      </c>
      <c r="E265" s="25" t="b">
        <f>IF('VALORACIÓN DE RIESGOS'!Q138=DATOS!$C$210,DATOS!$D$210,IF('VALORACIÓN DE RIESGOS'!Q138=DATOS!$C$211,DATOS!$D$211))</f>
        <v>0</v>
      </c>
      <c r="F265" s="8" t="b">
        <f>IF('VALORACIÓN DE RIESGOS'!R138=DATOS!$C$210,DATOS!$D$210,IF('VALORACIÓN DE RIESGOS'!R138=DATOS!$C$211,DATOS!$D$211))</f>
        <v>0</v>
      </c>
      <c r="G265" s="8" t="b">
        <f>IF('VALORACIÓN DE RIESGOS'!S138=DATOS!$C$210,DATOS!$D$210,IF('VALORACIÓN DE RIESGOS'!S138=DATOS!$C$211,DATOS!$D$211))</f>
        <v>0</v>
      </c>
      <c r="H265" s="8" t="b">
        <f>IF('VALORACIÓN DE RIESGOS'!T138=DATOS!$C$210,DATOS!$D$210,IF('VALORACIÓN DE RIESGOS'!T138=DATOS!$C$211,DATOS!$D$211))</f>
        <v>0</v>
      </c>
      <c r="I265" s="8" t="b">
        <f>IF('VALORACIÓN DE RIESGOS'!U138=DATOS!$C$210,DATOS!$D$210,IF('VALORACIÓN DE RIESGOS'!U138=DATOS!$C$211,DATOS!$D$211))</f>
        <v>0</v>
      </c>
      <c r="J265" s="8" t="b">
        <f>IF('VALORACIÓN DE RIESGOS'!V138=DATOS!$C$210,DATOS!$D$210,IF('VALORACIÓN DE RIESGOS'!V138=DATOS!$C$211,DATOS!$D$211))</f>
        <v>0</v>
      </c>
      <c r="K265" s="8" t="b">
        <f>IF('VALORACIÓN DE RIESGOS'!W138=DATOS!$C$210,DATOS!$D$210,IF('VALORACIÓN DE RIESGOS'!W138=DATOS!$C$211,DATOS!$D$211))</f>
        <v>0</v>
      </c>
      <c r="L265" s="17">
        <f t="shared" si="29"/>
        <v>15</v>
      </c>
    </row>
    <row r="266" spans="1:13" x14ac:dyDescent="0.25">
      <c r="A266" s="28"/>
      <c r="B266" s="25">
        <f>IF('VALORACIÓN DE RIESGOS'!N141=DATOS!$C$212,DATOS!$D$212,IF('VALORACIÓN DE RIESGOS'!N141=DATOS!$C$213,DATOS!$D$213,IF('VALORACIÓN DE RIESGOS'!N141=DATOS!$C$214,DATOS!$D$214)))</f>
        <v>15</v>
      </c>
      <c r="C266" s="8">
        <f>IF('VALORACIÓN DE RIESGOS'!O141=DATOS!$C$212,DATOS!$D$212,IF('VALORACIÓN DE RIESGOS'!O141=DATOS!$C$213,DATOS!$D$213,IF('VALORACIÓN DE RIESGOS'!O141=DATOS!$C$214,DATOS!$D$214)))</f>
        <v>15</v>
      </c>
      <c r="D266" s="8">
        <f>IF('VALORACIÓN DE RIESGOS'!P141=DATOS!$C$212,DATOS!$D$212,IF('VALORACIÓN DE RIESGOS'!P141=DATOS!$C$213,DATOS!$D$213,IF('VALORACIÓN DE RIESGOS'!P141=DATOS!$C$214,DATOS!$D$214)))</f>
        <v>15</v>
      </c>
      <c r="E266" s="25" t="b">
        <f>IF('VALORACIÓN DE RIESGOS'!Q141=DATOS!$C$212,DATOS!$D$212,IF('VALORACIÓN DE RIESGOS'!Q141=DATOS!$C$213,DATOS!$D$213,IF('VALORACIÓN DE RIESGOS'!Q141=DATOS!$C$214,DATOS!$D$214)))</f>
        <v>0</v>
      </c>
      <c r="F266" s="8" t="b">
        <f>IF('VALORACIÓN DE RIESGOS'!R141=DATOS!$C$212,DATOS!$D$212,IF('VALORACIÓN DE RIESGOS'!R141=DATOS!$C$213,DATOS!$D$213,IF('VALORACIÓN DE RIESGOS'!R141=DATOS!$C$214,DATOS!$D$214)))</f>
        <v>0</v>
      </c>
      <c r="G266" s="8" t="b">
        <f>IF('VALORACIÓN DE RIESGOS'!S141=DATOS!$C$212,DATOS!$D$212,IF('VALORACIÓN DE RIESGOS'!S141=DATOS!$C$213,DATOS!$D$213,IF('VALORACIÓN DE RIESGOS'!S141=DATOS!$C$214,DATOS!$D$214)))</f>
        <v>0</v>
      </c>
      <c r="H266" s="8" t="b">
        <f>IF('VALORACIÓN DE RIESGOS'!T141=DATOS!$C$212,DATOS!$D$212,IF('VALORACIÓN DE RIESGOS'!T141=DATOS!$C$213,DATOS!$D$213,IF('VALORACIÓN DE RIESGOS'!T141=DATOS!$C$214,DATOS!$D$214)))</f>
        <v>0</v>
      </c>
      <c r="I266" s="8" t="b">
        <f>IF('VALORACIÓN DE RIESGOS'!U141=DATOS!$C$212,DATOS!$D$212,IF('VALORACIÓN DE RIESGOS'!U141=DATOS!$C$213,DATOS!$D$213,IF('VALORACIÓN DE RIESGOS'!U141=DATOS!$C$214,DATOS!$D$214)))</f>
        <v>0</v>
      </c>
      <c r="J266" s="8" t="b">
        <f>IF('VALORACIÓN DE RIESGOS'!V141=DATOS!$C$212,DATOS!$D$212,IF('VALORACIÓN DE RIESGOS'!V141=DATOS!$C$213,DATOS!$D$213,IF('VALORACIÓN DE RIESGOS'!V141=DATOS!$C$214,DATOS!$D$214)))</f>
        <v>0</v>
      </c>
      <c r="K266" s="8" t="b">
        <f>IF('VALORACIÓN DE RIESGOS'!W141=DATOS!$C$212,DATOS!$D$212,IF('VALORACIÓN DE RIESGOS'!W141=DATOS!$C$213,DATOS!$D$213,IF('VALORACIÓN DE RIESGOS'!W141=DATOS!$C$214,DATOS!$D$214)))</f>
        <v>0</v>
      </c>
      <c r="L266" s="17">
        <f t="shared" si="29"/>
        <v>15</v>
      </c>
    </row>
    <row r="267" spans="1:13" x14ac:dyDescent="0.25">
      <c r="A267" s="28"/>
      <c r="B267" s="25">
        <f>IF('VALORACIÓN DE RIESGOS'!N145=DATOS!$C$215,DATOS!$D$215,IF('VALORACIÓN DE RIESGOS'!N145=DATOS!$C$216,DATOS!$D$216))</f>
        <v>15</v>
      </c>
      <c r="C267" s="8">
        <f>IF('VALORACIÓN DE RIESGOS'!O145=DATOS!$C$215,DATOS!$D$215,IF('VALORACIÓN DE RIESGOS'!O145=DATOS!$C$216,DATOS!$D$216))</f>
        <v>15</v>
      </c>
      <c r="D267" s="8">
        <f>IF('VALORACIÓN DE RIESGOS'!P145=DATOS!$C$215,DATOS!$D$215,IF('VALORACIÓN DE RIESGOS'!P145=DATOS!$C$216,DATOS!$D$216))</f>
        <v>15</v>
      </c>
      <c r="E267" s="25" t="b">
        <f>IF('VALORACIÓN DE RIESGOS'!Q145=DATOS!$C$215,DATOS!$D$215,IF('VALORACIÓN DE RIESGOS'!Q145=DATOS!$C$216,DATOS!$D$216))</f>
        <v>0</v>
      </c>
      <c r="F267" s="8" t="b">
        <f>IF('VALORACIÓN DE RIESGOS'!R145=DATOS!$C$215,DATOS!$D$215,IF('VALORACIÓN DE RIESGOS'!R145=DATOS!$C$216,DATOS!$D$216))</f>
        <v>0</v>
      </c>
      <c r="G267" s="8" t="b">
        <f>IF('VALORACIÓN DE RIESGOS'!S145=DATOS!$C$215,DATOS!$D$215,IF('VALORACIÓN DE RIESGOS'!S145=DATOS!$C$216,DATOS!$D$216))</f>
        <v>0</v>
      </c>
      <c r="H267" s="8" t="b">
        <f>IF('VALORACIÓN DE RIESGOS'!T145=DATOS!$C$215,DATOS!$D$215,IF('VALORACIÓN DE RIESGOS'!T145=DATOS!$C$216,DATOS!$D$216))</f>
        <v>0</v>
      </c>
      <c r="I267" s="8" t="b">
        <f>IF('VALORACIÓN DE RIESGOS'!U145=DATOS!$C$215,DATOS!$D$215,IF('VALORACIÓN DE RIESGOS'!U145=DATOS!$C$216,DATOS!$D$216))</f>
        <v>0</v>
      </c>
      <c r="J267" s="8" t="b">
        <f>IF('VALORACIÓN DE RIESGOS'!V145=DATOS!$C$215,DATOS!$D$215,IF('VALORACIÓN DE RIESGOS'!V145=DATOS!$C$216,DATOS!$D$216))</f>
        <v>0</v>
      </c>
      <c r="K267" s="8" t="b">
        <f>IF('VALORACIÓN DE RIESGOS'!W145=DATOS!$C$215,DATOS!$D$215,IF('VALORACIÓN DE RIESGOS'!W145=DATOS!$C$216,DATOS!$D$216))</f>
        <v>0</v>
      </c>
      <c r="L267" s="17">
        <f t="shared" si="29"/>
        <v>15</v>
      </c>
    </row>
    <row r="268" spans="1:13" x14ac:dyDescent="0.25">
      <c r="A268" s="28"/>
      <c r="B268" s="25">
        <f>IF('VALORACIÓN DE RIESGOS'!N147=DATOS!$C$217,DATOS!$D$217,IF('VALORACIÓN DE RIESGOS'!N147=DATOS!$C$218,DATOS!$D$218,IF('VALORACIÓN DE RIESGOS'!N147=DATOS!$C$219,DATOS!$D$219,IF('VALORACIÓN DE RIESGOS'!N147=DATOS!$C$220,DATOS!$D$220))))</f>
        <v>15</v>
      </c>
      <c r="C268" s="25">
        <f>IF('VALORACIÓN DE RIESGOS'!O147=DATOS!$C$217,DATOS!$D$217,IF('VALORACIÓN DE RIESGOS'!O147=DATOS!$C$218,DATOS!$D$218,IF('VALORACIÓN DE RIESGOS'!O147=DATOS!$C$219,DATOS!$D$219,IF('VALORACIÓN DE RIESGOS'!O147=DATOS!$C$220,DATOS!$D$220))))</f>
        <v>15</v>
      </c>
      <c r="D268" s="25">
        <f>IF('VALORACIÓN DE RIESGOS'!P147=DATOS!$C$217,DATOS!$D$217,IF('VALORACIÓN DE RIESGOS'!P147=DATOS!$C$218,DATOS!$D$218,IF('VALORACIÓN DE RIESGOS'!P147=DATOS!$C$219,DATOS!$D$219,IF('VALORACIÓN DE RIESGOS'!P147=DATOS!$C$220,DATOS!$D$220))))</f>
        <v>15</v>
      </c>
      <c r="E268" s="25" t="b">
        <f>IF('VALORACIÓN DE RIESGOS'!Q147=DATOS!$C$217,DATOS!$D$217,IF('VALORACIÓN DE RIESGOS'!Q147=DATOS!$C$218,DATOS!$D$218,IF('VALORACIÓN DE RIESGOS'!Q147=DATOS!$C$219,DATOS!$D$219,IF('VALORACIÓN DE RIESGOS'!Q147=DATOS!$C$220,DATOS!$D$220))))</f>
        <v>0</v>
      </c>
      <c r="F268" s="25" t="b">
        <f>IF('VALORACIÓN DE RIESGOS'!R147=DATOS!$C$217,DATOS!$D$217,IF('VALORACIÓN DE RIESGOS'!R147=DATOS!$C$218,DATOS!$D$218,IF('VALORACIÓN DE RIESGOS'!R147=DATOS!$C$219,DATOS!$D$219,IF('VALORACIÓN DE RIESGOS'!R147=DATOS!$C$220,DATOS!$D$220))))</f>
        <v>0</v>
      </c>
      <c r="G268" s="25" t="b">
        <f>IF('VALORACIÓN DE RIESGOS'!S147=DATOS!$C$217,DATOS!$D$217,IF('VALORACIÓN DE RIESGOS'!S147=DATOS!$C$218,DATOS!$D$218,IF('VALORACIÓN DE RIESGOS'!S147=DATOS!$C$219,DATOS!$D$219,IF('VALORACIÓN DE RIESGOS'!S147=DATOS!$C$220,DATOS!$D$220))))</f>
        <v>0</v>
      </c>
      <c r="H268" s="25" t="b">
        <f>IF('VALORACIÓN DE RIESGOS'!T147=DATOS!$C$217,DATOS!$D$217,IF('VALORACIÓN DE RIESGOS'!T147=DATOS!$C$218,DATOS!$D$218,IF('VALORACIÓN DE RIESGOS'!T147=DATOS!$C$219,DATOS!$D$219,IF('VALORACIÓN DE RIESGOS'!T147=DATOS!$C$220,DATOS!$D$220))))</f>
        <v>0</v>
      </c>
      <c r="I268" s="25" t="b">
        <f>IF('VALORACIÓN DE RIESGOS'!U147=DATOS!$C$217,DATOS!$D$217,IF('VALORACIÓN DE RIESGOS'!U147=DATOS!$C$218,DATOS!$D$218,IF('VALORACIÓN DE RIESGOS'!U147=DATOS!$C$219,DATOS!$D$219,IF('VALORACIÓN DE RIESGOS'!U147=DATOS!$C$220,DATOS!$D$220))))</f>
        <v>0</v>
      </c>
      <c r="J268" s="25" t="b">
        <f>IF('VALORACIÓN DE RIESGOS'!V147=DATOS!$C$217,DATOS!$D$217,IF('VALORACIÓN DE RIESGOS'!V147=DATOS!$C$218,DATOS!$D$218,IF('VALORACIÓN DE RIESGOS'!V147=DATOS!$C$219,DATOS!$D$219,IF('VALORACIÓN DE RIESGOS'!V147=DATOS!$C$220,DATOS!$D$220))))</f>
        <v>0</v>
      </c>
      <c r="K268" s="25" t="b">
        <f>IF('VALORACIÓN DE RIESGOS'!W147=DATOS!$C$217,DATOS!$D$217,IF('VALORACIÓN DE RIESGOS'!W147=DATOS!$C$218,DATOS!$D$218,IF('VALORACIÓN DE RIESGOS'!W147=DATOS!$C$219,DATOS!$D$219,IF('VALORACIÓN DE RIESGOS'!W147=DATOS!$C$220,DATOS!$D$220))))</f>
        <v>0</v>
      </c>
      <c r="L268" s="17">
        <f t="shared" si="29"/>
        <v>15</v>
      </c>
    </row>
    <row r="269" spans="1:13" x14ac:dyDescent="0.25">
      <c r="A269" s="28"/>
      <c r="B269" s="25">
        <f>IF('VALORACIÓN DE RIESGOS'!N150=DATOS!$C$221,DATOS!$D$221,IF('VALORACIÓN DE RIESGOS'!N150=DATOS!$C$222,DATOS!$D$222,IF('VALORACIÓN DE RIESGOS'!N150=DATOS!$C$223,DATOS!$D$223,IF('VALORACIÓN DE RIESGOS'!N150=DATOS!$C$224,DATOS!$D$224))))</f>
        <v>10</v>
      </c>
      <c r="C269" s="25">
        <f>IF('VALORACIÓN DE RIESGOS'!O150=DATOS!$C$221,DATOS!$D$221,IF('VALORACIÓN DE RIESGOS'!O150=DATOS!$C$222,DATOS!$D$222,IF('VALORACIÓN DE RIESGOS'!O150=DATOS!$C$223,DATOS!$D$223,IF('VALORACIÓN DE RIESGOS'!O150=DATOS!$C$224,DATOS!$D$224))))</f>
        <v>10</v>
      </c>
      <c r="D269" s="25">
        <f>IF('VALORACIÓN DE RIESGOS'!P150=DATOS!$C$221,DATOS!$D$221,IF('VALORACIÓN DE RIESGOS'!P150=DATOS!$C$222,DATOS!$D$222,IF('VALORACIÓN DE RIESGOS'!P150=DATOS!$C$223,DATOS!$D$223,IF('VALORACIÓN DE RIESGOS'!P150=DATOS!$C$224,DATOS!$D$224))))</f>
        <v>10</v>
      </c>
      <c r="E269" s="25" t="b">
        <f>IF('VALORACIÓN DE RIESGOS'!Q150=DATOS!$C$221,DATOS!$D$221,IF('VALORACIÓN DE RIESGOS'!Q150=DATOS!$C$222,DATOS!$D$222,IF('VALORACIÓN DE RIESGOS'!Q150=DATOS!$C$223,DATOS!$D$223,IF('VALORACIÓN DE RIESGOS'!Q150=DATOS!$C$224,DATOS!$D$224))))</f>
        <v>0</v>
      </c>
      <c r="F269" s="25" t="b">
        <f>IF('VALORACIÓN DE RIESGOS'!R150=DATOS!$C$221,DATOS!$D$221,IF('VALORACIÓN DE RIESGOS'!R150=DATOS!$C$222,DATOS!$D$222,IF('VALORACIÓN DE RIESGOS'!R150=DATOS!$C$223,DATOS!$D$223,IF('VALORACIÓN DE RIESGOS'!R150=DATOS!$C$224,DATOS!$D$224))))</f>
        <v>0</v>
      </c>
      <c r="G269" s="25" t="b">
        <f>IF('VALORACIÓN DE RIESGOS'!S150=DATOS!$C$221,DATOS!$D$221,IF('VALORACIÓN DE RIESGOS'!S150=DATOS!$C$222,DATOS!$D$222,IF('VALORACIÓN DE RIESGOS'!S150=DATOS!$C$223,DATOS!$D$223,IF('VALORACIÓN DE RIESGOS'!S150=DATOS!$C$224,DATOS!$D$224))))</f>
        <v>0</v>
      </c>
      <c r="H269" s="25" t="b">
        <f>IF('VALORACIÓN DE RIESGOS'!T150=DATOS!$C$221,DATOS!$D$221,IF('VALORACIÓN DE RIESGOS'!T150=DATOS!$C$222,DATOS!$D$222,IF('VALORACIÓN DE RIESGOS'!T150=DATOS!$C$223,DATOS!$D$223,IF('VALORACIÓN DE RIESGOS'!T150=DATOS!$C$224,DATOS!$D$224))))</f>
        <v>0</v>
      </c>
      <c r="I269" s="25" t="b">
        <f>IF('VALORACIÓN DE RIESGOS'!U150=DATOS!$C$221,DATOS!$D$221,IF('VALORACIÓN DE RIESGOS'!U150=DATOS!$C$222,DATOS!$D$222,IF('VALORACIÓN DE RIESGOS'!U150=DATOS!$C$223,DATOS!$D$223,IF('VALORACIÓN DE RIESGOS'!U150=DATOS!$C$224,DATOS!$D$224))))</f>
        <v>0</v>
      </c>
      <c r="J269" s="25" t="b">
        <f>IF('VALORACIÓN DE RIESGOS'!V150=DATOS!$C$221,DATOS!$D$221,IF('VALORACIÓN DE RIESGOS'!V150=DATOS!$C$222,DATOS!$D$222,IF('VALORACIÓN DE RIESGOS'!V150=DATOS!$C$223,DATOS!$D$223,IF('VALORACIÓN DE RIESGOS'!V150=DATOS!$C$224,DATOS!$D$224))))</f>
        <v>0</v>
      </c>
      <c r="K269" s="25" t="b">
        <f>IF('VALORACIÓN DE RIESGOS'!W150=DATOS!$C$221,DATOS!$D$221,IF('VALORACIÓN DE RIESGOS'!W150=DATOS!$C$222,DATOS!$D$222,IF('VALORACIÓN DE RIESGOS'!W150=DATOS!$C$223,DATOS!$D$223,IF('VALORACIÓN DE RIESGOS'!W150=DATOS!$C$224,DATOS!$D$224))))</f>
        <v>0</v>
      </c>
      <c r="L269" s="17">
        <f t="shared" si="29"/>
        <v>10</v>
      </c>
    </row>
    <row r="270" spans="1:13" x14ac:dyDescent="0.25">
      <c r="A270" s="28"/>
      <c r="B270" s="158">
        <f t="shared" ref="B270:K270" si="30">SUM(B263:B269)</f>
        <v>100</v>
      </c>
      <c r="C270" s="159">
        <f t="shared" si="30"/>
        <v>100</v>
      </c>
      <c r="D270" s="159">
        <f t="shared" si="30"/>
        <v>100</v>
      </c>
      <c r="E270" s="159">
        <f t="shared" si="30"/>
        <v>0</v>
      </c>
      <c r="F270" s="159">
        <f t="shared" si="30"/>
        <v>0</v>
      </c>
      <c r="G270" s="159">
        <f t="shared" si="30"/>
        <v>0</v>
      </c>
      <c r="H270" s="159">
        <f t="shared" si="30"/>
        <v>0</v>
      </c>
      <c r="I270" s="159">
        <f t="shared" si="30"/>
        <v>0</v>
      </c>
      <c r="J270" s="159">
        <f t="shared" si="30"/>
        <v>0</v>
      </c>
      <c r="K270" s="159">
        <f t="shared" si="30"/>
        <v>0</v>
      </c>
      <c r="L270" s="160">
        <f>(SUM(B270:K270))/M270</f>
        <v>100</v>
      </c>
      <c r="M270" s="16">
        <f>COUNTIF(B270:K270,"&gt;0")</f>
        <v>3</v>
      </c>
    </row>
    <row r="271" spans="1:13" x14ac:dyDescent="0.25">
      <c r="A271" s="28"/>
      <c r="B271" s="25" t="str">
        <f>IF(B270=0,"N/A",IF(B270&lt;=85,$E$206,IF(AND(B270&gt;=86,B270&lt;=94),$E$207,IF(AND(B270&gt;=95,B270&lt;=100),$E$208))))</f>
        <v>Fuerte</v>
      </c>
      <c r="C271" s="25" t="str">
        <f t="shared" ref="C271:K271" si="31">IF(C270=0,"N/A",IF(C270&lt;=85,$E$206,IF(AND(C270&gt;=86,C270&lt;=94),$E$207,IF(AND(C270&gt;=95,C270&lt;=100),$E$208))))</f>
        <v>Fuerte</v>
      </c>
      <c r="D271" s="25" t="str">
        <f t="shared" si="31"/>
        <v>Fuerte</v>
      </c>
      <c r="E271" s="25" t="str">
        <f t="shared" si="31"/>
        <v>N/A</v>
      </c>
      <c r="F271" s="25" t="str">
        <f t="shared" si="31"/>
        <v>N/A</v>
      </c>
      <c r="G271" s="25" t="str">
        <f t="shared" si="31"/>
        <v>N/A</v>
      </c>
      <c r="H271" s="25" t="str">
        <f t="shared" si="31"/>
        <v>N/A</v>
      </c>
      <c r="I271" s="25" t="str">
        <f t="shared" si="31"/>
        <v>N/A</v>
      </c>
      <c r="J271" s="25" t="str">
        <f t="shared" si="31"/>
        <v>N/A</v>
      </c>
      <c r="K271" s="25" t="str">
        <f t="shared" si="31"/>
        <v>N/A</v>
      </c>
      <c r="L271" s="17" t="str">
        <f>IF(L270&lt;=50,$E$206,IF(AND(L270&gt;=51,L270&lt;=99),$E$207,IF(AND(L270&gt;=99.5,L270&lt;=100),$E$208)))</f>
        <v>Fuerte</v>
      </c>
    </row>
    <row r="272" spans="1:13" x14ac:dyDescent="0.25">
      <c r="A272" s="28"/>
      <c r="B272" s="79"/>
      <c r="C272" s="26"/>
      <c r="D272" s="27"/>
      <c r="E272" s="26"/>
      <c r="F272" s="27"/>
      <c r="G272" s="27"/>
      <c r="H272" s="27"/>
      <c r="I272" s="27"/>
      <c r="J272" s="27"/>
      <c r="K272" s="27"/>
      <c r="L272" s="27"/>
    </row>
    <row r="273" spans="1:13" x14ac:dyDescent="0.25">
      <c r="A273" s="28"/>
      <c r="B273" s="78" t="s">
        <v>247</v>
      </c>
      <c r="C273" s="26"/>
      <c r="D273" s="27"/>
      <c r="E273" s="26"/>
      <c r="F273" s="27"/>
      <c r="G273" s="27"/>
      <c r="H273" s="27"/>
      <c r="I273" s="27"/>
      <c r="J273" s="27"/>
      <c r="K273" s="27"/>
      <c r="L273" s="27"/>
    </row>
    <row r="274" spans="1:13" x14ac:dyDescent="0.25">
      <c r="A274" s="28"/>
      <c r="B274" s="34" t="s">
        <v>416</v>
      </c>
      <c r="C274" s="34" t="s">
        <v>417</v>
      </c>
      <c r="D274" s="33" t="s">
        <v>418</v>
      </c>
      <c r="E274" s="34" t="s">
        <v>419</v>
      </c>
      <c r="F274" s="33" t="s">
        <v>420</v>
      </c>
      <c r="G274" s="33" t="s">
        <v>421</v>
      </c>
      <c r="H274" s="33" t="s">
        <v>422</v>
      </c>
      <c r="I274" s="33" t="s">
        <v>423</v>
      </c>
      <c r="J274" s="33" t="s">
        <v>424</v>
      </c>
      <c r="K274" s="35" t="s">
        <v>425</v>
      </c>
      <c r="L274" s="54" t="s">
        <v>426</v>
      </c>
    </row>
    <row r="275" spans="1:13" x14ac:dyDescent="0.25">
      <c r="A275" s="28"/>
      <c r="B275" s="38" t="b">
        <f>IF('VALORACIÓN DE RIESGOS'!N170=DATOS!$C$206,DATOS!$D$206,IF('VALORACIÓN DE RIESGOS'!N170=DATOS!$C$207,DATOS!$D$207))</f>
        <v>0</v>
      </c>
      <c r="C275" s="36" t="b">
        <f>IF('VALORACIÓN DE RIESGOS'!O170=DATOS!$C$206,DATOS!$D$206,IF('VALORACIÓN DE RIESGOS'!O170=DATOS!$C$207,DATOS!$D$207))</f>
        <v>0</v>
      </c>
      <c r="D275" s="36" t="b">
        <f>IF('VALORACIÓN DE RIESGOS'!P170=DATOS!$C$206,DATOS!$D$206,IF('VALORACIÓN DE RIESGOS'!P170=DATOS!$C$207,DATOS!$D$207))</f>
        <v>0</v>
      </c>
      <c r="E275" s="38" t="b">
        <f>IF('VALORACIÓN DE RIESGOS'!Q170=DATOS!$C$206,DATOS!$D$206,IF('VALORACIÓN DE RIESGOS'!Q170=DATOS!$C$207,DATOS!$D$207))</f>
        <v>0</v>
      </c>
      <c r="F275" s="36" t="b">
        <f>IF('VALORACIÓN DE RIESGOS'!R170=DATOS!$C$206,DATOS!$D$206,IF('VALORACIÓN DE RIESGOS'!R170=DATOS!$C$207,DATOS!$D$207))</f>
        <v>0</v>
      </c>
      <c r="G275" s="36" t="b">
        <f>IF('VALORACIÓN DE RIESGOS'!S170=DATOS!$C$206,DATOS!$D$206,IF('VALORACIÓN DE RIESGOS'!S170=DATOS!$C$207,DATOS!$D$207))</f>
        <v>0</v>
      </c>
      <c r="H275" s="36" t="b">
        <f>IF('VALORACIÓN DE RIESGOS'!T170=DATOS!$C$206,DATOS!$D$206,IF('VALORACIÓN DE RIESGOS'!T170=DATOS!$C$207,DATOS!$D$207))</f>
        <v>0</v>
      </c>
      <c r="I275" s="36" t="b">
        <f>IF('VALORACIÓN DE RIESGOS'!U170=DATOS!$C$206,DATOS!$D$206,IF('VALORACIÓN DE RIESGOS'!U170=DATOS!$C$207,DATOS!$D$207))</f>
        <v>0</v>
      </c>
      <c r="J275" s="36" t="b">
        <f>IF('VALORACIÓN DE RIESGOS'!V170=DATOS!$C$206,DATOS!$D$206,IF('VALORACIÓN DE RIESGOS'!V170=DATOS!$C$207,DATOS!$D$207))</f>
        <v>0</v>
      </c>
      <c r="K275" s="36" t="b">
        <f>IF('VALORACIÓN DE RIESGOS'!W170=DATOS!$C$206,DATOS!$D$206,IF('VALORACIÓN DE RIESGOS'!W170=DATOS!$C$207,DATOS!$D$207))</f>
        <v>0</v>
      </c>
      <c r="L275" s="37" t="e">
        <f>AVERAGE(B275:K275)</f>
        <v>#DIV/0!</v>
      </c>
    </row>
    <row r="276" spans="1:13" x14ac:dyDescent="0.25">
      <c r="A276" s="28"/>
      <c r="B276" s="38" t="b">
        <f>IF('VALORACIÓN DE RIESGOS'!N172=DATOS!$C$208,DATOS!$D$208,IF('VALORACIÓN DE RIESGOS'!N172=DATOS!$C$209,DATOS!$D$209))</f>
        <v>0</v>
      </c>
      <c r="C276" s="36" t="b">
        <f>IF('VALORACIÓN DE RIESGOS'!O172=DATOS!$C$208,DATOS!$D$208,IF('VALORACIÓN DE RIESGOS'!O172=DATOS!$C$209,DATOS!$D$209))</f>
        <v>0</v>
      </c>
      <c r="D276" s="36" t="b">
        <f>IF('VALORACIÓN DE RIESGOS'!P172=DATOS!$C$208,DATOS!$D$208,IF('VALORACIÓN DE RIESGOS'!P172=DATOS!$C$209,DATOS!$D$209))</f>
        <v>0</v>
      </c>
      <c r="E276" s="38" t="b">
        <f>IF('VALORACIÓN DE RIESGOS'!Q172=DATOS!$C$208,DATOS!$D$208,IF('VALORACIÓN DE RIESGOS'!Q172=DATOS!$C$209,DATOS!$D$209))</f>
        <v>0</v>
      </c>
      <c r="F276" s="36" t="b">
        <f>IF('VALORACIÓN DE RIESGOS'!R172=DATOS!$C$208,DATOS!$D$208,IF('VALORACIÓN DE RIESGOS'!R172=DATOS!$C$209,DATOS!$D$209))</f>
        <v>0</v>
      </c>
      <c r="G276" s="36" t="b">
        <f>IF('VALORACIÓN DE RIESGOS'!S172=DATOS!$C$208,DATOS!$D$208,IF('VALORACIÓN DE RIESGOS'!S172=DATOS!$C$209,DATOS!$D$209))</f>
        <v>0</v>
      </c>
      <c r="H276" s="36" t="b">
        <f>IF('VALORACIÓN DE RIESGOS'!T172=DATOS!$C$208,DATOS!$D$208,IF('VALORACIÓN DE RIESGOS'!T172=DATOS!$C$209,DATOS!$D$209))</f>
        <v>0</v>
      </c>
      <c r="I276" s="36" t="b">
        <f>IF('VALORACIÓN DE RIESGOS'!U172=DATOS!$C$208,DATOS!$D$208,IF('VALORACIÓN DE RIESGOS'!U172=DATOS!$C$209,DATOS!$D$209))</f>
        <v>0</v>
      </c>
      <c r="J276" s="36" t="b">
        <f>IF('VALORACIÓN DE RIESGOS'!V172=DATOS!$C$208,DATOS!$D$208,IF('VALORACIÓN DE RIESGOS'!V172=DATOS!$C$209,DATOS!$D$209))</f>
        <v>0</v>
      </c>
      <c r="K276" s="36" t="b">
        <f>IF('VALORACIÓN DE RIESGOS'!W172=DATOS!$C$208,DATOS!$D$208,IF('VALORACIÓN DE RIESGOS'!W172=DATOS!$C$209,DATOS!$D$209))</f>
        <v>0</v>
      </c>
      <c r="L276" s="37" t="e">
        <f t="shared" ref="L276:L281" si="32">AVERAGE(B276:K276)</f>
        <v>#DIV/0!</v>
      </c>
    </row>
    <row r="277" spans="1:13" x14ac:dyDescent="0.25">
      <c r="A277" s="28"/>
      <c r="B277" s="38" t="b">
        <f>IF('VALORACIÓN DE RIESGOS'!N175=DATOS!$C$210,DATOS!$D$210,IF('VALORACIÓN DE RIESGOS'!N175=DATOS!$C$211,DATOS!$D$211))</f>
        <v>0</v>
      </c>
      <c r="C277" s="36" t="b">
        <f>IF('VALORACIÓN DE RIESGOS'!O175=DATOS!$C$210,DATOS!$D$210,IF('VALORACIÓN DE RIESGOS'!O175=DATOS!$C$211,DATOS!$D$211))</f>
        <v>0</v>
      </c>
      <c r="D277" s="36" t="b">
        <f>IF('VALORACIÓN DE RIESGOS'!P175=DATOS!$C$210,DATOS!$D$210,IF('VALORACIÓN DE RIESGOS'!P175=DATOS!$C$211,DATOS!$D$211))</f>
        <v>0</v>
      </c>
      <c r="E277" s="38" t="b">
        <f>IF('VALORACIÓN DE RIESGOS'!Q175=DATOS!$C$210,DATOS!$D$210,IF('VALORACIÓN DE RIESGOS'!Q175=DATOS!$C$211,DATOS!$D$211))</f>
        <v>0</v>
      </c>
      <c r="F277" s="36" t="b">
        <f>IF('VALORACIÓN DE RIESGOS'!R175=DATOS!$C$210,DATOS!$D$210,IF('VALORACIÓN DE RIESGOS'!R175=DATOS!$C$211,DATOS!$D$211))</f>
        <v>0</v>
      </c>
      <c r="G277" s="36" t="b">
        <f>IF('VALORACIÓN DE RIESGOS'!S175=DATOS!$C$210,DATOS!$D$210,IF('VALORACIÓN DE RIESGOS'!S175=DATOS!$C$211,DATOS!$D$211))</f>
        <v>0</v>
      </c>
      <c r="H277" s="36" t="b">
        <f>IF('VALORACIÓN DE RIESGOS'!T175=DATOS!$C$210,DATOS!$D$210,IF('VALORACIÓN DE RIESGOS'!T175=DATOS!$C$211,DATOS!$D$211))</f>
        <v>0</v>
      </c>
      <c r="I277" s="36" t="b">
        <f>IF('VALORACIÓN DE RIESGOS'!U175=DATOS!$C$210,DATOS!$D$210,IF('VALORACIÓN DE RIESGOS'!U175=DATOS!$C$211,DATOS!$D$211))</f>
        <v>0</v>
      </c>
      <c r="J277" s="36" t="b">
        <f>IF('VALORACIÓN DE RIESGOS'!V175=DATOS!$C$210,DATOS!$D$210,IF('VALORACIÓN DE RIESGOS'!V175=DATOS!$C$211,DATOS!$D$211))</f>
        <v>0</v>
      </c>
      <c r="K277" s="36" t="b">
        <f>IF('VALORACIÓN DE RIESGOS'!W175=DATOS!$C$210,DATOS!$D$210,IF('VALORACIÓN DE RIESGOS'!W175=DATOS!$C$211,DATOS!$D$211))</f>
        <v>0</v>
      </c>
      <c r="L277" s="37" t="e">
        <f t="shared" si="32"/>
        <v>#DIV/0!</v>
      </c>
    </row>
    <row r="278" spans="1:13" x14ac:dyDescent="0.25">
      <c r="A278" s="28"/>
      <c r="B278" s="38" t="b">
        <f>IF('VALORACIÓN DE RIESGOS'!N178=DATOS!$C$212,DATOS!$D$212,IF('VALORACIÓN DE RIESGOS'!N178=DATOS!$C$213,DATOS!$D$213,IF('VALORACIÓN DE RIESGOS'!N178=DATOS!$C$214,DATOS!$D$214)))</f>
        <v>0</v>
      </c>
      <c r="C278" s="36" t="b">
        <f>IF('VALORACIÓN DE RIESGOS'!O178=DATOS!$C$212,DATOS!$D$212,IF('VALORACIÓN DE RIESGOS'!O178=DATOS!$C$213,DATOS!$D$213,IF('VALORACIÓN DE RIESGOS'!O178=DATOS!$C$214,DATOS!$D$214)))</f>
        <v>0</v>
      </c>
      <c r="D278" s="36" t="b">
        <f>IF('VALORACIÓN DE RIESGOS'!P178=DATOS!$C$212,DATOS!$D$212,IF('VALORACIÓN DE RIESGOS'!P178=DATOS!$C$213,DATOS!$D$213,IF('VALORACIÓN DE RIESGOS'!P178=DATOS!$C$214,DATOS!$D$214)))</f>
        <v>0</v>
      </c>
      <c r="E278" s="38" t="b">
        <f>IF('VALORACIÓN DE RIESGOS'!Q178=DATOS!$C$212,DATOS!$D$212,IF('VALORACIÓN DE RIESGOS'!Q178=DATOS!$C$213,DATOS!$D$213,IF('VALORACIÓN DE RIESGOS'!Q178=DATOS!$C$214,DATOS!$D$214)))</f>
        <v>0</v>
      </c>
      <c r="F278" s="36" t="b">
        <f>IF('VALORACIÓN DE RIESGOS'!R178=DATOS!$C$212,DATOS!$D$212,IF('VALORACIÓN DE RIESGOS'!R178=DATOS!$C$213,DATOS!$D$213,IF('VALORACIÓN DE RIESGOS'!R178=DATOS!$C$214,DATOS!$D$214)))</f>
        <v>0</v>
      </c>
      <c r="G278" s="36" t="b">
        <f>IF('VALORACIÓN DE RIESGOS'!S178=DATOS!$C$212,DATOS!$D$212,IF('VALORACIÓN DE RIESGOS'!S178=DATOS!$C$213,DATOS!$D$213,IF('VALORACIÓN DE RIESGOS'!S178=DATOS!$C$214,DATOS!$D$214)))</f>
        <v>0</v>
      </c>
      <c r="H278" s="36" t="b">
        <f>IF('VALORACIÓN DE RIESGOS'!T178=DATOS!$C$212,DATOS!$D$212,IF('VALORACIÓN DE RIESGOS'!T178=DATOS!$C$213,DATOS!$D$213,IF('VALORACIÓN DE RIESGOS'!T178=DATOS!$C$214,DATOS!$D$214)))</f>
        <v>0</v>
      </c>
      <c r="I278" s="36" t="b">
        <f>IF('VALORACIÓN DE RIESGOS'!U178=DATOS!$C$212,DATOS!$D$212,IF('VALORACIÓN DE RIESGOS'!U178=DATOS!$C$213,DATOS!$D$213,IF('VALORACIÓN DE RIESGOS'!U178=DATOS!$C$214,DATOS!$D$214)))</f>
        <v>0</v>
      </c>
      <c r="J278" s="36" t="b">
        <f>IF('VALORACIÓN DE RIESGOS'!V178=DATOS!$C$212,DATOS!$D$212,IF('VALORACIÓN DE RIESGOS'!V178=DATOS!$C$213,DATOS!$D$213,IF('VALORACIÓN DE RIESGOS'!V178=DATOS!$C$214,DATOS!$D$214)))</f>
        <v>0</v>
      </c>
      <c r="K278" s="36" t="b">
        <f>IF('VALORACIÓN DE RIESGOS'!W178=DATOS!$C$212,DATOS!$D$212,IF('VALORACIÓN DE RIESGOS'!W178=DATOS!$C$213,DATOS!$D$213,IF('VALORACIÓN DE RIESGOS'!W178=DATOS!$C$214,DATOS!$D$214)))</f>
        <v>0</v>
      </c>
      <c r="L278" s="37" t="e">
        <f t="shared" si="32"/>
        <v>#DIV/0!</v>
      </c>
    </row>
    <row r="279" spans="1:13" x14ac:dyDescent="0.25">
      <c r="A279" s="28"/>
      <c r="B279" s="38" t="b">
        <f>IF('VALORACIÓN DE RIESGOS'!N182=DATOS!$C$215,DATOS!$D$215,IF('VALORACIÓN DE RIESGOS'!N182=DATOS!$C$216,DATOS!$D$216))</f>
        <v>0</v>
      </c>
      <c r="C279" s="36" t="b">
        <f>IF('VALORACIÓN DE RIESGOS'!O182=DATOS!$C$215,DATOS!$D$215,IF('VALORACIÓN DE RIESGOS'!O182=DATOS!$C$216,DATOS!$D$216))</f>
        <v>0</v>
      </c>
      <c r="D279" s="36" t="b">
        <f>IF('VALORACIÓN DE RIESGOS'!P182=DATOS!$C$215,DATOS!$D$215,IF('VALORACIÓN DE RIESGOS'!P182=DATOS!$C$216,DATOS!$D$216))</f>
        <v>0</v>
      </c>
      <c r="E279" s="38" t="b">
        <f>IF('VALORACIÓN DE RIESGOS'!Q182=DATOS!$C$215,DATOS!$D$215,IF('VALORACIÓN DE RIESGOS'!Q182=DATOS!$C$216,DATOS!$D$216))</f>
        <v>0</v>
      </c>
      <c r="F279" s="36" t="b">
        <f>IF('VALORACIÓN DE RIESGOS'!R182=DATOS!$C$215,DATOS!$D$215,IF('VALORACIÓN DE RIESGOS'!R182=DATOS!$C$216,DATOS!$D$216))</f>
        <v>0</v>
      </c>
      <c r="G279" s="36" t="b">
        <f>IF('VALORACIÓN DE RIESGOS'!S182=DATOS!$C$215,DATOS!$D$215,IF('VALORACIÓN DE RIESGOS'!S182=DATOS!$C$216,DATOS!$D$216))</f>
        <v>0</v>
      </c>
      <c r="H279" s="36" t="b">
        <f>IF('VALORACIÓN DE RIESGOS'!T182=DATOS!$C$215,DATOS!$D$215,IF('VALORACIÓN DE RIESGOS'!T182=DATOS!$C$216,DATOS!$D$216))</f>
        <v>0</v>
      </c>
      <c r="I279" s="36" t="b">
        <f>IF('VALORACIÓN DE RIESGOS'!U182=DATOS!$C$215,DATOS!$D$215,IF('VALORACIÓN DE RIESGOS'!U182=DATOS!$C$216,DATOS!$D$216))</f>
        <v>0</v>
      </c>
      <c r="J279" s="36" t="b">
        <f>IF('VALORACIÓN DE RIESGOS'!V182=DATOS!$C$215,DATOS!$D$215,IF('VALORACIÓN DE RIESGOS'!V182=DATOS!$C$216,DATOS!$D$216))</f>
        <v>0</v>
      </c>
      <c r="K279" s="36" t="b">
        <f>IF('VALORACIÓN DE RIESGOS'!W182=DATOS!$C$215,DATOS!$D$215,IF('VALORACIÓN DE RIESGOS'!W182=DATOS!$C$216,DATOS!$D$216))</f>
        <v>0</v>
      </c>
      <c r="L279" s="37" t="e">
        <f t="shared" si="32"/>
        <v>#DIV/0!</v>
      </c>
    </row>
    <row r="280" spans="1:13" x14ac:dyDescent="0.25">
      <c r="A280" s="28"/>
      <c r="B280" s="38" t="b">
        <f>IF('VALORACIÓN DE RIESGOS'!N184=DATOS!$C$217,DATOS!$D$217,IF('VALORACIÓN DE RIESGOS'!N184=DATOS!$C$218,DATOS!$D$218,IF('VALORACIÓN DE RIESGOS'!N184=DATOS!$C$219,DATOS!$D$219,IF('VALORACIÓN DE RIESGOS'!N184=DATOS!$C$220,DATOS!$D$220))))</f>
        <v>0</v>
      </c>
      <c r="C280" s="38" t="b">
        <f>IF('VALORACIÓN DE RIESGOS'!O184=DATOS!$C$217,DATOS!$D$217,IF('VALORACIÓN DE RIESGOS'!O184=DATOS!$C$218,DATOS!$D$218,IF('VALORACIÓN DE RIESGOS'!O184=DATOS!$C$219,DATOS!$D$219,IF('VALORACIÓN DE RIESGOS'!O184=DATOS!$C$220,DATOS!$D$220))))</f>
        <v>0</v>
      </c>
      <c r="D280" s="38" t="b">
        <f>IF('VALORACIÓN DE RIESGOS'!P184=DATOS!$C$217,DATOS!$D$217,IF('VALORACIÓN DE RIESGOS'!P184=DATOS!$C$218,DATOS!$D$218,IF('VALORACIÓN DE RIESGOS'!P184=DATOS!$C$219,DATOS!$D$219,IF('VALORACIÓN DE RIESGOS'!P184=DATOS!$C$220,DATOS!$D$220))))</f>
        <v>0</v>
      </c>
      <c r="E280" s="38" t="b">
        <f>IF('VALORACIÓN DE RIESGOS'!Q184=DATOS!$C$217,DATOS!$D$217,IF('VALORACIÓN DE RIESGOS'!Q184=DATOS!$C$218,DATOS!$D$218,IF('VALORACIÓN DE RIESGOS'!Q184=DATOS!$C$219,DATOS!$D$219,IF('VALORACIÓN DE RIESGOS'!Q184=DATOS!$C$220,DATOS!$D$220))))</f>
        <v>0</v>
      </c>
      <c r="F280" s="38" t="b">
        <f>IF('VALORACIÓN DE RIESGOS'!R184=DATOS!$C$217,DATOS!$D$217,IF('VALORACIÓN DE RIESGOS'!R184=DATOS!$C$218,DATOS!$D$218,IF('VALORACIÓN DE RIESGOS'!R184=DATOS!$C$219,DATOS!$D$219,IF('VALORACIÓN DE RIESGOS'!R184=DATOS!$C$220,DATOS!$D$220))))</f>
        <v>0</v>
      </c>
      <c r="G280" s="38" t="b">
        <f>IF('VALORACIÓN DE RIESGOS'!S184=DATOS!$C$217,DATOS!$D$217,IF('VALORACIÓN DE RIESGOS'!S184=DATOS!$C$218,DATOS!$D$218,IF('VALORACIÓN DE RIESGOS'!S184=DATOS!$C$219,DATOS!$D$219,IF('VALORACIÓN DE RIESGOS'!S184=DATOS!$C$220,DATOS!$D$220))))</f>
        <v>0</v>
      </c>
      <c r="H280" s="38" t="b">
        <f>IF('VALORACIÓN DE RIESGOS'!T184=DATOS!$C$217,DATOS!$D$217,IF('VALORACIÓN DE RIESGOS'!T184=DATOS!$C$218,DATOS!$D$218,IF('VALORACIÓN DE RIESGOS'!T184=DATOS!$C$219,DATOS!$D$219,IF('VALORACIÓN DE RIESGOS'!T184=DATOS!$C$220,DATOS!$D$220))))</f>
        <v>0</v>
      </c>
      <c r="I280" s="38" t="b">
        <f>IF('VALORACIÓN DE RIESGOS'!U184=DATOS!$C$217,DATOS!$D$217,IF('VALORACIÓN DE RIESGOS'!U184=DATOS!$C$218,DATOS!$D$218,IF('VALORACIÓN DE RIESGOS'!U184=DATOS!$C$219,DATOS!$D$219,IF('VALORACIÓN DE RIESGOS'!U184=DATOS!$C$220,DATOS!$D$220))))</f>
        <v>0</v>
      </c>
      <c r="J280" s="38" t="b">
        <f>IF('VALORACIÓN DE RIESGOS'!V184=DATOS!$C$217,DATOS!$D$217,IF('VALORACIÓN DE RIESGOS'!V184=DATOS!$C$218,DATOS!$D$218,IF('VALORACIÓN DE RIESGOS'!V184=DATOS!$C$219,DATOS!$D$219,IF('VALORACIÓN DE RIESGOS'!V184=DATOS!$C$220,DATOS!$D$220))))</f>
        <v>0</v>
      </c>
      <c r="K280" s="38" t="b">
        <f>IF('VALORACIÓN DE RIESGOS'!W184=DATOS!$C$217,DATOS!$D$217,IF('VALORACIÓN DE RIESGOS'!W184=DATOS!$C$218,DATOS!$D$218,IF('VALORACIÓN DE RIESGOS'!W184=DATOS!$C$219,DATOS!$D$219,IF('VALORACIÓN DE RIESGOS'!W184=DATOS!$C$220,DATOS!$D$220))))</f>
        <v>0</v>
      </c>
      <c r="L280" s="37" t="e">
        <f t="shared" si="32"/>
        <v>#DIV/0!</v>
      </c>
    </row>
    <row r="281" spans="1:13" x14ac:dyDescent="0.25">
      <c r="A281" s="28"/>
      <c r="B281" s="38" t="b">
        <f>IF('VALORACIÓN DE RIESGOS'!N187=DATOS!$C$221,DATOS!$D$221,IF('VALORACIÓN DE RIESGOS'!N187=DATOS!$C$222,DATOS!$D$222,IF('VALORACIÓN DE RIESGOS'!N187=DATOS!$C$223,DATOS!$D$223,IF('VALORACIÓN DE RIESGOS'!N187=DATOS!$C$224,DATOS!$D$224))))</f>
        <v>0</v>
      </c>
      <c r="C281" s="38" t="b">
        <f>IF('VALORACIÓN DE RIESGOS'!O187=DATOS!$C$221,DATOS!$D$221,IF('VALORACIÓN DE RIESGOS'!O187=DATOS!$C$222,DATOS!$D$222,IF('VALORACIÓN DE RIESGOS'!O187=DATOS!$C$223,DATOS!$D$223,IF('VALORACIÓN DE RIESGOS'!O187=DATOS!$C$224,DATOS!$D$224))))</f>
        <v>0</v>
      </c>
      <c r="D281" s="38" t="b">
        <f>IF('VALORACIÓN DE RIESGOS'!P187=DATOS!$C$221,DATOS!$D$221,IF('VALORACIÓN DE RIESGOS'!P187=DATOS!$C$222,DATOS!$D$222,IF('VALORACIÓN DE RIESGOS'!P187=DATOS!$C$223,DATOS!$D$223,IF('VALORACIÓN DE RIESGOS'!P187=DATOS!$C$224,DATOS!$D$224))))</f>
        <v>0</v>
      </c>
      <c r="E281" s="38" t="b">
        <f>IF('VALORACIÓN DE RIESGOS'!Q187=DATOS!$C$221,DATOS!$D$221,IF('VALORACIÓN DE RIESGOS'!Q187=DATOS!$C$222,DATOS!$D$222,IF('VALORACIÓN DE RIESGOS'!Q187=DATOS!$C$223,DATOS!$D$223,IF('VALORACIÓN DE RIESGOS'!Q187=DATOS!$C$224,DATOS!$D$224))))</f>
        <v>0</v>
      </c>
      <c r="F281" s="38" t="b">
        <f>IF('VALORACIÓN DE RIESGOS'!R187=DATOS!$C$221,DATOS!$D$221,IF('VALORACIÓN DE RIESGOS'!R187=DATOS!$C$222,DATOS!$D$222,IF('VALORACIÓN DE RIESGOS'!R187=DATOS!$C$223,DATOS!$D$223,IF('VALORACIÓN DE RIESGOS'!R187=DATOS!$C$224,DATOS!$D$224))))</f>
        <v>0</v>
      </c>
      <c r="G281" s="38" t="b">
        <f>IF('VALORACIÓN DE RIESGOS'!S187=DATOS!$C$221,DATOS!$D$221,IF('VALORACIÓN DE RIESGOS'!S187=DATOS!$C$222,DATOS!$D$222,IF('VALORACIÓN DE RIESGOS'!S187=DATOS!$C$223,DATOS!$D$223,IF('VALORACIÓN DE RIESGOS'!S187=DATOS!$C$224,DATOS!$D$224))))</f>
        <v>0</v>
      </c>
      <c r="H281" s="38" t="b">
        <f>IF('VALORACIÓN DE RIESGOS'!T187=DATOS!$C$221,DATOS!$D$221,IF('VALORACIÓN DE RIESGOS'!T187=DATOS!$C$222,DATOS!$D$222,IF('VALORACIÓN DE RIESGOS'!T187=DATOS!$C$223,DATOS!$D$223,IF('VALORACIÓN DE RIESGOS'!T187=DATOS!$C$224,DATOS!$D$224))))</f>
        <v>0</v>
      </c>
      <c r="I281" s="38" t="b">
        <f>IF('VALORACIÓN DE RIESGOS'!U187=DATOS!$C$221,DATOS!$D$221,IF('VALORACIÓN DE RIESGOS'!U187=DATOS!$C$222,DATOS!$D$222,IF('VALORACIÓN DE RIESGOS'!U187=DATOS!$C$223,DATOS!$D$223,IF('VALORACIÓN DE RIESGOS'!U187=DATOS!$C$224,DATOS!$D$224))))</f>
        <v>0</v>
      </c>
      <c r="J281" s="38" t="b">
        <f>IF('VALORACIÓN DE RIESGOS'!V187=DATOS!$C$221,DATOS!$D$221,IF('VALORACIÓN DE RIESGOS'!V187=DATOS!$C$222,DATOS!$D$222,IF('VALORACIÓN DE RIESGOS'!V187=DATOS!$C$223,DATOS!$D$223,IF('VALORACIÓN DE RIESGOS'!V187=DATOS!$C$224,DATOS!$D$224))))</f>
        <v>0</v>
      </c>
      <c r="K281" s="38" t="b">
        <f>IF('VALORACIÓN DE RIESGOS'!W187=DATOS!$C$221,DATOS!$D$221,IF('VALORACIÓN DE RIESGOS'!W187=DATOS!$C$222,DATOS!$D$222,IF('VALORACIÓN DE RIESGOS'!W187=DATOS!$C$223,DATOS!$D$223,IF('VALORACIÓN DE RIESGOS'!W187=DATOS!$C$224,DATOS!$D$224))))</f>
        <v>0</v>
      </c>
      <c r="L281" s="37" t="e">
        <f t="shared" si="32"/>
        <v>#DIV/0!</v>
      </c>
    </row>
    <row r="282" spans="1:13" x14ac:dyDescent="0.25">
      <c r="A282" s="28"/>
      <c r="B282" s="161">
        <f t="shared" ref="B282:K282" si="33">SUM(B275:B281)</f>
        <v>0</v>
      </c>
      <c r="C282" s="162">
        <f t="shared" si="33"/>
        <v>0</v>
      </c>
      <c r="D282" s="162">
        <f t="shared" si="33"/>
        <v>0</v>
      </c>
      <c r="E282" s="162">
        <f t="shared" si="33"/>
        <v>0</v>
      </c>
      <c r="F282" s="162">
        <f t="shared" si="33"/>
        <v>0</v>
      </c>
      <c r="G282" s="162">
        <f t="shared" si="33"/>
        <v>0</v>
      </c>
      <c r="H282" s="162">
        <f t="shared" si="33"/>
        <v>0</v>
      </c>
      <c r="I282" s="162">
        <f t="shared" si="33"/>
        <v>0</v>
      </c>
      <c r="J282" s="162">
        <f t="shared" si="33"/>
        <v>0</v>
      </c>
      <c r="K282" s="162">
        <f t="shared" si="33"/>
        <v>0</v>
      </c>
      <c r="L282" s="160" t="e">
        <f>(SUM(B282:K282))/M282</f>
        <v>#DIV/0!</v>
      </c>
      <c r="M282" s="16">
        <f>COUNTIF(B282:K282,"&gt;0")</f>
        <v>0</v>
      </c>
    </row>
    <row r="283" spans="1:13" x14ac:dyDescent="0.25">
      <c r="A283" s="28"/>
      <c r="B283" s="38" t="str">
        <f>IF(B282=0,"N/A",IF(B282&lt;=85,$E$206,IF(AND(B282&gt;=86,B282&lt;=94),$E$207,IF(AND(B282&gt;=95,B282&lt;=100),$E$208))))</f>
        <v>N/A</v>
      </c>
      <c r="C283" s="38" t="str">
        <f t="shared" ref="C283:K283" si="34">IF(C282=0,"N/A",IF(C282&lt;=85,$E$206,IF(AND(C282&gt;=86,C282&lt;=94),$E$207,IF(AND(C282&gt;=95,C282&lt;=100),$E$208))))</f>
        <v>N/A</v>
      </c>
      <c r="D283" s="38" t="str">
        <f t="shared" si="34"/>
        <v>N/A</v>
      </c>
      <c r="E283" s="38" t="str">
        <f t="shared" si="34"/>
        <v>N/A</v>
      </c>
      <c r="F283" s="38" t="str">
        <f t="shared" si="34"/>
        <v>N/A</v>
      </c>
      <c r="G283" s="38" t="str">
        <f t="shared" si="34"/>
        <v>N/A</v>
      </c>
      <c r="H283" s="38" t="str">
        <f t="shared" si="34"/>
        <v>N/A</v>
      </c>
      <c r="I283" s="38" t="str">
        <f t="shared" si="34"/>
        <v>N/A</v>
      </c>
      <c r="J283" s="38" t="str">
        <f t="shared" si="34"/>
        <v>N/A</v>
      </c>
      <c r="K283" s="38" t="str">
        <f t="shared" si="34"/>
        <v>N/A</v>
      </c>
      <c r="L283" s="37" t="e">
        <f>IF(L282&lt;=50,$E$206,IF(AND(L282&gt;=51,L282&lt;=99),$E$207,IF(AND(L282&gt;=99.5,L282&lt;=100),$E$208)))</f>
        <v>#DIV/0!</v>
      </c>
    </row>
    <row r="284" spans="1:13" x14ac:dyDescent="0.25">
      <c r="A284" s="28"/>
      <c r="B284" s="79"/>
      <c r="C284" s="26"/>
      <c r="D284" s="27"/>
      <c r="E284" s="26"/>
      <c r="F284" s="27"/>
      <c r="G284" s="27"/>
      <c r="H284" s="27"/>
      <c r="I284" s="27"/>
      <c r="J284" s="27"/>
      <c r="K284" s="27"/>
      <c r="L284" s="27"/>
    </row>
    <row r="285" spans="1:13" x14ac:dyDescent="0.25">
      <c r="A285" s="28"/>
      <c r="B285" s="78" t="s">
        <v>248</v>
      </c>
      <c r="C285" s="26"/>
      <c r="D285" s="27"/>
      <c r="E285" s="26"/>
      <c r="F285" s="27"/>
      <c r="G285" s="27"/>
      <c r="H285" s="27"/>
      <c r="I285" s="27"/>
      <c r="J285" s="27"/>
      <c r="K285" s="27"/>
      <c r="L285" s="27"/>
    </row>
    <row r="286" spans="1:13" x14ac:dyDescent="0.25">
      <c r="A286" s="28"/>
      <c r="B286" s="34" t="s">
        <v>416</v>
      </c>
      <c r="C286" s="34" t="s">
        <v>417</v>
      </c>
      <c r="D286" s="33" t="s">
        <v>418</v>
      </c>
      <c r="E286" s="34" t="s">
        <v>419</v>
      </c>
      <c r="F286" s="33" t="s">
        <v>420</v>
      </c>
      <c r="G286" s="33" t="s">
        <v>421</v>
      </c>
      <c r="H286" s="33" t="s">
        <v>422</v>
      </c>
      <c r="I286" s="33" t="s">
        <v>423</v>
      </c>
      <c r="J286" s="33" t="s">
        <v>424</v>
      </c>
      <c r="K286" s="35" t="s">
        <v>425</v>
      </c>
      <c r="L286" s="54" t="s">
        <v>426</v>
      </c>
    </row>
    <row r="287" spans="1:13" x14ac:dyDescent="0.25">
      <c r="A287" s="28"/>
      <c r="B287" s="38" t="b">
        <f>IF('VALORACIÓN DE RIESGOS'!N207=DATOS!$C$206,DATOS!$D$206,IF('VALORACIÓN DE RIESGOS'!N207=DATOS!$C$207,DATOS!$D$207))</f>
        <v>0</v>
      </c>
      <c r="C287" s="36" t="b">
        <f>IF('VALORACIÓN DE RIESGOS'!O207=DATOS!$C$206,DATOS!$D$206,IF('VALORACIÓN DE RIESGOS'!O207=DATOS!$C$207,DATOS!$D$207))</f>
        <v>0</v>
      </c>
      <c r="D287" s="36" t="b">
        <f>IF('VALORACIÓN DE RIESGOS'!P207=DATOS!$C$206,DATOS!$D$206,IF('VALORACIÓN DE RIESGOS'!P207=DATOS!$C$207,DATOS!$D$207))</f>
        <v>0</v>
      </c>
      <c r="E287" s="38" t="b">
        <f>IF('VALORACIÓN DE RIESGOS'!Q207=DATOS!$C$206,DATOS!$D$206,IF('VALORACIÓN DE RIESGOS'!Q207=DATOS!$C$207,DATOS!$D$207))</f>
        <v>0</v>
      </c>
      <c r="F287" s="36" t="b">
        <f>IF('VALORACIÓN DE RIESGOS'!R207=DATOS!$C$206,DATOS!$D$206,IF('VALORACIÓN DE RIESGOS'!R207=DATOS!$C$207,DATOS!$D$207))</f>
        <v>0</v>
      </c>
      <c r="G287" s="36" t="b">
        <f>IF('VALORACIÓN DE RIESGOS'!S207=DATOS!$C$206,DATOS!$D$206,IF('VALORACIÓN DE RIESGOS'!S207=DATOS!$C$207,DATOS!$D$207))</f>
        <v>0</v>
      </c>
      <c r="H287" s="36" t="b">
        <f>IF('VALORACIÓN DE RIESGOS'!T207=DATOS!$C$206,DATOS!$D$206,IF('VALORACIÓN DE RIESGOS'!T207=DATOS!$C$207,DATOS!$D$207))</f>
        <v>0</v>
      </c>
      <c r="I287" s="36" t="b">
        <f>IF('VALORACIÓN DE RIESGOS'!U207=DATOS!$C$206,DATOS!$D$206,IF('VALORACIÓN DE RIESGOS'!U207=DATOS!$C$207,DATOS!$D$207))</f>
        <v>0</v>
      </c>
      <c r="J287" s="36" t="b">
        <f>IF('VALORACIÓN DE RIESGOS'!V207=DATOS!$C$206,DATOS!$D$206,IF('VALORACIÓN DE RIESGOS'!V207=DATOS!$C$207,DATOS!$D$207))</f>
        <v>0</v>
      </c>
      <c r="K287" s="36" t="b">
        <f>IF('VALORACIÓN DE RIESGOS'!W207=DATOS!$C$206,DATOS!$D$206,IF('VALORACIÓN DE RIESGOS'!W207=DATOS!$C$207,DATOS!$D$207))</f>
        <v>0</v>
      </c>
      <c r="L287" s="37" t="e">
        <f>AVERAGE(B287:K287)</f>
        <v>#DIV/0!</v>
      </c>
    </row>
    <row r="288" spans="1:13" x14ac:dyDescent="0.25">
      <c r="A288" s="28"/>
      <c r="B288" s="38" t="b">
        <f>IF('VALORACIÓN DE RIESGOS'!N209=DATOS!$C$208,DATOS!$D$208,IF('VALORACIÓN DE RIESGOS'!N209=DATOS!$C$209,DATOS!$D$209))</f>
        <v>0</v>
      </c>
      <c r="C288" s="36" t="b">
        <f>IF('VALORACIÓN DE RIESGOS'!O209=DATOS!$C$208,DATOS!$D$208,IF('VALORACIÓN DE RIESGOS'!O209=DATOS!$C$209,DATOS!$D$209))</f>
        <v>0</v>
      </c>
      <c r="D288" s="36" t="b">
        <f>IF('VALORACIÓN DE RIESGOS'!P209=DATOS!$C$208,DATOS!$D$208,IF('VALORACIÓN DE RIESGOS'!P209=DATOS!$C$209,DATOS!$D$209))</f>
        <v>0</v>
      </c>
      <c r="E288" s="38" t="b">
        <f>IF('VALORACIÓN DE RIESGOS'!Q209=DATOS!$C$208,DATOS!$D$208,IF('VALORACIÓN DE RIESGOS'!Q209=DATOS!$C$209,DATOS!$D$209))</f>
        <v>0</v>
      </c>
      <c r="F288" s="36" t="b">
        <f>IF('VALORACIÓN DE RIESGOS'!R209=DATOS!$C$208,DATOS!$D$208,IF('VALORACIÓN DE RIESGOS'!R209=DATOS!$C$209,DATOS!$D$209))</f>
        <v>0</v>
      </c>
      <c r="G288" s="36" t="b">
        <f>IF('VALORACIÓN DE RIESGOS'!S209=DATOS!$C$208,DATOS!$D$208,IF('VALORACIÓN DE RIESGOS'!S209=DATOS!$C$209,DATOS!$D$209))</f>
        <v>0</v>
      </c>
      <c r="H288" s="36" t="b">
        <f>IF('VALORACIÓN DE RIESGOS'!T209=DATOS!$C$208,DATOS!$D$208,IF('VALORACIÓN DE RIESGOS'!T209=DATOS!$C$209,DATOS!$D$209))</f>
        <v>0</v>
      </c>
      <c r="I288" s="36" t="b">
        <f>IF('VALORACIÓN DE RIESGOS'!U209=DATOS!$C$208,DATOS!$D$208,IF('VALORACIÓN DE RIESGOS'!U209=DATOS!$C$209,DATOS!$D$209))</f>
        <v>0</v>
      </c>
      <c r="J288" s="36" t="b">
        <f>IF('VALORACIÓN DE RIESGOS'!V209=DATOS!$C$208,DATOS!$D$208,IF('VALORACIÓN DE RIESGOS'!V209=DATOS!$C$209,DATOS!$D$209))</f>
        <v>0</v>
      </c>
      <c r="K288" s="36" t="b">
        <f>IF('VALORACIÓN DE RIESGOS'!W209=DATOS!$C$208,DATOS!$D$208,IF('VALORACIÓN DE RIESGOS'!W209=DATOS!$C$209,DATOS!$D$209))</f>
        <v>0</v>
      </c>
      <c r="L288" s="37" t="e">
        <f t="shared" ref="L288:L293" si="35">AVERAGE(B288:K288)</f>
        <v>#DIV/0!</v>
      </c>
    </row>
    <row r="289" spans="1:13" x14ac:dyDescent="0.25">
      <c r="A289" s="28"/>
      <c r="B289" s="38" t="b">
        <f>IF('VALORACIÓN DE RIESGOS'!N212=DATOS!$C$210,DATOS!$D$210,IF('VALORACIÓN DE RIESGOS'!N212=DATOS!$C$211,DATOS!$D$211))</f>
        <v>0</v>
      </c>
      <c r="C289" s="36" t="b">
        <f>IF('VALORACIÓN DE RIESGOS'!O212=DATOS!$C$210,DATOS!$D$210,IF('VALORACIÓN DE RIESGOS'!O212=DATOS!$C$211,DATOS!$D$211))</f>
        <v>0</v>
      </c>
      <c r="D289" s="36" t="b">
        <f>IF('VALORACIÓN DE RIESGOS'!P212=DATOS!$C$210,DATOS!$D$210,IF('VALORACIÓN DE RIESGOS'!P212=DATOS!$C$211,DATOS!$D$211))</f>
        <v>0</v>
      </c>
      <c r="E289" s="38" t="b">
        <f>IF('VALORACIÓN DE RIESGOS'!Q212=DATOS!$C$210,DATOS!$D$210,IF('VALORACIÓN DE RIESGOS'!Q212=DATOS!$C$211,DATOS!$D$211))</f>
        <v>0</v>
      </c>
      <c r="F289" s="36" t="b">
        <f>IF('VALORACIÓN DE RIESGOS'!R212=DATOS!$C$210,DATOS!$D$210,IF('VALORACIÓN DE RIESGOS'!R212=DATOS!$C$211,DATOS!$D$211))</f>
        <v>0</v>
      </c>
      <c r="G289" s="36" t="b">
        <f>IF('VALORACIÓN DE RIESGOS'!S212=DATOS!$C$210,DATOS!$D$210,IF('VALORACIÓN DE RIESGOS'!S212=DATOS!$C$211,DATOS!$D$211))</f>
        <v>0</v>
      </c>
      <c r="H289" s="36" t="b">
        <f>IF('VALORACIÓN DE RIESGOS'!T212=DATOS!$C$210,DATOS!$D$210,IF('VALORACIÓN DE RIESGOS'!T212=DATOS!$C$211,DATOS!$D$211))</f>
        <v>0</v>
      </c>
      <c r="I289" s="36" t="b">
        <f>IF('VALORACIÓN DE RIESGOS'!U212=DATOS!$C$210,DATOS!$D$210,IF('VALORACIÓN DE RIESGOS'!U212=DATOS!$C$211,DATOS!$D$211))</f>
        <v>0</v>
      </c>
      <c r="J289" s="36" t="b">
        <f>IF('VALORACIÓN DE RIESGOS'!V212=DATOS!$C$210,DATOS!$D$210,IF('VALORACIÓN DE RIESGOS'!V212=DATOS!$C$211,DATOS!$D$211))</f>
        <v>0</v>
      </c>
      <c r="K289" s="36" t="b">
        <f>IF('VALORACIÓN DE RIESGOS'!W212=DATOS!$C$210,DATOS!$D$210,IF('VALORACIÓN DE RIESGOS'!W212=DATOS!$C$211,DATOS!$D$211))</f>
        <v>0</v>
      </c>
      <c r="L289" s="37" t="e">
        <f t="shared" si="35"/>
        <v>#DIV/0!</v>
      </c>
    </row>
    <row r="290" spans="1:13" x14ac:dyDescent="0.25">
      <c r="A290" s="164"/>
      <c r="B290" s="38" t="b">
        <f>IF('VALORACIÓN DE RIESGOS'!N215=DATOS!$C$212,DATOS!$D$212,IF('VALORACIÓN DE RIESGOS'!N215=DATOS!$C$213,DATOS!$D$213,IF('VALORACIÓN DE RIESGOS'!N215=DATOS!$C$214,DATOS!$D$214)))</f>
        <v>0</v>
      </c>
      <c r="C290" s="36" t="b">
        <f>IF('VALORACIÓN DE RIESGOS'!O215=DATOS!$C$212,DATOS!$D$212,IF('VALORACIÓN DE RIESGOS'!O215=DATOS!$C$213,DATOS!$D$213,IF('VALORACIÓN DE RIESGOS'!O215=DATOS!$C$214,DATOS!$D$214)))</f>
        <v>0</v>
      </c>
      <c r="D290" s="36" t="b">
        <f>IF('VALORACIÓN DE RIESGOS'!P215=DATOS!$C$212,DATOS!$D$212,IF('VALORACIÓN DE RIESGOS'!P215=DATOS!$C$213,DATOS!$D$213,IF('VALORACIÓN DE RIESGOS'!P215=DATOS!$C$214,DATOS!$D$214)))</f>
        <v>0</v>
      </c>
      <c r="E290" s="38" t="b">
        <f>IF('VALORACIÓN DE RIESGOS'!Q215=DATOS!$C$212,DATOS!$D$212,IF('VALORACIÓN DE RIESGOS'!Q215=DATOS!$C$213,DATOS!$D$213,IF('VALORACIÓN DE RIESGOS'!Q215=DATOS!$C$214,DATOS!$D$214)))</f>
        <v>0</v>
      </c>
      <c r="F290" s="36" t="b">
        <f>IF('VALORACIÓN DE RIESGOS'!R215=DATOS!$C$212,DATOS!$D$212,IF('VALORACIÓN DE RIESGOS'!R215=DATOS!$C$213,DATOS!$D$213,IF('VALORACIÓN DE RIESGOS'!R215=DATOS!$C$214,DATOS!$D$214)))</f>
        <v>0</v>
      </c>
      <c r="G290" s="36" t="b">
        <f>IF('VALORACIÓN DE RIESGOS'!S215=DATOS!$C$212,DATOS!$D$212,IF('VALORACIÓN DE RIESGOS'!S215=DATOS!$C$213,DATOS!$D$213,IF('VALORACIÓN DE RIESGOS'!S215=DATOS!$C$214,DATOS!$D$214)))</f>
        <v>0</v>
      </c>
      <c r="H290" s="36" t="b">
        <f>IF('VALORACIÓN DE RIESGOS'!T215=DATOS!$C$212,DATOS!$D$212,IF('VALORACIÓN DE RIESGOS'!T215=DATOS!$C$213,DATOS!$D$213,IF('VALORACIÓN DE RIESGOS'!T215=DATOS!$C$214,DATOS!$D$214)))</f>
        <v>0</v>
      </c>
      <c r="I290" s="36" t="b">
        <f>IF('VALORACIÓN DE RIESGOS'!U215=DATOS!$C$212,DATOS!$D$212,IF('VALORACIÓN DE RIESGOS'!U215=DATOS!$C$213,DATOS!$D$213,IF('VALORACIÓN DE RIESGOS'!U215=DATOS!$C$214,DATOS!$D$214)))</f>
        <v>0</v>
      </c>
      <c r="J290" s="36" t="b">
        <f>IF('VALORACIÓN DE RIESGOS'!V215=DATOS!$C$212,DATOS!$D$212,IF('VALORACIÓN DE RIESGOS'!V215=DATOS!$C$213,DATOS!$D$213,IF('VALORACIÓN DE RIESGOS'!V215=DATOS!$C$214,DATOS!$D$214)))</f>
        <v>0</v>
      </c>
      <c r="K290" s="36" t="b">
        <f>IF('VALORACIÓN DE RIESGOS'!W215=DATOS!$C$212,DATOS!$D$212,IF('VALORACIÓN DE RIESGOS'!W215=DATOS!$C$213,DATOS!$D$213,IF('VALORACIÓN DE RIESGOS'!W215=DATOS!$C$214,DATOS!$D$214)))</f>
        <v>0</v>
      </c>
      <c r="L290" s="37" t="e">
        <f t="shared" si="35"/>
        <v>#DIV/0!</v>
      </c>
    </row>
    <row r="291" spans="1:13" x14ac:dyDescent="0.25">
      <c r="A291" s="28"/>
      <c r="B291" s="38" t="b">
        <f>IF('VALORACIÓN DE RIESGOS'!N219=DATOS!$C$215,DATOS!$D$215,IF('VALORACIÓN DE RIESGOS'!N219=DATOS!$C$216,DATOS!$D$216))</f>
        <v>0</v>
      </c>
      <c r="C291" s="36" t="b">
        <f>IF('VALORACIÓN DE RIESGOS'!O219=DATOS!$C$215,DATOS!$D$215,IF('VALORACIÓN DE RIESGOS'!O219=DATOS!$C$216,DATOS!$D$216))</f>
        <v>0</v>
      </c>
      <c r="D291" s="36" t="b">
        <f>IF('VALORACIÓN DE RIESGOS'!P219=DATOS!$C$215,DATOS!$D$215,IF('VALORACIÓN DE RIESGOS'!P219=DATOS!$C$216,DATOS!$D$216))</f>
        <v>0</v>
      </c>
      <c r="E291" s="38" t="b">
        <f>IF('VALORACIÓN DE RIESGOS'!Q219=DATOS!$C$215,DATOS!$D$215,IF('VALORACIÓN DE RIESGOS'!Q219=DATOS!$C$216,DATOS!$D$216))</f>
        <v>0</v>
      </c>
      <c r="F291" s="36" t="b">
        <f>IF('VALORACIÓN DE RIESGOS'!R219=DATOS!$C$215,DATOS!$D$215,IF('VALORACIÓN DE RIESGOS'!R219=DATOS!$C$216,DATOS!$D$216))</f>
        <v>0</v>
      </c>
      <c r="G291" s="36" t="b">
        <f>IF('VALORACIÓN DE RIESGOS'!S219=DATOS!$C$215,DATOS!$D$215,IF('VALORACIÓN DE RIESGOS'!S219=DATOS!$C$216,DATOS!$D$216))</f>
        <v>0</v>
      </c>
      <c r="H291" s="36" t="b">
        <f>IF('VALORACIÓN DE RIESGOS'!T219=DATOS!$C$215,DATOS!$D$215,IF('VALORACIÓN DE RIESGOS'!T219=DATOS!$C$216,DATOS!$D$216))</f>
        <v>0</v>
      </c>
      <c r="I291" s="36" t="b">
        <f>IF('VALORACIÓN DE RIESGOS'!U219=DATOS!$C$215,DATOS!$D$215,IF('VALORACIÓN DE RIESGOS'!U219=DATOS!$C$216,DATOS!$D$216))</f>
        <v>0</v>
      </c>
      <c r="J291" s="36" t="b">
        <f>IF('VALORACIÓN DE RIESGOS'!V219=DATOS!$C$215,DATOS!$D$215,IF('VALORACIÓN DE RIESGOS'!V219=DATOS!$C$216,DATOS!$D$216))</f>
        <v>0</v>
      </c>
      <c r="K291" s="36" t="b">
        <f>IF('VALORACIÓN DE RIESGOS'!W219=DATOS!$C$215,DATOS!$D$215,IF('VALORACIÓN DE RIESGOS'!W219=DATOS!$C$216,DATOS!$D$216))</f>
        <v>0</v>
      </c>
      <c r="L291" s="37" t="e">
        <f t="shared" si="35"/>
        <v>#DIV/0!</v>
      </c>
    </row>
    <row r="292" spans="1:13" x14ac:dyDescent="0.25">
      <c r="A292" s="28"/>
      <c r="B292" s="38" t="b">
        <f>IF('VALORACIÓN DE RIESGOS'!N221=DATOS!$C$217,DATOS!$D$217,IF('VALORACIÓN DE RIESGOS'!N221=DATOS!$C$218,DATOS!$D$218,IF('VALORACIÓN DE RIESGOS'!N221=DATOS!$C$219,DATOS!$D$219,IF('VALORACIÓN DE RIESGOS'!N221=DATOS!$C$220,DATOS!$D$220))))</f>
        <v>0</v>
      </c>
      <c r="C292" s="38" t="b">
        <f>IF('VALORACIÓN DE RIESGOS'!O221=DATOS!$C$217,DATOS!$D$217,IF('VALORACIÓN DE RIESGOS'!O221=DATOS!$C$218,DATOS!$D$218,IF('VALORACIÓN DE RIESGOS'!O221=DATOS!$C$219,DATOS!$D$219,IF('VALORACIÓN DE RIESGOS'!O221=DATOS!$C$220,DATOS!$D$220))))</f>
        <v>0</v>
      </c>
      <c r="D292" s="38" t="b">
        <f>IF('VALORACIÓN DE RIESGOS'!P221=DATOS!$C$217,DATOS!$D$217,IF('VALORACIÓN DE RIESGOS'!P221=DATOS!$C$218,DATOS!$D$218,IF('VALORACIÓN DE RIESGOS'!P221=DATOS!$C$219,DATOS!$D$219,IF('VALORACIÓN DE RIESGOS'!P221=DATOS!$C$220,DATOS!$D$220))))</f>
        <v>0</v>
      </c>
      <c r="E292" s="38" t="b">
        <f>IF('VALORACIÓN DE RIESGOS'!Q221=DATOS!$C$217,DATOS!$D$217,IF('VALORACIÓN DE RIESGOS'!Q221=DATOS!$C$218,DATOS!$D$218,IF('VALORACIÓN DE RIESGOS'!Q221=DATOS!$C$219,DATOS!$D$219,IF('VALORACIÓN DE RIESGOS'!Q221=DATOS!$C$220,DATOS!$D$220))))</f>
        <v>0</v>
      </c>
      <c r="F292" s="38" t="b">
        <f>IF('VALORACIÓN DE RIESGOS'!R221=DATOS!$C$217,DATOS!$D$217,IF('VALORACIÓN DE RIESGOS'!R221=DATOS!$C$218,DATOS!$D$218,IF('VALORACIÓN DE RIESGOS'!R221=DATOS!$C$219,DATOS!$D$219,IF('VALORACIÓN DE RIESGOS'!R221=DATOS!$C$220,DATOS!$D$220))))</f>
        <v>0</v>
      </c>
      <c r="G292" s="38" t="b">
        <f>IF('VALORACIÓN DE RIESGOS'!S221=DATOS!$C$217,DATOS!$D$217,IF('VALORACIÓN DE RIESGOS'!S221=DATOS!$C$218,DATOS!$D$218,IF('VALORACIÓN DE RIESGOS'!S221=DATOS!$C$219,DATOS!$D$219,IF('VALORACIÓN DE RIESGOS'!S221=DATOS!$C$220,DATOS!$D$220))))</f>
        <v>0</v>
      </c>
      <c r="H292" s="38" t="b">
        <f>IF('VALORACIÓN DE RIESGOS'!T221=DATOS!$C$217,DATOS!$D$217,IF('VALORACIÓN DE RIESGOS'!T221=DATOS!$C$218,DATOS!$D$218,IF('VALORACIÓN DE RIESGOS'!T221=DATOS!$C$219,DATOS!$D$219,IF('VALORACIÓN DE RIESGOS'!T221=DATOS!$C$220,DATOS!$D$220))))</f>
        <v>0</v>
      </c>
      <c r="I292" s="38" t="b">
        <f>IF('VALORACIÓN DE RIESGOS'!U221=DATOS!$C$217,DATOS!$D$217,IF('VALORACIÓN DE RIESGOS'!U221=DATOS!$C$218,DATOS!$D$218,IF('VALORACIÓN DE RIESGOS'!U221=DATOS!$C$219,DATOS!$D$219,IF('VALORACIÓN DE RIESGOS'!U221=DATOS!$C$220,DATOS!$D$220))))</f>
        <v>0</v>
      </c>
      <c r="J292" s="38" t="b">
        <f>IF('VALORACIÓN DE RIESGOS'!V221=DATOS!$C$217,DATOS!$D$217,IF('VALORACIÓN DE RIESGOS'!V221=DATOS!$C$218,DATOS!$D$218,IF('VALORACIÓN DE RIESGOS'!V221=DATOS!$C$219,DATOS!$D$219,IF('VALORACIÓN DE RIESGOS'!V221=DATOS!$C$220,DATOS!$D$220))))</f>
        <v>0</v>
      </c>
      <c r="K292" s="38" t="b">
        <f>IF('VALORACIÓN DE RIESGOS'!W221=DATOS!$C$217,DATOS!$D$217,IF('VALORACIÓN DE RIESGOS'!W221=DATOS!$C$218,DATOS!$D$218,IF('VALORACIÓN DE RIESGOS'!W221=DATOS!$C$219,DATOS!$D$219,IF('VALORACIÓN DE RIESGOS'!W221=DATOS!$C$220,DATOS!$D$220))))</f>
        <v>0</v>
      </c>
      <c r="L292" s="37" t="e">
        <f t="shared" si="35"/>
        <v>#DIV/0!</v>
      </c>
    </row>
    <row r="293" spans="1:13" x14ac:dyDescent="0.25">
      <c r="A293" s="28"/>
      <c r="B293" s="38" t="b">
        <f>IF('VALORACIÓN DE RIESGOS'!N224=DATOS!$C$221,DATOS!$D$221,IF('VALORACIÓN DE RIESGOS'!N224=DATOS!$C$222,DATOS!$D$222,IF('VALORACIÓN DE RIESGOS'!N224=DATOS!$C$223,DATOS!$D$223,IF('VALORACIÓN DE RIESGOS'!N224=DATOS!$C$224,DATOS!$D$224))))</f>
        <v>0</v>
      </c>
      <c r="C293" s="38" t="b">
        <f>IF('VALORACIÓN DE RIESGOS'!O224=DATOS!$C$221,DATOS!$D$221,IF('VALORACIÓN DE RIESGOS'!O224=DATOS!$C$222,DATOS!$D$222,IF('VALORACIÓN DE RIESGOS'!O224=DATOS!$C$223,DATOS!$D$223,IF('VALORACIÓN DE RIESGOS'!O224=DATOS!$C$224,DATOS!$D$224))))</f>
        <v>0</v>
      </c>
      <c r="D293" s="38" t="b">
        <f>IF('VALORACIÓN DE RIESGOS'!P224=DATOS!$C$221,DATOS!$D$221,IF('VALORACIÓN DE RIESGOS'!P224=DATOS!$C$222,DATOS!$D$222,IF('VALORACIÓN DE RIESGOS'!P224=DATOS!$C$223,DATOS!$D$223,IF('VALORACIÓN DE RIESGOS'!P224=DATOS!$C$224,DATOS!$D$224))))</f>
        <v>0</v>
      </c>
      <c r="E293" s="38" t="b">
        <f>IF('VALORACIÓN DE RIESGOS'!Q224=DATOS!$C$221,DATOS!$D$221,IF('VALORACIÓN DE RIESGOS'!Q224=DATOS!$C$222,DATOS!$D$222,IF('VALORACIÓN DE RIESGOS'!Q224=DATOS!$C$223,DATOS!$D$223,IF('VALORACIÓN DE RIESGOS'!Q224=DATOS!$C$224,DATOS!$D$224))))</f>
        <v>0</v>
      </c>
      <c r="F293" s="38" t="b">
        <f>IF('VALORACIÓN DE RIESGOS'!R224=DATOS!$C$221,DATOS!$D$221,IF('VALORACIÓN DE RIESGOS'!R224=DATOS!$C$222,DATOS!$D$222,IF('VALORACIÓN DE RIESGOS'!R224=DATOS!$C$223,DATOS!$D$223,IF('VALORACIÓN DE RIESGOS'!R224=DATOS!$C$224,DATOS!$D$224))))</f>
        <v>0</v>
      </c>
      <c r="G293" s="38" t="b">
        <f>IF('VALORACIÓN DE RIESGOS'!S224=DATOS!$C$221,DATOS!$D$221,IF('VALORACIÓN DE RIESGOS'!S224=DATOS!$C$222,DATOS!$D$222,IF('VALORACIÓN DE RIESGOS'!S224=DATOS!$C$223,DATOS!$D$223,IF('VALORACIÓN DE RIESGOS'!S224=DATOS!$C$224,DATOS!$D$224))))</f>
        <v>0</v>
      </c>
      <c r="H293" s="38" t="b">
        <f>IF('VALORACIÓN DE RIESGOS'!T224=DATOS!$C$221,DATOS!$D$221,IF('VALORACIÓN DE RIESGOS'!T224=DATOS!$C$222,DATOS!$D$222,IF('VALORACIÓN DE RIESGOS'!T224=DATOS!$C$223,DATOS!$D$223,IF('VALORACIÓN DE RIESGOS'!T224=DATOS!$C$224,DATOS!$D$224))))</f>
        <v>0</v>
      </c>
      <c r="I293" s="38" t="b">
        <f>IF('VALORACIÓN DE RIESGOS'!U224=DATOS!$C$221,DATOS!$D$221,IF('VALORACIÓN DE RIESGOS'!U224=DATOS!$C$222,DATOS!$D$222,IF('VALORACIÓN DE RIESGOS'!U224=DATOS!$C$223,DATOS!$D$223,IF('VALORACIÓN DE RIESGOS'!U224=DATOS!$C$224,DATOS!$D$224))))</f>
        <v>0</v>
      </c>
      <c r="J293" s="38" t="b">
        <f>IF('VALORACIÓN DE RIESGOS'!V224=DATOS!$C$221,DATOS!$D$221,IF('VALORACIÓN DE RIESGOS'!V224=DATOS!$C$222,DATOS!$D$222,IF('VALORACIÓN DE RIESGOS'!V224=DATOS!$C$223,DATOS!$D$223,IF('VALORACIÓN DE RIESGOS'!V224=DATOS!$C$224,DATOS!$D$224))))</f>
        <v>0</v>
      </c>
      <c r="K293" s="38" t="b">
        <f>IF('VALORACIÓN DE RIESGOS'!W224=DATOS!$C$221,DATOS!$D$221,IF('VALORACIÓN DE RIESGOS'!W224=DATOS!$C$222,DATOS!$D$222,IF('VALORACIÓN DE RIESGOS'!W224=DATOS!$C$223,DATOS!$D$223,IF('VALORACIÓN DE RIESGOS'!W224=DATOS!$C$224,DATOS!$D$224))))</f>
        <v>0</v>
      </c>
      <c r="L293" s="37" t="e">
        <f t="shared" si="35"/>
        <v>#DIV/0!</v>
      </c>
    </row>
    <row r="294" spans="1:13" x14ac:dyDescent="0.25">
      <c r="A294" s="28"/>
      <c r="B294" s="161">
        <f t="shared" ref="B294:K294" si="36">SUM(B287:B293)</f>
        <v>0</v>
      </c>
      <c r="C294" s="162">
        <f t="shared" si="36"/>
        <v>0</v>
      </c>
      <c r="D294" s="162">
        <f t="shared" si="36"/>
        <v>0</v>
      </c>
      <c r="E294" s="162">
        <f t="shared" si="36"/>
        <v>0</v>
      </c>
      <c r="F294" s="162">
        <f t="shared" si="36"/>
        <v>0</v>
      </c>
      <c r="G294" s="162">
        <f t="shared" si="36"/>
        <v>0</v>
      </c>
      <c r="H294" s="162">
        <f t="shared" si="36"/>
        <v>0</v>
      </c>
      <c r="I294" s="162">
        <f t="shared" si="36"/>
        <v>0</v>
      </c>
      <c r="J294" s="162">
        <f t="shared" si="36"/>
        <v>0</v>
      </c>
      <c r="K294" s="162">
        <f t="shared" si="36"/>
        <v>0</v>
      </c>
      <c r="L294" s="160" t="e">
        <f>(SUM(B294:K294))/M294</f>
        <v>#DIV/0!</v>
      </c>
      <c r="M294" s="16">
        <f>COUNTIF(B294:K294,"&gt;0")</f>
        <v>0</v>
      </c>
    </row>
    <row r="295" spans="1:13" x14ac:dyDescent="0.25">
      <c r="A295" s="28"/>
      <c r="B295" s="38" t="str">
        <f>IF(B294=0,"N/A",IF(B294&lt;=85,$E$206,IF(AND(B294&gt;=86,B294&lt;=94),$E$207,IF(AND(B294&gt;=95,B294&lt;=100),$E$208))))</f>
        <v>N/A</v>
      </c>
      <c r="C295" s="38" t="str">
        <f t="shared" ref="C295:K295" si="37">IF(C294=0,"N/A",IF(C294&lt;=85,$E$206,IF(AND(C294&gt;=86,C294&lt;=94),$E$207,IF(AND(C294&gt;=95,C294&lt;=100),$E$208))))</f>
        <v>N/A</v>
      </c>
      <c r="D295" s="38" t="str">
        <f t="shared" si="37"/>
        <v>N/A</v>
      </c>
      <c r="E295" s="38" t="str">
        <f t="shared" si="37"/>
        <v>N/A</v>
      </c>
      <c r="F295" s="38" t="str">
        <f t="shared" si="37"/>
        <v>N/A</v>
      </c>
      <c r="G295" s="38" t="str">
        <f t="shared" si="37"/>
        <v>N/A</v>
      </c>
      <c r="H295" s="38" t="str">
        <f t="shared" si="37"/>
        <v>N/A</v>
      </c>
      <c r="I295" s="38" t="str">
        <f t="shared" si="37"/>
        <v>N/A</v>
      </c>
      <c r="J295" s="38" t="str">
        <f t="shared" si="37"/>
        <v>N/A</v>
      </c>
      <c r="K295" s="38" t="str">
        <f t="shared" si="37"/>
        <v>N/A</v>
      </c>
      <c r="L295" s="37" t="e">
        <f>IF(L294&lt;=50,$E$206,IF(AND(L294&gt;=51,L294&lt;=99),$E$207,IF(AND(L294&gt;=99.5,L294&lt;=100),$E$208)))</f>
        <v>#DIV/0!</v>
      </c>
    </row>
    <row r="296" spans="1:13" x14ac:dyDescent="0.25">
      <c r="A296" s="28"/>
      <c r="B296" s="79"/>
      <c r="C296" s="26"/>
      <c r="D296" s="27"/>
      <c r="E296" s="26"/>
      <c r="F296" s="27"/>
      <c r="G296" s="27"/>
      <c r="H296" s="27"/>
      <c r="I296" s="27"/>
      <c r="J296" s="27"/>
      <c r="K296" s="27"/>
      <c r="L296" s="27"/>
    </row>
    <row r="297" spans="1:13" x14ac:dyDescent="0.25">
      <c r="A297" s="28"/>
      <c r="B297" s="78" t="s">
        <v>249</v>
      </c>
      <c r="C297" s="26"/>
      <c r="D297" s="27"/>
      <c r="E297" s="26"/>
      <c r="F297" s="27"/>
      <c r="G297" s="27"/>
      <c r="H297" s="27"/>
      <c r="I297" s="27"/>
      <c r="J297" s="27"/>
      <c r="K297" s="27"/>
      <c r="L297" s="27"/>
    </row>
    <row r="298" spans="1:13" x14ac:dyDescent="0.25">
      <c r="A298" s="28"/>
      <c r="B298" s="34" t="s">
        <v>416</v>
      </c>
      <c r="C298" s="34" t="s">
        <v>417</v>
      </c>
      <c r="D298" s="33" t="s">
        <v>418</v>
      </c>
      <c r="E298" s="34" t="s">
        <v>419</v>
      </c>
      <c r="F298" s="33" t="s">
        <v>420</v>
      </c>
      <c r="G298" s="33" t="s">
        <v>421</v>
      </c>
      <c r="H298" s="33" t="s">
        <v>422</v>
      </c>
      <c r="I298" s="33" t="s">
        <v>423</v>
      </c>
      <c r="J298" s="33" t="s">
        <v>424</v>
      </c>
      <c r="K298" s="35" t="s">
        <v>425</v>
      </c>
      <c r="L298" s="54" t="s">
        <v>426</v>
      </c>
    </row>
    <row r="299" spans="1:13" x14ac:dyDescent="0.25">
      <c r="A299" s="28"/>
      <c r="B299" s="38" t="b">
        <f>IF('VALORACIÓN DE RIESGOS'!N244=DATOS!$C$206,DATOS!$D$206,IF('VALORACIÓN DE RIESGOS'!N244=DATOS!$C$207,DATOS!$D$207))</f>
        <v>0</v>
      </c>
      <c r="C299" s="36" t="b">
        <f>IF('VALORACIÓN DE RIESGOS'!O244=DATOS!$C$206,DATOS!$D$206,IF('VALORACIÓN DE RIESGOS'!O244=DATOS!$C$207,DATOS!$D$207))</f>
        <v>0</v>
      </c>
      <c r="D299" s="36" t="b">
        <f>IF('VALORACIÓN DE RIESGOS'!P244=DATOS!$C$206,DATOS!$D$206,IF('VALORACIÓN DE RIESGOS'!P244=DATOS!$C$207,DATOS!$D$207))</f>
        <v>0</v>
      </c>
      <c r="E299" s="38" t="b">
        <f>IF('VALORACIÓN DE RIESGOS'!Q244=DATOS!$C$206,DATOS!$D$206,IF('VALORACIÓN DE RIESGOS'!Q244=DATOS!$C$207,DATOS!$D$207))</f>
        <v>0</v>
      </c>
      <c r="F299" s="36" t="b">
        <f>IF('VALORACIÓN DE RIESGOS'!R244=DATOS!$C$206,DATOS!$D$206,IF('VALORACIÓN DE RIESGOS'!R244=DATOS!$C$207,DATOS!$D$207))</f>
        <v>0</v>
      </c>
      <c r="G299" s="36" t="b">
        <f>IF('VALORACIÓN DE RIESGOS'!S244=DATOS!$C$206,DATOS!$D$206,IF('VALORACIÓN DE RIESGOS'!S244=DATOS!$C$207,DATOS!$D$207))</f>
        <v>0</v>
      </c>
      <c r="H299" s="36" t="b">
        <f>IF('VALORACIÓN DE RIESGOS'!T244=DATOS!$C$206,DATOS!$D$206,IF('VALORACIÓN DE RIESGOS'!T244=DATOS!$C$207,DATOS!$D$207))</f>
        <v>0</v>
      </c>
      <c r="I299" s="36" t="b">
        <f>IF('VALORACIÓN DE RIESGOS'!U244=DATOS!$C$206,DATOS!$D$206,IF('VALORACIÓN DE RIESGOS'!U244=DATOS!$C$207,DATOS!$D$207))</f>
        <v>0</v>
      </c>
      <c r="J299" s="36" t="b">
        <f>IF('VALORACIÓN DE RIESGOS'!V244=DATOS!$C$206,DATOS!$D$206,IF('VALORACIÓN DE RIESGOS'!V244=DATOS!$C$207,DATOS!$D$207))</f>
        <v>0</v>
      </c>
      <c r="K299" s="36" t="b">
        <f>IF('VALORACIÓN DE RIESGOS'!W244=DATOS!$C$206,DATOS!$D$206,IF('VALORACIÓN DE RIESGOS'!W244=DATOS!$C$207,DATOS!$D$207))</f>
        <v>0</v>
      </c>
      <c r="L299" s="37" t="e">
        <f>AVERAGE(B299:K299)</f>
        <v>#DIV/0!</v>
      </c>
    </row>
    <row r="300" spans="1:13" x14ac:dyDescent="0.25">
      <c r="A300" s="28"/>
      <c r="B300" s="38" t="b">
        <f>IF('VALORACIÓN DE RIESGOS'!N246=DATOS!$C$208,DATOS!$D$208,IF('VALORACIÓN DE RIESGOS'!N246=DATOS!$C$209,DATOS!$D$209))</f>
        <v>0</v>
      </c>
      <c r="C300" s="36" t="b">
        <f>IF('VALORACIÓN DE RIESGOS'!O246=DATOS!$C$208,DATOS!$D$208,IF('VALORACIÓN DE RIESGOS'!O246=DATOS!$C$209,DATOS!$D$209))</f>
        <v>0</v>
      </c>
      <c r="D300" s="36" t="b">
        <f>IF('VALORACIÓN DE RIESGOS'!P246=DATOS!$C$208,DATOS!$D$208,IF('VALORACIÓN DE RIESGOS'!P246=DATOS!$C$209,DATOS!$D$209))</f>
        <v>0</v>
      </c>
      <c r="E300" s="38" t="b">
        <f>IF('VALORACIÓN DE RIESGOS'!Q246=DATOS!$C$208,DATOS!$D$208,IF('VALORACIÓN DE RIESGOS'!Q246=DATOS!$C$209,DATOS!$D$209))</f>
        <v>0</v>
      </c>
      <c r="F300" s="36" t="b">
        <f>IF('VALORACIÓN DE RIESGOS'!R246=DATOS!$C$208,DATOS!$D$208,IF('VALORACIÓN DE RIESGOS'!R246=DATOS!$C$209,DATOS!$D$209))</f>
        <v>0</v>
      </c>
      <c r="G300" s="36" t="b">
        <f>IF('VALORACIÓN DE RIESGOS'!S246=DATOS!$C$208,DATOS!$D$208,IF('VALORACIÓN DE RIESGOS'!S246=DATOS!$C$209,DATOS!$D$209))</f>
        <v>0</v>
      </c>
      <c r="H300" s="36" t="b">
        <f>IF('VALORACIÓN DE RIESGOS'!T246=DATOS!$C$208,DATOS!$D$208,IF('VALORACIÓN DE RIESGOS'!T246=DATOS!$C$209,DATOS!$D$209))</f>
        <v>0</v>
      </c>
      <c r="I300" s="36" t="b">
        <f>IF('VALORACIÓN DE RIESGOS'!U246=DATOS!$C$208,DATOS!$D$208,IF('VALORACIÓN DE RIESGOS'!U246=DATOS!$C$209,DATOS!$D$209))</f>
        <v>0</v>
      </c>
      <c r="J300" s="36" t="b">
        <f>IF('VALORACIÓN DE RIESGOS'!V246=DATOS!$C$208,DATOS!$D$208,IF('VALORACIÓN DE RIESGOS'!V246=DATOS!$C$209,DATOS!$D$209))</f>
        <v>0</v>
      </c>
      <c r="K300" s="36" t="b">
        <f>IF('VALORACIÓN DE RIESGOS'!W246=DATOS!$C$208,DATOS!$D$208,IF('VALORACIÓN DE RIESGOS'!W246=DATOS!$C$209,DATOS!$D$209))</f>
        <v>0</v>
      </c>
      <c r="L300" s="37" t="e">
        <f t="shared" ref="L300:L305" si="38">AVERAGE(B300:K300)</f>
        <v>#DIV/0!</v>
      </c>
    </row>
    <row r="301" spans="1:13" x14ac:dyDescent="0.25">
      <c r="A301" s="28"/>
      <c r="B301" s="38" t="b">
        <f>IF('VALORACIÓN DE RIESGOS'!N249=DATOS!$C$210,DATOS!$D$210,IF('VALORACIÓN DE RIESGOS'!N249=DATOS!$C$211,DATOS!$D$211))</f>
        <v>0</v>
      </c>
      <c r="C301" s="36" t="b">
        <f>IF('VALORACIÓN DE RIESGOS'!O249=DATOS!$C$210,DATOS!$D$210,IF('VALORACIÓN DE RIESGOS'!O249=DATOS!$C$211,DATOS!$D$211))</f>
        <v>0</v>
      </c>
      <c r="D301" s="36" t="b">
        <f>IF('VALORACIÓN DE RIESGOS'!P249=DATOS!$C$210,DATOS!$D$210,IF('VALORACIÓN DE RIESGOS'!P249=DATOS!$C$211,DATOS!$D$211))</f>
        <v>0</v>
      </c>
      <c r="E301" s="38" t="b">
        <f>IF('VALORACIÓN DE RIESGOS'!Q249=DATOS!$C$210,DATOS!$D$210,IF('VALORACIÓN DE RIESGOS'!Q249=DATOS!$C$211,DATOS!$D$211))</f>
        <v>0</v>
      </c>
      <c r="F301" s="36" t="b">
        <f>IF('VALORACIÓN DE RIESGOS'!R249=DATOS!$C$210,DATOS!$D$210,IF('VALORACIÓN DE RIESGOS'!R249=DATOS!$C$211,DATOS!$D$211))</f>
        <v>0</v>
      </c>
      <c r="G301" s="36" t="b">
        <f>IF('VALORACIÓN DE RIESGOS'!S249=DATOS!$C$210,DATOS!$D$210,IF('VALORACIÓN DE RIESGOS'!S249=DATOS!$C$211,DATOS!$D$211))</f>
        <v>0</v>
      </c>
      <c r="H301" s="36" t="b">
        <f>IF('VALORACIÓN DE RIESGOS'!T249=DATOS!$C$210,DATOS!$D$210,IF('VALORACIÓN DE RIESGOS'!T249=DATOS!$C$211,DATOS!$D$211))</f>
        <v>0</v>
      </c>
      <c r="I301" s="36" t="b">
        <f>IF('VALORACIÓN DE RIESGOS'!U249=DATOS!$C$210,DATOS!$D$210,IF('VALORACIÓN DE RIESGOS'!U249=DATOS!$C$211,DATOS!$D$211))</f>
        <v>0</v>
      </c>
      <c r="J301" s="36" t="b">
        <f>IF('VALORACIÓN DE RIESGOS'!V249=DATOS!$C$210,DATOS!$D$210,IF('VALORACIÓN DE RIESGOS'!V249=DATOS!$C$211,DATOS!$D$211))</f>
        <v>0</v>
      </c>
      <c r="K301" s="36" t="b">
        <f>IF('VALORACIÓN DE RIESGOS'!W249=DATOS!$C$210,DATOS!$D$210,IF('VALORACIÓN DE RIESGOS'!W249=DATOS!$C$211,DATOS!$D$211))</f>
        <v>0</v>
      </c>
      <c r="L301" s="37" t="e">
        <f t="shared" si="38"/>
        <v>#DIV/0!</v>
      </c>
    </row>
    <row r="302" spans="1:13" x14ac:dyDescent="0.25">
      <c r="A302" s="28"/>
      <c r="B302" s="38" t="b">
        <f>IF('VALORACIÓN DE RIESGOS'!N252=DATOS!$C$212,DATOS!$D$212,IF('VALORACIÓN DE RIESGOS'!N252=DATOS!$C$213,DATOS!$D$213,IF('VALORACIÓN DE RIESGOS'!N252=DATOS!$C$214,DATOS!$D$214)))</f>
        <v>0</v>
      </c>
      <c r="C302" s="36" t="b">
        <f>IF('VALORACIÓN DE RIESGOS'!O252=DATOS!$C$212,DATOS!$D$212,IF('VALORACIÓN DE RIESGOS'!O252=DATOS!$C$213,DATOS!$D$213,IF('VALORACIÓN DE RIESGOS'!O252=DATOS!$C$214,DATOS!$D$214)))</f>
        <v>0</v>
      </c>
      <c r="D302" s="36" t="b">
        <f>IF('VALORACIÓN DE RIESGOS'!P252=DATOS!$C$212,DATOS!$D$212,IF('VALORACIÓN DE RIESGOS'!P252=DATOS!$C$213,DATOS!$D$213,IF('VALORACIÓN DE RIESGOS'!P252=DATOS!$C$214,DATOS!$D$214)))</f>
        <v>0</v>
      </c>
      <c r="E302" s="38" t="b">
        <f>IF('VALORACIÓN DE RIESGOS'!Q252=DATOS!$C$212,DATOS!$D$212,IF('VALORACIÓN DE RIESGOS'!Q252=DATOS!$C$213,DATOS!$D$213,IF('VALORACIÓN DE RIESGOS'!Q252=DATOS!$C$214,DATOS!$D$214)))</f>
        <v>0</v>
      </c>
      <c r="F302" s="36" t="b">
        <f>IF('VALORACIÓN DE RIESGOS'!R252=DATOS!$C$212,DATOS!$D$212,IF('VALORACIÓN DE RIESGOS'!R252=DATOS!$C$213,DATOS!$D$213,IF('VALORACIÓN DE RIESGOS'!R252=DATOS!$C$214,DATOS!$D$214)))</f>
        <v>0</v>
      </c>
      <c r="G302" s="36" t="b">
        <f>IF('VALORACIÓN DE RIESGOS'!S252=DATOS!$C$212,DATOS!$D$212,IF('VALORACIÓN DE RIESGOS'!S252=DATOS!$C$213,DATOS!$D$213,IF('VALORACIÓN DE RIESGOS'!S252=DATOS!$C$214,DATOS!$D$214)))</f>
        <v>0</v>
      </c>
      <c r="H302" s="36" t="b">
        <f>IF('VALORACIÓN DE RIESGOS'!T252=DATOS!$C$212,DATOS!$D$212,IF('VALORACIÓN DE RIESGOS'!T252=DATOS!$C$213,DATOS!$D$213,IF('VALORACIÓN DE RIESGOS'!T252=DATOS!$C$214,DATOS!$D$214)))</f>
        <v>0</v>
      </c>
      <c r="I302" s="36" t="b">
        <f>IF('VALORACIÓN DE RIESGOS'!U252=DATOS!$C$212,DATOS!$D$212,IF('VALORACIÓN DE RIESGOS'!U252=DATOS!$C$213,DATOS!$D$213,IF('VALORACIÓN DE RIESGOS'!U252=DATOS!$C$214,DATOS!$D$214)))</f>
        <v>0</v>
      </c>
      <c r="J302" s="36" t="b">
        <f>IF('VALORACIÓN DE RIESGOS'!V252=DATOS!$C$212,DATOS!$D$212,IF('VALORACIÓN DE RIESGOS'!V252=DATOS!$C$213,DATOS!$D$213,IF('VALORACIÓN DE RIESGOS'!V252=DATOS!$C$214,DATOS!$D$214)))</f>
        <v>0</v>
      </c>
      <c r="K302" s="36" t="b">
        <f>IF('VALORACIÓN DE RIESGOS'!W252=DATOS!$C$212,DATOS!$D$212,IF('VALORACIÓN DE RIESGOS'!W252=DATOS!$C$213,DATOS!$D$213,IF('VALORACIÓN DE RIESGOS'!W252=DATOS!$C$214,DATOS!$D$214)))</f>
        <v>0</v>
      </c>
      <c r="L302" s="37" t="e">
        <f t="shared" si="38"/>
        <v>#DIV/0!</v>
      </c>
    </row>
    <row r="303" spans="1:13" x14ac:dyDescent="0.25">
      <c r="A303" s="28"/>
      <c r="B303" s="38" t="b">
        <f>IF('VALORACIÓN DE RIESGOS'!N256=DATOS!$C$215,DATOS!$D$215,IF('VALORACIÓN DE RIESGOS'!N256=DATOS!$C$216,DATOS!$D$216))</f>
        <v>0</v>
      </c>
      <c r="C303" s="36" t="b">
        <f>IF('VALORACIÓN DE RIESGOS'!O256=DATOS!$C$215,DATOS!$D$215,IF('VALORACIÓN DE RIESGOS'!O256=DATOS!$C$216,DATOS!$D$216))</f>
        <v>0</v>
      </c>
      <c r="D303" s="36" t="b">
        <f>IF('VALORACIÓN DE RIESGOS'!P256=DATOS!$C$215,DATOS!$D$215,IF('VALORACIÓN DE RIESGOS'!P256=DATOS!$C$216,DATOS!$D$216))</f>
        <v>0</v>
      </c>
      <c r="E303" s="38" t="b">
        <f>IF('VALORACIÓN DE RIESGOS'!Q256=DATOS!$C$215,DATOS!$D$215,IF('VALORACIÓN DE RIESGOS'!Q256=DATOS!$C$216,DATOS!$D$216))</f>
        <v>0</v>
      </c>
      <c r="F303" s="36" t="b">
        <f>IF('VALORACIÓN DE RIESGOS'!R256=DATOS!$C$215,DATOS!$D$215,IF('VALORACIÓN DE RIESGOS'!R256=DATOS!$C$216,DATOS!$D$216))</f>
        <v>0</v>
      </c>
      <c r="G303" s="36" t="b">
        <f>IF('VALORACIÓN DE RIESGOS'!S256=DATOS!$C$215,DATOS!$D$215,IF('VALORACIÓN DE RIESGOS'!S256=DATOS!$C$216,DATOS!$D$216))</f>
        <v>0</v>
      </c>
      <c r="H303" s="36" t="b">
        <f>IF('VALORACIÓN DE RIESGOS'!T256=DATOS!$C$215,DATOS!$D$215,IF('VALORACIÓN DE RIESGOS'!T256=DATOS!$C$216,DATOS!$D$216))</f>
        <v>0</v>
      </c>
      <c r="I303" s="36" t="b">
        <f>IF('VALORACIÓN DE RIESGOS'!U256=DATOS!$C$215,DATOS!$D$215,IF('VALORACIÓN DE RIESGOS'!U256=DATOS!$C$216,DATOS!$D$216))</f>
        <v>0</v>
      </c>
      <c r="J303" s="36" t="b">
        <f>IF('VALORACIÓN DE RIESGOS'!V256=DATOS!$C$215,DATOS!$D$215,IF('VALORACIÓN DE RIESGOS'!V256=DATOS!$C$216,DATOS!$D$216))</f>
        <v>0</v>
      </c>
      <c r="K303" s="36" t="b">
        <f>IF('VALORACIÓN DE RIESGOS'!W256=DATOS!$C$215,DATOS!$D$215,IF('VALORACIÓN DE RIESGOS'!W256=DATOS!$C$216,DATOS!$D$216))</f>
        <v>0</v>
      </c>
      <c r="L303" s="37" t="e">
        <f t="shared" si="38"/>
        <v>#DIV/0!</v>
      </c>
    </row>
    <row r="304" spans="1:13" x14ac:dyDescent="0.25">
      <c r="A304" s="28"/>
      <c r="B304" s="38" t="b">
        <f>IF('VALORACIÓN DE RIESGOS'!N258=DATOS!$C$217,DATOS!$D$217,IF('VALORACIÓN DE RIESGOS'!N258=DATOS!$C$218,DATOS!$D$218,IF('VALORACIÓN DE RIESGOS'!N258=DATOS!$C$219,DATOS!$D$219,IF('VALORACIÓN DE RIESGOS'!N258=DATOS!$C$220,DATOS!$D$220))))</f>
        <v>0</v>
      </c>
      <c r="C304" s="38" t="b">
        <f>IF('VALORACIÓN DE RIESGOS'!O258=DATOS!$C$217,DATOS!$D$217,IF('VALORACIÓN DE RIESGOS'!O258=DATOS!$C$218,DATOS!$D$218,IF('VALORACIÓN DE RIESGOS'!O258=DATOS!$C$219,DATOS!$D$219,IF('VALORACIÓN DE RIESGOS'!O258=DATOS!$C$220,DATOS!$D$220))))</f>
        <v>0</v>
      </c>
      <c r="D304" s="38" t="b">
        <f>IF('VALORACIÓN DE RIESGOS'!P258=DATOS!$C$217,DATOS!$D$217,IF('VALORACIÓN DE RIESGOS'!P258=DATOS!$C$218,DATOS!$D$218,IF('VALORACIÓN DE RIESGOS'!P258=DATOS!$C$219,DATOS!$D$219,IF('VALORACIÓN DE RIESGOS'!P258=DATOS!$C$220,DATOS!$D$220))))</f>
        <v>0</v>
      </c>
      <c r="E304" s="38" t="b">
        <f>IF('VALORACIÓN DE RIESGOS'!Q258=DATOS!$C$217,DATOS!$D$217,IF('VALORACIÓN DE RIESGOS'!Q258=DATOS!$C$218,DATOS!$D$218,IF('VALORACIÓN DE RIESGOS'!Q258=DATOS!$C$219,DATOS!$D$219,IF('VALORACIÓN DE RIESGOS'!Q258=DATOS!$C$220,DATOS!$D$220))))</f>
        <v>0</v>
      </c>
      <c r="F304" s="38" t="b">
        <f>IF('VALORACIÓN DE RIESGOS'!R258=DATOS!$C$217,DATOS!$D$217,IF('VALORACIÓN DE RIESGOS'!R258=DATOS!$C$218,DATOS!$D$218,IF('VALORACIÓN DE RIESGOS'!R258=DATOS!$C$219,DATOS!$D$219,IF('VALORACIÓN DE RIESGOS'!R258=DATOS!$C$220,DATOS!$D$220))))</f>
        <v>0</v>
      </c>
      <c r="G304" s="38" t="b">
        <f>IF('VALORACIÓN DE RIESGOS'!S258=DATOS!$C$217,DATOS!$D$217,IF('VALORACIÓN DE RIESGOS'!S258=DATOS!$C$218,DATOS!$D$218,IF('VALORACIÓN DE RIESGOS'!S258=DATOS!$C$219,DATOS!$D$219,IF('VALORACIÓN DE RIESGOS'!S258=DATOS!$C$220,DATOS!$D$220))))</f>
        <v>0</v>
      </c>
      <c r="H304" s="38" t="b">
        <f>IF('VALORACIÓN DE RIESGOS'!T258=DATOS!$C$217,DATOS!$D$217,IF('VALORACIÓN DE RIESGOS'!T258=DATOS!$C$218,DATOS!$D$218,IF('VALORACIÓN DE RIESGOS'!T258=DATOS!$C$219,DATOS!$D$219,IF('VALORACIÓN DE RIESGOS'!T258=DATOS!$C$220,DATOS!$D$220))))</f>
        <v>0</v>
      </c>
      <c r="I304" s="38" t="b">
        <f>IF('VALORACIÓN DE RIESGOS'!U258=DATOS!$C$217,DATOS!$D$217,IF('VALORACIÓN DE RIESGOS'!U258=DATOS!$C$218,DATOS!$D$218,IF('VALORACIÓN DE RIESGOS'!U258=DATOS!$C$219,DATOS!$D$219,IF('VALORACIÓN DE RIESGOS'!U258=DATOS!$C$220,DATOS!$D$220))))</f>
        <v>0</v>
      </c>
      <c r="J304" s="38" t="b">
        <f>IF('VALORACIÓN DE RIESGOS'!V258=DATOS!$C$217,DATOS!$D$217,IF('VALORACIÓN DE RIESGOS'!V258=DATOS!$C$218,DATOS!$D$218,IF('VALORACIÓN DE RIESGOS'!V258=DATOS!$C$219,DATOS!$D$219,IF('VALORACIÓN DE RIESGOS'!V258=DATOS!$C$220,DATOS!$D$220))))</f>
        <v>0</v>
      </c>
      <c r="K304" s="38" t="b">
        <f>IF('VALORACIÓN DE RIESGOS'!W258=DATOS!$C$217,DATOS!$D$217,IF('VALORACIÓN DE RIESGOS'!W258=DATOS!$C$218,DATOS!$D$218,IF('VALORACIÓN DE RIESGOS'!W258=DATOS!$C$219,DATOS!$D$219,IF('VALORACIÓN DE RIESGOS'!W258=DATOS!$C$220,DATOS!$D$220))))</f>
        <v>0</v>
      </c>
      <c r="L304" s="37" t="e">
        <f t="shared" si="38"/>
        <v>#DIV/0!</v>
      </c>
    </row>
    <row r="305" spans="1:13" x14ac:dyDescent="0.25">
      <c r="A305" s="28"/>
      <c r="B305" s="38" t="b">
        <f>IF('VALORACIÓN DE RIESGOS'!N261=DATOS!$C$221,DATOS!$D$221,IF('VALORACIÓN DE RIESGOS'!N261=DATOS!$C$222,DATOS!$D$222,IF('VALORACIÓN DE RIESGOS'!N261=DATOS!$C$223,DATOS!$D$223,IF('VALORACIÓN DE RIESGOS'!N261=DATOS!$C$224,DATOS!$D$224))))</f>
        <v>0</v>
      </c>
      <c r="C305" s="38" t="b">
        <f>IF('VALORACIÓN DE RIESGOS'!O261=DATOS!$C$221,DATOS!$D$221,IF('VALORACIÓN DE RIESGOS'!O261=DATOS!$C$222,DATOS!$D$222,IF('VALORACIÓN DE RIESGOS'!O261=DATOS!$C$223,DATOS!$D$223,IF('VALORACIÓN DE RIESGOS'!O261=DATOS!$C$224,DATOS!$D$224))))</f>
        <v>0</v>
      </c>
      <c r="D305" s="38" t="b">
        <f>IF('VALORACIÓN DE RIESGOS'!P261=DATOS!$C$221,DATOS!$D$221,IF('VALORACIÓN DE RIESGOS'!P261=DATOS!$C$222,DATOS!$D$222,IF('VALORACIÓN DE RIESGOS'!P261=DATOS!$C$223,DATOS!$D$223,IF('VALORACIÓN DE RIESGOS'!P261=DATOS!$C$224,DATOS!$D$224))))</f>
        <v>0</v>
      </c>
      <c r="E305" s="38" t="b">
        <f>IF('VALORACIÓN DE RIESGOS'!Q261=DATOS!$C$221,DATOS!$D$221,IF('VALORACIÓN DE RIESGOS'!Q261=DATOS!$C$222,DATOS!$D$222,IF('VALORACIÓN DE RIESGOS'!Q261=DATOS!$C$223,DATOS!$D$223,IF('VALORACIÓN DE RIESGOS'!Q261=DATOS!$C$224,DATOS!$D$224))))</f>
        <v>0</v>
      </c>
      <c r="F305" s="38" t="b">
        <f>IF('VALORACIÓN DE RIESGOS'!R261=DATOS!$C$221,DATOS!$D$221,IF('VALORACIÓN DE RIESGOS'!R261=DATOS!$C$222,DATOS!$D$222,IF('VALORACIÓN DE RIESGOS'!R261=DATOS!$C$223,DATOS!$D$223,IF('VALORACIÓN DE RIESGOS'!R261=DATOS!$C$224,DATOS!$D$224))))</f>
        <v>0</v>
      </c>
      <c r="G305" s="38" t="b">
        <f>IF('VALORACIÓN DE RIESGOS'!S261=DATOS!$C$221,DATOS!$D$221,IF('VALORACIÓN DE RIESGOS'!S261=DATOS!$C$222,DATOS!$D$222,IF('VALORACIÓN DE RIESGOS'!S261=DATOS!$C$223,DATOS!$D$223,IF('VALORACIÓN DE RIESGOS'!S261=DATOS!$C$224,DATOS!$D$224))))</f>
        <v>0</v>
      </c>
      <c r="H305" s="38" t="b">
        <f>IF('VALORACIÓN DE RIESGOS'!T261=DATOS!$C$221,DATOS!$D$221,IF('VALORACIÓN DE RIESGOS'!T261=DATOS!$C$222,DATOS!$D$222,IF('VALORACIÓN DE RIESGOS'!T261=DATOS!$C$223,DATOS!$D$223,IF('VALORACIÓN DE RIESGOS'!T261=DATOS!$C$224,DATOS!$D$224))))</f>
        <v>0</v>
      </c>
      <c r="I305" s="38" t="b">
        <f>IF('VALORACIÓN DE RIESGOS'!U261=DATOS!$C$221,DATOS!$D$221,IF('VALORACIÓN DE RIESGOS'!U261=DATOS!$C$222,DATOS!$D$222,IF('VALORACIÓN DE RIESGOS'!U261=DATOS!$C$223,DATOS!$D$223,IF('VALORACIÓN DE RIESGOS'!U261=DATOS!$C$224,DATOS!$D$224))))</f>
        <v>0</v>
      </c>
      <c r="J305" s="38" t="b">
        <f>IF('VALORACIÓN DE RIESGOS'!V261=DATOS!$C$221,DATOS!$D$221,IF('VALORACIÓN DE RIESGOS'!V261=DATOS!$C$222,DATOS!$D$222,IF('VALORACIÓN DE RIESGOS'!V261=DATOS!$C$223,DATOS!$D$223,IF('VALORACIÓN DE RIESGOS'!V261=DATOS!$C$224,DATOS!$D$224))))</f>
        <v>0</v>
      </c>
      <c r="K305" s="38" t="b">
        <f>IF('VALORACIÓN DE RIESGOS'!W261=DATOS!$C$221,DATOS!$D$221,IF('VALORACIÓN DE RIESGOS'!W261=DATOS!$C$222,DATOS!$D$222,IF('VALORACIÓN DE RIESGOS'!W261=DATOS!$C$223,DATOS!$D$223,IF('VALORACIÓN DE RIESGOS'!W261=DATOS!$C$224,DATOS!$D$224))))</f>
        <v>0</v>
      </c>
      <c r="L305" s="37" t="e">
        <f t="shared" si="38"/>
        <v>#DIV/0!</v>
      </c>
    </row>
    <row r="306" spans="1:13" x14ac:dyDescent="0.25">
      <c r="A306" s="28"/>
      <c r="B306" s="161">
        <f t="shared" ref="B306:K306" si="39">SUM(B299:B305)</f>
        <v>0</v>
      </c>
      <c r="C306" s="162">
        <f t="shared" si="39"/>
        <v>0</v>
      </c>
      <c r="D306" s="162">
        <f t="shared" si="39"/>
        <v>0</v>
      </c>
      <c r="E306" s="162">
        <f t="shared" si="39"/>
        <v>0</v>
      </c>
      <c r="F306" s="162">
        <f t="shared" si="39"/>
        <v>0</v>
      </c>
      <c r="G306" s="162">
        <f t="shared" si="39"/>
        <v>0</v>
      </c>
      <c r="H306" s="162">
        <f t="shared" si="39"/>
        <v>0</v>
      </c>
      <c r="I306" s="162">
        <f t="shared" si="39"/>
        <v>0</v>
      </c>
      <c r="J306" s="162">
        <f t="shared" si="39"/>
        <v>0</v>
      </c>
      <c r="K306" s="162">
        <f t="shared" si="39"/>
        <v>0</v>
      </c>
      <c r="L306" s="160" t="e">
        <f>(SUM(B306:K306))/M306</f>
        <v>#DIV/0!</v>
      </c>
      <c r="M306" s="16">
        <f>COUNTIF(B306:K306,"&gt;0")</f>
        <v>0</v>
      </c>
    </row>
    <row r="307" spans="1:13" x14ac:dyDescent="0.25">
      <c r="A307" s="28"/>
      <c r="B307" s="38" t="str">
        <f>IF(B306=0,"N/A",IF(B306&lt;=85,$E$206,IF(AND(B306&gt;=86,B306&lt;=94),$E$207,IF(AND(B306&gt;=95,B306&lt;=100),$E$208))))</f>
        <v>N/A</v>
      </c>
      <c r="C307" s="38" t="str">
        <f t="shared" ref="C307:K307" si="40">IF(C306=0,"N/A",IF(C306&lt;=85,$E$206,IF(AND(C306&gt;=86,C306&lt;=94),$E$207,IF(AND(C306&gt;=95,C306&lt;=100),$E$208))))</f>
        <v>N/A</v>
      </c>
      <c r="D307" s="38" t="str">
        <f t="shared" si="40"/>
        <v>N/A</v>
      </c>
      <c r="E307" s="38" t="str">
        <f t="shared" si="40"/>
        <v>N/A</v>
      </c>
      <c r="F307" s="38" t="str">
        <f t="shared" si="40"/>
        <v>N/A</v>
      </c>
      <c r="G307" s="38" t="str">
        <f t="shared" si="40"/>
        <v>N/A</v>
      </c>
      <c r="H307" s="38" t="str">
        <f t="shared" si="40"/>
        <v>N/A</v>
      </c>
      <c r="I307" s="38" t="str">
        <f t="shared" si="40"/>
        <v>N/A</v>
      </c>
      <c r="J307" s="38" t="str">
        <f t="shared" si="40"/>
        <v>N/A</v>
      </c>
      <c r="K307" s="38" t="str">
        <f t="shared" si="40"/>
        <v>N/A</v>
      </c>
      <c r="L307" s="37" t="e">
        <f>IF(L306&lt;=50,$E$206,IF(AND(L306&gt;=51,L306&lt;=99),$E$207,IF(AND(L306&gt;=99.5,L306&lt;=100),$E$208)))</f>
        <v>#DIV/0!</v>
      </c>
    </row>
    <row r="308" spans="1:13" x14ac:dyDescent="0.25">
      <c r="A308" s="28"/>
      <c r="B308" s="79"/>
      <c r="C308" s="26"/>
      <c r="D308" s="27"/>
      <c r="E308" s="26"/>
      <c r="F308" s="27"/>
      <c r="G308" s="27"/>
      <c r="H308" s="27"/>
      <c r="I308" s="27"/>
      <c r="J308" s="27"/>
      <c r="K308" s="27"/>
      <c r="L308" s="27"/>
    </row>
    <row r="309" spans="1:13" x14ac:dyDescent="0.25">
      <c r="A309" s="28"/>
      <c r="B309" s="78" t="s">
        <v>250</v>
      </c>
      <c r="C309" s="26"/>
      <c r="D309" s="27"/>
      <c r="E309" s="26"/>
      <c r="F309" s="27"/>
      <c r="G309" s="27"/>
      <c r="H309" s="27"/>
      <c r="I309" s="27"/>
      <c r="J309" s="27"/>
      <c r="K309" s="27"/>
      <c r="L309" s="27"/>
    </row>
    <row r="310" spans="1:13" x14ac:dyDescent="0.25">
      <c r="A310" s="28"/>
      <c r="B310" s="34" t="s">
        <v>416</v>
      </c>
      <c r="C310" s="34" t="s">
        <v>417</v>
      </c>
      <c r="D310" s="33" t="s">
        <v>418</v>
      </c>
      <c r="E310" s="34" t="s">
        <v>419</v>
      </c>
      <c r="F310" s="33" t="s">
        <v>420</v>
      </c>
      <c r="G310" s="33" t="s">
        <v>421</v>
      </c>
      <c r="H310" s="33" t="s">
        <v>422</v>
      </c>
      <c r="I310" s="33" t="s">
        <v>423</v>
      </c>
      <c r="J310" s="33" t="s">
        <v>424</v>
      </c>
      <c r="K310" s="35" t="s">
        <v>425</v>
      </c>
      <c r="L310" s="54" t="s">
        <v>426</v>
      </c>
    </row>
    <row r="311" spans="1:13" x14ac:dyDescent="0.25">
      <c r="A311" s="28"/>
      <c r="B311" s="38" t="b">
        <f>IF('VALORACIÓN DE RIESGOS'!N281=DATOS!$C$206,DATOS!$D$206,IF('VALORACIÓN DE RIESGOS'!N281=DATOS!$C$207,DATOS!$D$207))</f>
        <v>0</v>
      </c>
      <c r="C311" s="36" t="b">
        <f>IF('VALORACIÓN DE RIESGOS'!O281=DATOS!$C$206,DATOS!$D$206,IF('VALORACIÓN DE RIESGOS'!O281=DATOS!$C$207,DATOS!$D$207))</f>
        <v>0</v>
      </c>
      <c r="D311" s="36" t="b">
        <f>IF('VALORACIÓN DE RIESGOS'!P281=DATOS!$C$206,DATOS!$D$206,IF('VALORACIÓN DE RIESGOS'!P281=DATOS!$C$207,DATOS!$D$207))</f>
        <v>0</v>
      </c>
      <c r="E311" s="38" t="b">
        <f>IF('VALORACIÓN DE RIESGOS'!Q281=DATOS!$C$206,DATOS!$D$206,IF('VALORACIÓN DE RIESGOS'!Q281=DATOS!$C$207,DATOS!$D$207))</f>
        <v>0</v>
      </c>
      <c r="F311" s="36" t="b">
        <f>IF('VALORACIÓN DE RIESGOS'!R281=DATOS!$C$206,DATOS!$D$206,IF('VALORACIÓN DE RIESGOS'!R281=DATOS!$C$207,DATOS!$D$207))</f>
        <v>0</v>
      </c>
      <c r="G311" s="36" t="b">
        <f>IF('VALORACIÓN DE RIESGOS'!S281=DATOS!$C$206,DATOS!$D$206,IF('VALORACIÓN DE RIESGOS'!S281=DATOS!$C$207,DATOS!$D$207))</f>
        <v>0</v>
      </c>
      <c r="H311" s="36" t="b">
        <f>IF('VALORACIÓN DE RIESGOS'!T281=DATOS!$C$206,DATOS!$D$206,IF('VALORACIÓN DE RIESGOS'!T281=DATOS!$C$207,DATOS!$D$207))</f>
        <v>0</v>
      </c>
      <c r="I311" s="36" t="b">
        <f>IF('VALORACIÓN DE RIESGOS'!U281=DATOS!$C$206,DATOS!$D$206,IF('VALORACIÓN DE RIESGOS'!U281=DATOS!$C$207,DATOS!$D$207))</f>
        <v>0</v>
      </c>
      <c r="J311" s="36" t="b">
        <f>IF('VALORACIÓN DE RIESGOS'!V281=DATOS!$C$206,DATOS!$D$206,IF('VALORACIÓN DE RIESGOS'!V281=DATOS!$C$207,DATOS!$D$207))</f>
        <v>0</v>
      </c>
      <c r="K311" s="36" t="b">
        <f>IF('VALORACIÓN DE RIESGOS'!W281=DATOS!$C$206,DATOS!$D$206,IF('VALORACIÓN DE RIESGOS'!W281=DATOS!$C$207,DATOS!$D$207))</f>
        <v>0</v>
      </c>
      <c r="L311" s="37" t="e">
        <f>AVERAGE(B311:K311)</f>
        <v>#DIV/0!</v>
      </c>
    </row>
    <row r="312" spans="1:13" x14ac:dyDescent="0.25">
      <c r="A312" s="28"/>
      <c r="B312" s="38" t="b">
        <f>IF('VALORACIÓN DE RIESGOS'!N283=DATOS!$C$208,DATOS!$D$208,IF('VALORACIÓN DE RIESGOS'!N283=DATOS!$C$209,DATOS!$D$209))</f>
        <v>0</v>
      </c>
      <c r="C312" s="36" t="b">
        <f>IF('VALORACIÓN DE RIESGOS'!O283=DATOS!$C$208,DATOS!$D$208,IF('VALORACIÓN DE RIESGOS'!O283=DATOS!$C$209,DATOS!$D$209))</f>
        <v>0</v>
      </c>
      <c r="D312" s="36" t="b">
        <f>IF('VALORACIÓN DE RIESGOS'!P283=DATOS!$C$208,DATOS!$D$208,IF('VALORACIÓN DE RIESGOS'!P283=DATOS!$C$209,DATOS!$D$209))</f>
        <v>0</v>
      </c>
      <c r="E312" s="38" t="b">
        <f>IF('VALORACIÓN DE RIESGOS'!Q283=DATOS!$C$208,DATOS!$D$208,IF('VALORACIÓN DE RIESGOS'!Q283=DATOS!$C$209,DATOS!$D$209))</f>
        <v>0</v>
      </c>
      <c r="F312" s="36" t="b">
        <f>IF('VALORACIÓN DE RIESGOS'!R283=DATOS!$C$208,DATOS!$D$208,IF('VALORACIÓN DE RIESGOS'!R283=DATOS!$C$209,DATOS!$D$209))</f>
        <v>0</v>
      </c>
      <c r="G312" s="36" t="b">
        <f>IF('VALORACIÓN DE RIESGOS'!S283=DATOS!$C$208,DATOS!$D$208,IF('VALORACIÓN DE RIESGOS'!S283=DATOS!$C$209,DATOS!$D$209))</f>
        <v>0</v>
      </c>
      <c r="H312" s="36" t="b">
        <f>IF('VALORACIÓN DE RIESGOS'!T283=DATOS!$C$208,DATOS!$D$208,IF('VALORACIÓN DE RIESGOS'!T283=DATOS!$C$209,DATOS!$D$209))</f>
        <v>0</v>
      </c>
      <c r="I312" s="36" t="b">
        <f>IF('VALORACIÓN DE RIESGOS'!U283=DATOS!$C$208,DATOS!$D$208,IF('VALORACIÓN DE RIESGOS'!U283=DATOS!$C$209,DATOS!$D$209))</f>
        <v>0</v>
      </c>
      <c r="J312" s="36" t="b">
        <f>IF('VALORACIÓN DE RIESGOS'!V283=DATOS!$C$208,DATOS!$D$208,IF('VALORACIÓN DE RIESGOS'!V283=DATOS!$C$209,DATOS!$D$209))</f>
        <v>0</v>
      </c>
      <c r="K312" s="36" t="b">
        <f>IF('VALORACIÓN DE RIESGOS'!W283=DATOS!$C$208,DATOS!$D$208,IF('VALORACIÓN DE RIESGOS'!W283=DATOS!$C$209,DATOS!$D$209))</f>
        <v>0</v>
      </c>
      <c r="L312" s="37" t="e">
        <f t="shared" ref="L312:L317" si="41">AVERAGE(B312:K312)</f>
        <v>#DIV/0!</v>
      </c>
    </row>
    <row r="313" spans="1:13" x14ac:dyDescent="0.25">
      <c r="A313" s="28"/>
      <c r="B313" s="38" t="b">
        <f>IF('VALORACIÓN DE RIESGOS'!N286=DATOS!$C$210,DATOS!$D$210,IF('VALORACIÓN DE RIESGOS'!N286=DATOS!$C$211,DATOS!$D$211))</f>
        <v>0</v>
      </c>
      <c r="C313" s="36" t="b">
        <f>IF('VALORACIÓN DE RIESGOS'!O286=DATOS!$C$210,DATOS!$D$210,IF('VALORACIÓN DE RIESGOS'!O286=DATOS!$C$211,DATOS!$D$211))</f>
        <v>0</v>
      </c>
      <c r="D313" s="36" t="b">
        <f>IF('VALORACIÓN DE RIESGOS'!P286=DATOS!$C$210,DATOS!$D$210,IF('VALORACIÓN DE RIESGOS'!P286=DATOS!$C$211,DATOS!$D$211))</f>
        <v>0</v>
      </c>
      <c r="E313" s="38" t="b">
        <f>IF('VALORACIÓN DE RIESGOS'!Q286=DATOS!$C$210,DATOS!$D$210,IF('VALORACIÓN DE RIESGOS'!Q286=DATOS!$C$211,DATOS!$D$211))</f>
        <v>0</v>
      </c>
      <c r="F313" s="36" t="b">
        <f>IF('VALORACIÓN DE RIESGOS'!R286=DATOS!$C$210,DATOS!$D$210,IF('VALORACIÓN DE RIESGOS'!R286=DATOS!$C$211,DATOS!$D$211))</f>
        <v>0</v>
      </c>
      <c r="G313" s="36" t="b">
        <f>IF('VALORACIÓN DE RIESGOS'!S286=DATOS!$C$210,DATOS!$D$210,IF('VALORACIÓN DE RIESGOS'!S286=DATOS!$C$211,DATOS!$D$211))</f>
        <v>0</v>
      </c>
      <c r="H313" s="36" t="b">
        <f>IF('VALORACIÓN DE RIESGOS'!T286=DATOS!$C$210,DATOS!$D$210,IF('VALORACIÓN DE RIESGOS'!T286=DATOS!$C$211,DATOS!$D$211))</f>
        <v>0</v>
      </c>
      <c r="I313" s="36" t="b">
        <f>IF('VALORACIÓN DE RIESGOS'!U286=DATOS!$C$210,DATOS!$D$210,IF('VALORACIÓN DE RIESGOS'!U286=DATOS!$C$211,DATOS!$D$211))</f>
        <v>0</v>
      </c>
      <c r="J313" s="36" t="b">
        <f>IF('VALORACIÓN DE RIESGOS'!V286=DATOS!$C$210,DATOS!$D$210,IF('VALORACIÓN DE RIESGOS'!V286=DATOS!$C$211,DATOS!$D$211))</f>
        <v>0</v>
      </c>
      <c r="K313" s="36" t="b">
        <f>IF('VALORACIÓN DE RIESGOS'!W286=DATOS!$C$210,DATOS!$D$210,IF('VALORACIÓN DE RIESGOS'!W286=DATOS!$C$211,DATOS!$D$211))</f>
        <v>0</v>
      </c>
      <c r="L313" s="37" t="e">
        <f t="shared" si="41"/>
        <v>#DIV/0!</v>
      </c>
    </row>
    <row r="314" spans="1:13" x14ac:dyDescent="0.25">
      <c r="A314" s="28"/>
      <c r="B314" s="38" t="b">
        <f>IF('VALORACIÓN DE RIESGOS'!N289=DATOS!$C$212,DATOS!$D$212,IF('VALORACIÓN DE RIESGOS'!N289=DATOS!$C$213,DATOS!$D$213,IF('VALORACIÓN DE RIESGOS'!N289=DATOS!$C$214,DATOS!$D$214)))</f>
        <v>0</v>
      </c>
      <c r="C314" s="36" t="b">
        <f>IF('VALORACIÓN DE RIESGOS'!O289=DATOS!$C$212,DATOS!$D$212,IF('VALORACIÓN DE RIESGOS'!O289=DATOS!$C$213,DATOS!$D$213,IF('VALORACIÓN DE RIESGOS'!O289=DATOS!$C$214,DATOS!$D$214)))</f>
        <v>0</v>
      </c>
      <c r="D314" s="36" t="b">
        <f>IF('VALORACIÓN DE RIESGOS'!P289=DATOS!$C$212,DATOS!$D$212,IF('VALORACIÓN DE RIESGOS'!P289=DATOS!$C$213,DATOS!$D$213,IF('VALORACIÓN DE RIESGOS'!P289=DATOS!$C$214,DATOS!$D$214)))</f>
        <v>0</v>
      </c>
      <c r="E314" s="38" t="b">
        <f>IF('VALORACIÓN DE RIESGOS'!Q289=DATOS!$C$212,DATOS!$D$212,IF('VALORACIÓN DE RIESGOS'!Q289=DATOS!$C$213,DATOS!$D$213,IF('VALORACIÓN DE RIESGOS'!Q289=DATOS!$C$214,DATOS!$D$214)))</f>
        <v>0</v>
      </c>
      <c r="F314" s="36" t="b">
        <f>IF('VALORACIÓN DE RIESGOS'!R289=DATOS!$C$212,DATOS!$D$212,IF('VALORACIÓN DE RIESGOS'!R289=DATOS!$C$213,DATOS!$D$213,IF('VALORACIÓN DE RIESGOS'!R289=DATOS!$C$214,DATOS!$D$214)))</f>
        <v>0</v>
      </c>
      <c r="G314" s="36" t="b">
        <f>IF('VALORACIÓN DE RIESGOS'!S289=DATOS!$C$212,DATOS!$D$212,IF('VALORACIÓN DE RIESGOS'!S289=DATOS!$C$213,DATOS!$D$213,IF('VALORACIÓN DE RIESGOS'!S289=DATOS!$C$214,DATOS!$D$214)))</f>
        <v>0</v>
      </c>
      <c r="H314" s="36" t="b">
        <f>IF('VALORACIÓN DE RIESGOS'!T289=DATOS!$C$212,DATOS!$D$212,IF('VALORACIÓN DE RIESGOS'!T289=DATOS!$C$213,DATOS!$D$213,IF('VALORACIÓN DE RIESGOS'!T289=DATOS!$C$214,DATOS!$D$214)))</f>
        <v>0</v>
      </c>
      <c r="I314" s="36" t="b">
        <f>IF('VALORACIÓN DE RIESGOS'!U289=DATOS!$C$212,DATOS!$D$212,IF('VALORACIÓN DE RIESGOS'!U289=DATOS!$C$213,DATOS!$D$213,IF('VALORACIÓN DE RIESGOS'!U289=DATOS!$C$214,DATOS!$D$214)))</f>
        <v>0</v>
      </c>
      <c r="J314" s="36" t="b">
        <f>IF('VALORACIÓN DE RIESGOS'!V289=DATOS!$C$212,DATOS!$D$212,IF('VALORACIÓN DE RIESGOS'!V289=DATOS!$C$213,DATOS!$D$213,IF('VALORACIÓN DE RIESGOS'!V289=DATOS!$C$214,DATOS!$D$214)))</f>
        <v>0</v>
      </c>
      <c r="K314" s="36" t="b">
        <f>IF('VALORACIÓN DE RIESGOS'!W289=DATOS!$C$212,DATOS!$D$212,IF('VALORACIÓN DE RIESGOS'!W289=DATOS!$C$213,DATOS!$D$213,IF('VALORACIÓN DE RIESGOS'!W289=DATOS!$C$214,DATOS!$D$214)))</f>
        <v>0</v>
      </c>
      <c r="L314" s="37" t="e">
        <f t="shared" si="41"/>
        <v>#DIV/0!</v>
      </c>
    </row>
    <row r="315" spans="1:13" x14ac:dyDescent="0.25">
      <c r="A315" s="28"/>
      <c r="B315" s="38" t="b">
        <f>IF('VALORACIÓN DE RIESGOS'!N293=DATOS!$C$215,DATOS!$D$215,IF('VALORACIÓN DE RIESGOS'!N293=DATOS!$C$216,DATOS!$D$216))</f>
        <v>0</v>
      </c>
      <c r="C315" s="36" t="b">
        <f>IF('VALORACIÓN DE RIESGOS'!O293=DATOS!$C$215,DATOS!$D$215,IF('VALORACIÓN DE RIESGOS'!O293=DATOS!$C$216,DATOS!$D$216))</f>
        <v>0</v>
      </c>
      <c r="D315" s="36" t="b">
        <f>IF('VALORACIÓN DE RIESGOS'!P293=DATOS!$C$215,DATOS!$D$215,IF('VALORACIÓN DE RIESGOS'!P293=DATOS!$C$216,DATOS!$D$216))</f>
        <v>0</v>
      </c>
      <c r="E315" s="38" t="b">
        <f>IF('VALORACIÓN DE RIESGOS'!Q293=DATOS!$C$215,DATOS!$D$215,IF('VALORACIÓN DE RIESGOS'!Q293=DATOS!$C$216,DATOS!$D$216))</f>
        <v>0</v>
      </c>
      <c r="F315" s="36" t="b">
        <f>IF('VALORACIÓN DE RIESGOS'!R293=DATOS!$C$215,DATOS!$D$215,IF('VALORACIÓN DE RIESGOS'!R293=DATOS!$C$216,DATOS!$D$216))</f>
        <v>0</v>
      </c>
      <c r="G315" s="36" t="b">
        <f>IF('VALORACIÓN DE RIESGOS'!S293=DATOS!$C$215,DATOS!$D$215,IF('VALORACIÓN DE RIESGOS'!S293=DATOS!$C$216,DATOS!$D$216))</f>
        <v>0</v>
      </c>
      <c r="H315" s="36" t="b">
        <f>IF('VALORACIÓN DE RIESGOS'!T293=DATOS!$C$215,DATOS!$D$215,IF('VALORACIÓN DE RIESGOS'!T293=DATOS!$C$216,DATOS!$D$216))</f>
        <v>0</v>
      </c>
      <c r="I315" s="36" t="b">
        <f>IF('VALORACIÓN DE RIESGOS'!U293=DATOS!$C$215,DATOS!$D$215,IF('VALORACIÓN DE RIESGOS'!U293=DATOS!$C$216,DATOS!$D$216))</f>
        <v>0</v>
      </c>
      <c r="J315" s="36" t="b">
        <f>IF('VALORACIÓN DE RIESGOS'!V293=DATOS!$C$215,DATOS!$D$215,IF('VALORACIÓN DE RIESGOS'!V293=DATOS!$C$216,DATOS!$D$216))</f>
        <v>0</v>
      </c>
      <c r="K315" s="36" t="b">
        <f>IF('VALORACIÓN DE RIESGOS'!W293=DATOS!$C$215,DATOS!$D$215,IF('VALORACIÓN DE RIESGOS'!W293=DATOS!$C$216,DATOS!$D$216))</f>
        <v>0</v>
      </c>
      <c r="L315" s="37" t="e">
        <f t="shared" si="41"/>
        <v>#DIV/0!</v>
      </c>
    </row>
    <row r="316" spans="1:13" x14ac:dyDescent="0.25">
      <c r="A316" s="28"/>
      <c r="B316" s="38" t="b">
        <f>IF('VALORACIÓN DE RIESGOS'!N295=DATOS!$C$217,DATOS!$D$217,IF('VALORACIÓN DE RIESGOS'!N295=DATOS!$C$218,DATOS!$D$218,IF('VALORACIÓN DE RIESGOS'!N295=DATOS!$C$219,DATOS!$D$219,IF('VALORACIÓN DE RIESGOS'!N295=DATOS!$C$220,DATOS!$D$220))))</f>
        <v>0</v>
      </c>
      <c r="C316" s="38" t="b">
        <f>IF('VALORACIÓN DE RIESGOS'!O295=DATOS!$C$217,DATOS!$D$217,IF('VALORACIÓN DE RIESGOS'!O295=DATOS!$C$218,DATOS!$D$218,IF('VALORACIÓN DE RIESGOS'!O295=DATOS!$C$219,DATOS!$D$219,IF('VALORACIÓN DE RIESGOS'!O295=DATOS!$C$220,DATOS!$D$220))))</f>
        <v>0</v>
      </c>
      <c r="D316" s="38" t="b">
        <f>IF('VALORACIÓN DE RIESGOS'!P295=DATOS!$C$217,DATOS!$D$217,IF('VALORACIÓN DE RIESGOS'!P295=DATOS!$C$218,DATOS!$D$218,IF('VALORACIÓN DE RIESGOS'!P295=DATOS!$C$219,DATOS!$D$219,IF('VALORACIÓN DE RIESGOS'!P295=DATOS!$C$220,DATOS!$D$220))))</f>
        <v>0</v>
      </c>
      <c r="E316" s="38" t="b">
        <f>IF('VALORACIÓN DE RIESGOS'!Q295=DATOS!$C$217,DATOS!$D$217,IF('VALORACIÓN DE RIESGOS'!Q295=DATOS!$C$218,DATOS!$D$218,IF('VALORACIÓN DE RIESGOS'!Q295=DATOS!$C$219,DATOS!$D$219,IF('VALORACIÓN DE RIESGOS'!Q295=DATOS!$C$220,DATOS!$D$220))))</f>
        <v>0</v>
      </c>
      <c r="F316" s="38" t="b">
        <f>IF('VALORACIÓN DE RIESGOS'!R295=DATOS!$C$217,DATOS!$D$217,IF('VALORACIÓN DE RIESGOS'!R295=DATOS!$C$218,DATOS!$D$218,IF('VALORACIÓN DE RIESGOS'!R295=DATOS!$C$219,DATOS!$D$219,IF('VALORACIÓN DE RIESGOS'!R295=DATOS!$C$220,DATOS!$D$220))))</f>
        <v>0</v>
      </c>
      <c r="G316" s="38" t="b">
        <f>IF('VALORACIÓN DE RIESGOS'!S295=DATOS!$C$217,DATOS!$D$217,IF('VALORACIÓN DE RIESGOS'!S295=DATOS!$C$218,DATOS!$D$218,IF('VALORACIÓN DE RIESGOS'!S295=DATOS!$C$219,DATOS!$D$219,IF('VALORACIÓN DE RIESGOS'!S295=DATOS!$C$220,DATOS!$D$220))))</f>
        <v>0</v>
      </c>
      <c r="H316" s="38" t="b">
        <f>IF('VALORACIÓN DE RIESGOS'!T295=DATOS!$C$217,DATOS!$D$217,IF('VALORACIÓN DE RIESGOS'!T295=DATOS!$C$218,DATOS!$D$218,IF('VALORACIÓN DE RIESGOS'!T295=DATOS!$C$219,DATOS!$D$219,IF('VALORACIÓN DE RIESGOS'!T295=DATOS!$C$220,DATOS!$D$220))))</f>
        <v>0</v>
      </c>
      <c r="I316" s="38" t="b">
        <f>IF('VALORACIÓN DE RIESGOS'!U295=DATOS!$C$217,DATOS!$D$217,IF('VALORACIÓN DE RIESGOS'!U295=DATOS!$C$218,DATOS!$D$218,IF('VALORACIÓN DE RIESGOS'!U295=DATOS!$C$219,DATOS!$D$219,IF('VALORACIÓN DE RIESGOS'!U295=DATOS!$C$220,DATOS!$D$220))))</f>
        <v>0</v>
      </c>
      <c r="J316" s="38" t="b">
        <f>IF('VALORACIÓN DE RIESGOS'!V295=DATOS!$C$217,DATOS!$D$217,IF('VALORACIÓN DE RIESGOS'!V295=DATOS!$C$218,DATOS!$D$218,IF('VALORACIÓN DE RIESGOS'!V295=DATOS!$C$219,DATOS!$D$219,IF('VALORACIÓN DE RIESGOS'!V295=DATOS!$C$220,DATOS!$D$220))))</f>
        <v>0</v>
      </c>
      <c r="K316" s="38" t="b">
        <f>IF('VALORACIÓN DE RIESGOS'!W295=DATOS!$C$217,DATOS!$D$217,IF('VALORACIÓN DE RIESGOS'!W295=DATOS!$C$218,DATOS!$D$218,IF('VALORACIÓN DE RIESGOS'!W295=DATOS!$C$219,DATOS!$D$219,IF('VALORACIÓN DE RIESGOS'!W295=DATOS!$C$220,DATOS!$D$220))))</f>
        <v>0</v>
      </c>
      <c r="L316" s="37" t="e">
        <f t="shared" si="41"/>
        <v>#DIV/0!</v>
      </c>
    </row>
    <row r="317" spans="1:13" x14ac:dyDescent="0.25">
      <c r="A317" s="28"/>
      <c r="B317" s="38" t="b">
        <f>IF('VALORACIÓN DE RIESGOS'!N298=DATOS!$C$221,DATOS!$D$221,IF('VALORACIÓN DE RIESGOS'!N298=DATOS!$C$222,DATOS!$D$222,IF('VALORACIÓN DE RIESGOS'!N298=DATOS!$C$223,DATOS!$D$223,IF('VALORACIÓN DE RIESGOS'!N298=DATOS!$C$224,DATOS!$D$224))))</f>
        <v>0</v>
      </c>
      <c r="C317" s="38" t="b">
        <f>IF('VALORACIÓN DE RIESGOS'!O298=DATOS!$C$221,DATOS!$D$221,IF('VALORACIÓN DE RIESGOS'!O298=DATOS!$C$222,DATOS!$D$222,IF('VALORACIÓN DE RIESGOS'!O298=DATOS!$C$223,DATOS!$D$223,IF('VALORACIÓN DE RIESGOS'!O298=DATOS!$C$224,DATOS!$D$224))))</f>
        <v>0</v>
      </c>
      <c r="D317" s="38" t="b">
        <f>IF('VALORACIÓN DE RIESGOS'!P298=DATOS!$C$221,DATOS!$D$221,IF('VALORACIÓN DE RIESGOS'!P298=DATOS!$C$222,DATOS!$D$222,IF('VALORACIÓN DE RIESGOS'!P298=DATOS!$C$223,DATOS!$D$223,IF('VALORACIÓN DE RIESGOS'!P298=DATOS!$C$224,DATOS!$D$224))))</f>
        <v>0</v>
      </c>
      <c r="E317" s="38" t="b">
        <f>IF('VALORACIÓN DE RIESGOS'!Q298=DATOS!$C$221,DATOS!$D$221,IF('VALORACIÓN DE RIESGOS'!Q298=DATOS!$C$222,DATOS!$D$222,IF('VALORACIÓN DE RIESGOS'!Q298=DATOS!$C$223,DATOS!$D$223,IF('VALORACIÓN DE RIESGOS'!Q298=DATOS!$C$224,DATOS!$D$224))))</f>
        <v>0</v>
      </c>
      <c r="F317" s="38" t="b">
        <f>IF('VALORACIÓN DE RIESGOS'!R298=DATOS!$C$221,DATOS!$D$221,IF('VALORACIÓN DE RIESGOS'!R298=DATOS!$C$222,DATOS!$D$222,IF('VALORACIÓN DE RIESGOS'!R298=DATOS!$C$223,DATOS!$D$223,IF('VALORACIÓN DE RIESGOS'!R298=DATOS!$C$224,DATOS!$D$224))))</f>
        <v>0</v>
      </c>
      <c r="G317" s="38" t="b">
        <f>IF('VALORACIÓN DE RIESGOS'!S298=DATOS!$C$221,DATOS!$D$221,IF('VALORACIÓN DE RIESGOS'!S298=DATOS!$C$222,DATOS!$D$222,IF('VALORACIÓN DE RIESGOS'!S298=DATOS!$C$223,DATOS!$D$223,IF('VALORACIÓN DE RIESGOS'!S298=DATOS!$C$224,DATOS!$D$224))))</f>
        <v>0</v>
      </c>
      <c r="H317" s="38" t="b">
        <f>IF('VALORACIÓN DE RIESGOS'!T298=DATOS!$C$221,DATOS!$D$221,IF('VALORACIÓN DE RIESGOS'!T298=DATOS!$C$222,DATOS!$D$222,IF('VALORACIÓN DE RIESGOS'!T298=DATOS!$C$223,DATOS!$D$223,IF('VALORACIÓN DE RIESGOS'!T298=DATOS!$C$224,DATOS!$D$224))))</f>
        <v>0</v>
      </c>
      <c r="I317" s="38" t="b">
        <f>IF('VALORACIÓN DE RIESGOS'!U298=DATOS!$C$221,DATOS!$D$221,IF('VALORACIÓN DE RIESGOS'!U298=DATOS!$C$222,DATOS!$D$222,IF('VALORACIÓN DE RIESGOS'!U298=DATOS!$C$223,DATOS!$D$223,IF('VALORACIÓN DE RIESGOS'!U298=DATOS!$C$224,DATOS!$D$224))))</f>
        <v>0</v>
      </c>
      <c r="J317" s="38" t="b">
        <f>IF('VALORACIÓN DE RIESGOS'!V298=DATOS!$C$221,DATOS!$D$221,IF('VALORACIÓN DE RIESGOS'!V298=DATOS!$C$222,DATOS!$D$222,IF('VALORACIÓN DE RIESGOS'!V298=DATOS!$C$223,DATOS!$D$223,IF('VALORACIÓN DE RIESGOS'!V298=DATOS!$C$224,DATOS!$D$224))))</f>
        <v>0</v>
      </c>
      <c r="K317" s="38" t="b">
        <f>IF('VALORACIÓN DE RIESGOS'!W298=DATOS!$C$221,DATOS!$D$221,IF('VALORACIÓN DE RIESGOS'!W298=DATOS!$C$222,DATOS!$D$222,IF('VALORACIÓN DE RIESGOS'!W298=DATOS!$C$223,DATOS!$D$223,IF('VALORACIÓN DE RIESGOS'!W298=DATOS!$C$224,DATOS!$D$224))))</f>
        <v>0</v>
      </c>
      <c r="L317" s="37" t="e">
        <f t="shared" si="41"/>
        <v>#DIV/0!</v>
      </c>
    </row>
    <row r="318" spans="1:13" x14ac:dyDescent="0.25">
      <c r="A318" s="28"/>
      <c r="B318" s="161">
        <f t="shared" ref="B318:K318" si="42">SUM(B311:B317)</f>
        <v>0</v>
      </c>
      <c r="C318" s="162">
        <f t="shared" si="42"/>
        <v>0</v>
      </c>
      <c r="D318" s="162">
        <f t="shared" si="42"/>
        <v>0</v>
      </c>
      <c r="E318" s="162">
        <f t="shared" si="42"/>
        <v>0</v>
      </c>
      <c r="F318" s="162">
        <f t="shared" si="42"/>
        <v>0</v>
      </c>
      <c r="G318" s="162">
        <f t="shared" si="42"/>
        <v>0</v>
      </c>
      <c r="H318" s="162">
        <f t="shared" si="42"/>
        <v>0</v>
      </c>
      <c r="I318" s="162">
        <f t="shared" si="42"/>
        <v>0</v>
      </c>
      <c r="J318" s="162">
        <f t="shared" si="42"/>
        <v>0</v>
      </c>
      <c r="K318" s="162">
        <f t="shared" si="42"/>
        <v>0</v>
      </c>
      <c r="L318" s="160" t="e">
        <f>(SUM(B318:K318))/M318</f>
        <v>#DIV/0!</v>
      </c>
      <c r="M318" s="16">
        <f>COUNTIF(B318:K318,"&gt;0")</f>
        <v>0</v>
      </c>
    </row>
    <row r="319" spans="1:13" x14ac:dyDescent="0.25">
      <c r="A319" s="28"/>
      <c r="B319" s="38" t="str">
        <f>IF(B318=0,"N/A",IF(B318&lt;=85,$E$206,IF(AND(B318&gt;=86,B318&lt;=94),$E$207,IF(AND(B318&gt;=95,B318&lt;=100),$E$208))))</f>
        <v>N/A</v>
      </c>
      <c r="C319" s="38" t="str">
        <f t="shared" ref="C319:K319" si="43">IF(C318=0,"N/A",IF(C318&lt;=85,$E$206,IF(AND(C318&gt;=86,C318&lt;=94),$E$207,IF(AND(C318&gt;=95,C318&lt;=100),$E$208))))</f>
        <v>N/A</v>
      </c>
      <c r="D319" s="38" t="str">
        <f t="shared" si="43"/>
        <v>N/A</v>
      </c>
      <c r="E319" s="38" t="str">
        <f t="shared" si="43"/>
        <v>N/A</v>
      </c>
      <c r="F319" s="38" t="str">
        <f t="shared" si="43"/>
        <v>N/A</v>
      </c>
      <c r="G319" s="38" t="str">
        <f t="shared" si="43"/>
        <v>N/A</v>
      </c>
      <c r="H319" s="38" t="str">
        <f t="shared" si="43"/>
        <v>N/A</v>
      </c>
      <c r="I319" s="38" t="str">
        <f t="shared" si="43"/>
        <v>N/A</v>
      </c>
      <c r="J319" s="38" t="str">
        <f t="shared" si="43"/>
        <v>N/A</v>
      </c>
      <c r="K319" s="38" t="str">
        <f t="shared" si="43"/>
        <v>N/A</v>
      </c>
      <c r="L319" s="37" t="e">
        <f>IF(L318&lt;=50,$E$206,IF(AND(L318&gt;=51,L318&lt;=99),$E$207,IF(AND(L318&gt;=99.5,L318&lt;=100),$E$208)))</f>
        <v>#DIV/0!</v>
      </c>
    </row>
    <row r="320" spans="1:13" x14ac:dyDescent="0.25">
      <c r="A320" s="28"/>
      <c r="B320" s="79"/>
      <c r="C320" s="26"/>
      <c r="D320" s="27"/>
      <c r="E320" s="26"/>
      <c r="F320" s="27"/>
      <c r="G320" s="27"/>
      <c r="H320" s="27"/>
      <c r="I320" s="27"/>
      <c r="J320" s="27"/>
      <c r="K320" s="27"/>
      <c r="L320" s="27"/>
    </row>
    <row r="321" spans="1:13" x14ac:dyDescent="0.25">
      <c r="A321" s="28"/>
      <c r="B321" s="34" t="s">
        <v>251</v>
      </c>
      <c r="C321" s="39"/>
      <c r="D321" s="40"/>
      <c r="E321" s="39"/>
      <c r="F321" s="40"/>
      <c r="G321" s="40"/>
      <c r="H321" s="40"/>
      <c r="I321" s="40"/>
      <c r="J321" s="40"/>
      <c r="K321" s="40"/>
      <c r="L321" s="40"/>
    </row>
    <row r="322" spans="1:13" x14ac:dyDescent="0.25">
      <c r="A322" s="28"/>
      <c r="B322" s="34" t="s">
        <v>416</v>
      </c>
      <c r="C322" s="34" t="s">
        <v>417</v>
      </c>
      <c r="D322" s="33" t="s">
        <v>418</v>
      </c>
      <c r="E322" s="34" t="s">
        <v>419</v>
      </c>
      <c r="F322" s="33" t="s">
        <v>420</v>
      </c>
      <c r="G322" s="33" t="s">
        <v>421</v>
      </c>
      <c r="H322" s="33" t="s">
        <v>422</v>
      </c>
      <c r="I322" s="33" t="s">
        <v>423</v>
      </c>
      <c r="J322" s="33" t="s">
        <v>424</v>
      </c>
      <c r="K322" s="35" t="s">
        <v>425</v>
      </c>
      <c r="L322" s="54" t="s">
        <v>426</v>
      </c>
    </row>
    <row r="323" spans="1:13" x14ac:dyDescent="0.25">
      <c r="A323" s="28"/>
      <c r="B323" s="38" t="b">
        <f>IF('VALORACIÓN DE RIESGOS'!N318=DATOS!$C$206,DATOS!$D$206,IF('VALORACIÓN DE RIESGOS'!N318=DATOS!$C$207,DATOS!$D$207))</f>
        <v>0</v>
      </c>
      <c r="C323" s="36" t="b">
        <f>IF('VALORACIÓN DE RIESGOS'!O318=DATOS!$C$206,DATOS!$D$206,IF('VALORACIÓN DE RIESGOS'!O318=DATOS!$C$207,DATOS!$D$207))</f>
        <v>0</v>
      </c>
      <c r="D323" s="36" t="b">
        <f>IF('VALORACIÓN DE RIESGOS'!P318=DATOS!$C$206,DATOS!$D$206,IF('VALORACIÓN DE RIESGOS'!P318=DATOS!$C$207,DATOS!$D$207))</f>
        <v>0</v>
      </c>
      <c r="E323" s="38" t="b">
        <f>IF('VALORACIÓN DE RIESGOS'!Q318=DATOS!$C$206,DATOS!$D$206,IF('VALORACIÓN DE RIESGOS'!Q318=DATOS!$C$207,DATOS!$D$207))</f>
        <v>0</v>
      </c>
      <c r="F323" s="36" t="b">
        <f>IF('VALORACIÓN DE RIESGOS'!R318=DATOS!$C$206,DATOS!$D$206,IF('VALORACIÓN DE RIESGOS'!R318=DATOS!$C$207,DATOS!$D$207))</f>
        <v>0</v>
      </c>
      <c r="G323" s="36" t="b">
        <f>IF('VALORACIÓN DE RIESGOS'!S318=DATOS!$C$206,DATOS!$D$206,IF('VALORACIÓN DE RIESGOS'!S318=DATOS!$C$207,DATOS!$D$207))</f>
        <v>0</v>
      </c>
      <c r="H323" s="36" t="b">
        <f>IF('VALORACIÓN DE RIESGOS'!T318=DATOS!$C$206,DATOS!$D$206,IF('VALORACIÓN DE RIESGOS'!T318=DATOS!$C$207,DATOS!$D$207))</f>
        <v>0</v>
      </c>
      <c r="I323" s="36" t="b">
        <f>IF('VALORACIÓN DE RIESGOS'!U318=DATOS!$C$206,DATOS!$D$206,IF('VALORACIÓN DE RIESGOS'!U318=DATOS!$C$207,DATOS!$D$207))</f>
        <v>0</v>
      </c>
      <c r="J323" s="36" t="b">
        <f>IF('VALORACIÓN DE RIESGOS'!V318=DATOS!$C$206,DATOS!$D$206,IF('VALORACIÓN DE RIESGOS'!V318=DATOS!$C$207,DATOS!$D$207))</f>
        <v>0</v>
      </c>
      <c r="K323" s="36" t="b">
        <f>IF('VALORACIÓN DE RIESGOS'!W318=DATOS!$C$206,DATOS!$D$206,IF('VALORACIÓN DE RIESGOS'!W318=DATOS!$C$207,DATOS!$D$207))</f>
        <v>0</v>
      </c>
      <c r="L323" s="37" t="e">
        <f>AVERAGE(B323:K323)</f>
        <v>#DIV/0!</v>
      </c>
    </row>
    <row r="324" spans="1:13" x14ac:dyDescent="0.25">
      <c r="A324" s="28"/>
      <c r="B324" s="38" t="b">
        <f>IF('VALORACIÓN DE RIESGOS'!N320=DATOS!$C$208,DATOS!$D$208,IF('VALORACIÓN DE RIESGOS'!N320=DATOS!$C$209,DATOS!$D$209))</f>
        <v>0</v>
      </c>
      <c r="C324" s="36" t="b">
        <f>IF('VALORACIÓN DE RIESGOS'!O320=DATOS!$C$208,DATOS!$D$208,IF('VALORACIÓN DE RIESGOS'!O320=DATOS!$C$209,DATOS!$D$209))</f>
        <v>0</v>
      </c>
      <c r="D324" s="36" t="b">
        <f>IF('VALORACIÓN DE RIESGOS'!P320=DATOS!$C$208,DATOS!$D$208,IF('VALORACIÓN DE RIESGOS'!P320=DATOS!$C$209,DATOS!$D$209))</f>
        <v>0</v>
      </c>
      <c r="E324" s="38" t="b">
        <f>IF('VALORACIÓN DE RIESGOS'!Q320=DATOS!$C$208,DATOS!$D$208,IF('VALORACIÓN DE RIESGOS'!Q320=DATOS!$C$209,DATOS!$D$209))</f>
        <v>0</v>
      </c>
      <c r="F324" s="36" t="b">
        <f>IF('VALORACIÓN DE RIESGOS'!R320=DATOS!$C$208,DATOS!$D$208,IF('VALORACIÓN DE RIESGOS'!R320=DATOS!$C$209,DATOS!$D$209))</f>
        <v>0</v>
      </c>
      <c r="G324" s="36" t="b">
        <f>IF('VALORACIÓN DE RIESGOS'!S320=DATOS!$C$208,DATOS!$D$208,IF('VALORACIÓN DE RIESGOS'!S320=DATOS!$C$209,DATOS!$D$209))</f>
        <v>0</v>
      </c>
      <c r="H324" s="36" t="b">
        <f>IF('VALORACIÓN DE RIESGOS'!T320=DATOS!$C$208,DATOS!$D$208,IF('VALORACIÓN DE RIESGOS'!T320=DATOS!$C$209,DATOS!$D$209))</f>
        <v>0</v>
      </c>
      <c r="I324" s="36" t="b">
        <f>IF('VALORACIÓN DE RIESGOS'!U320=DATOS!$C$208,DATOS!$D$208,IF('VALORACIÓN DE RIESGOS'!U320=DATOS!$C$209,DATOS!$D$209))</f>
        <v>0</v>
      </c>
      <c r="J324" s="36" t="b">
        <f>IF('VALORACIÓN DE RIESGOS'!V320=DATOS!$C$208,DATOS!$D$208,IF('VALORACIÓN DE RIESGOS'!V320=DATOS!$C$209,DATOS!$D$209))</f>
        <v>0</v>
      </c>
      <c r="K324" s="36" t="b">
        <f>IF('VALORACIÓN DE RIESGOS'!W320=DATOS!$C$208,DATOS!$D$208,IF('VALORACIÓN DE RIESGOS'!W320=DATOS!$C$209,DATOS!$D$209))</f>
        <v>0</v>
      </c>
      <c r="L324" s="37" t="e">
        <f t="shared" ref="L324:L329" si="44">AVERAGE(B324:K324)</f>
        <v>#DIV/0!</v>
      </c>
    </row>
    <row r="325" spans="1:13" x14ac:dyDescent="0.25">
      <c r="A325" s="28"/>
      <c r="B325" s="38" t="b">
        <f>IF('VALORACIÓN DE RIESGOS'!N323=DATOS!$C$210,DATOS!$D$210,IF('VALORACIÓN DE RIESGOS'!N323=DATOS!$C$211,DATOS!$D$211))</f>
        <v>0</v>
      </c>
      <c r="C325" s="36" t="b">
        <f>IF('VALORACIÓN DE RIESGOS'!O323=DATOS!$C$210,DATOS!$D$210,IF('VALORACIÓN DE RIESGOS'!O323=DATOS!$C$211,DATOS!$D$211))</f>
        <v>0</v>
      </c>
      <c r="D325" s="36" t="b">
        <f>IF('VALORACIÓN DE RIESGOS'!P323=DATOS!$C$210,DATOS!$D$210,IF('VALORACIÓN DE RIESGOS'!P323=DATOS!$C$211,DATOS!$D$211))</f>
        <v>0</v>
      </c>
      <c r="E325" s="38" t="b">
        <f>IF('VALORACIÓN DE RIESGOS'!Q323=DATOS!$C$210,DATOS!$D$210,IF('VALORACIÓN DE RIESGOS'!Q323=DATOS!$C$211,DATOS!$D$211))</f>
        <v>0</v>
      </c>
      <c r="F325" s="36" t="b">
        <f>IF('VALORACIÓN DE RIESGOS'!R323=DATOS!$C$210,DATOS!$D$210,IF('VALORACIÓN DE RIESGOS'!R323=DATOS!$C$211,DATOS!$D$211))</f>
        <v>0</v>
      </c>
      <c r="G325" s="36" t="b">
        <f>IF('VALORACIÓN DE RIESGOS'!S323=DATOS!$C$210,DATOS!$D$210,IF('VALORACIÓN DE RIESGOS'!S323=DATOS!$C$211,DATOS!$D$211))</f>
        <v>0</v>
      </c>
      <c r="H325" s="36" t="b">
        <f>IF('VALORACIÓN DE RIESGOS'!T323=DATOS!$C$210,DATOS!$D$210,IF('VALORACIÓN DE RIESGOS'!T323=DATOS!$C$211,DATOS!$D$211))</f>
        <v>0</v>
      </c>
      <c r="I325" s="36" t="b">
        <f>IF('VALORACIÓN DE RIESGOS'!U323=DATOS!$C$210,DATOS!$D$210,IF('VALORACIÓN DE RIESGOS'!U323=DATOS!$C$211,DATOS!$D$211))</f>
        <v>0</v>
      </c>
      <c r="J325" s="36" t="b">
        <f>IF('VALORACIÓN DE RIESGOS'!V323=DATOS!$C$210,DATOS!$D$210,IF('VALORACIÓN DE RIESGOS'!V323=DATOS!$C$211,DATOS!$D$211))</f>
        <v>0</v>
      </c>
      <c r="K325" s="36" t="b">
        <f>IF('VALORACIÓN DE RIESGOS'!W323=DATOS!$C$210,DATOS!$D$210,IF('VALORACIÓN DE RIESGOS'!W323=DATOS!$C$211,DATOS!$D$211))</f>
        <v>0</v>
      </c>
      <c r="L325" s="37" t="e">
        <f t="shared" si="44"/>
        <v>#DIV/0!</v>
      </c>
    </row>
    <row r="326" spans="1:13" x14ac:dyDescent="0.25">
      <c r="A326" s="28"/>
      <c r="B326" s="38" t="b">
        <f>IF('VALORACIÓN DE RIESGOS'!N326=DATOS!$C$212,DATOS!$D$212,IF('VALORACIÓN DE RIESGOS'!N326=DATOS!$C$213,DATOS!$D$213,IF('VALORACIÓN DE RIESGOS'!N326=DATOS!$C$214,DATOS!$D$214)))</f>
        <v>0</v>
      </c>
      <c r="C326" s="36" t="b">
        <f>IF('VALORACIÓN DE RIESGOS'!O326=DATOS!$C$212,DATOS!$D$212,IF('VALORACIÓN DE RIESGOS'!O326=DATOS!$C$213,DATOS!$D$213,IF('VALORACIÓN DE RIESGOS'!O326=DATOS!$C$214,DATOS!$D$214)))</f>
        <v>0</v>
      </c>
      <c r="D326" s="36" t="b">
        <f>IF('VALORACIÓN DE RIESGOS'!P326=DATOS!$C$212,DATOS!$D$212,IF('VALORACIÓN DE RIESGOS'!P326=DATOS!$C$213,DATOS!$D$213,IF('VALORACIÓN DE RIESGOS'!P326=DATOS!$C$214,DATOS!$D$214)))</f>
        <v>0</v>
      </c>
      <c r="E326" s="38" t="b">
        <f>IF('VALORACIÓN DE RIESGOS'!Q326=DATOS!$C$212,DATOS!$D$212,IF('VALORACIÓN DE RIESGOS'!Q326=DATOS!$C$213,DATOS!$D$213,IF('VALORACIÓN DE RIESGOS'!Q326=DATOS!$C$214,DATOS!$D$214)))</f>
        <v>0</v>
      </c>
      <c r="F326" s="36" t="b">
        <f>IF('VALORACIÓN DE RIESGOS'!R326=DATOS!$C$212,DATOS!$D$212,IF('VALORACIÓN DE RIESGOS'!R326=DATOS!$C$213,DATOS!$D$213,IF('VALORACIÓN DE RIESGOS'!R326=DATOS!$C$214,DATOS!$D$214)))</f>
        <v>0</v>
      </c>
      <c r="G326" s="36" t="b">
        <f>IF('VALORACIÓN DE RIESGOS'!S326=DATOS!$C$212,DATOS!$D$212,IF('VALORACIÓN DE RIESGOS'!S326=DATOS!$C$213,DATOS!$D$213,IF('VALORACIÓN DE RIESGOS'!S326=DATOS!$C$214,DATOS!$D$214)))</f>
        <v>0</v>
      </c>
      <c r="H326" s="36" t="b">
        <f>IF('VALORACIÓN DE RIESGOS'!T326=DATOS!$C$212,DATOS!$D$212,IF('VALORACIÓN DE RIESGOS'!T326=DATOS!$C$213,DATOS!$D$213,IF('VALORACIÓN DE RIESGOS'!T326=DATOS!$C$214,DATOS!$D$214)))</f>
        <v>0</v>
      </c>
      <c r="I326" s="36" t="b">
        <f>IF('VALORACIÓN DE RIESGOS'!U326=DATOS!$C$212,DATOS!$D$212,IF('VALORACIÓN DE RIESGOS'!U326=DATOS!$C$213,DATOS!$D$213,IF('VALORACIÓN DE RIESGOS'!U326=DATOS!$C$214,DATOS!$D$214)))</f>
        <v>0</v>
      </c>
      <c r="J326" s="36" t="b">
        <f>IF('VALORACIÓN DE RIESGOS'!V326=DATOS!$C$212,DATOS!$D$212,IF('VALORACIÓN DE RIESGOS'!V326=DATOS!$C$213,DATOS!$D$213,IF('VALORACIÓN DE RIESGOS'!V326=DATOS!$C$214,DATOS!$D$214)))</f>
        <v>0</v>
      </c>
      <c r="K326" s="36" t="b">
        <f>IF('VALORACIÓN DE RIESGOS'!W326=DATOS!$C$212,DATOS!$D$212,IF('VALORACIÓN DE RIESGOS'!W326=DATOS!$C$213,DATOS!$D$213,IF('VALORACIÓN DE RIESGOS'!W326=DATOS!$C$214,DATOS!$D$214)))</f>
        <v>0</v>
      </c>
      <c r="L326" s="37" t="e">
        <f t="shared" si="44"/>
        <v>#DIV/0!</v>
      </c>
    </row>
    <row r="327" spans="1:13" x14ac:dyDescent="0.25">
      <c r="A327" s="28"/>
      <c r="B327" s="38" t="b">
        <f>IF('VALORACIÓN DE RIESGOS'!N330=DATOS!$C$215,DATOS!$D$215,IF('VALORACIÓN DE RIESGOS'!N330=DATOS!$C$216,DATOS!$D$216))</f>
        <v>0</v>
      </c>
      <c r="C327" s="36" t="b">
        <f>IF('VALORACIÓN DE RIESGOS'!O330=DATOS!$C$215,DATOS!$D$215,IF('VALORACIÓN DE RIESGOS'!O330=DATOS!$C$216,DATOS!$D$216))</f>
        <v>0</v>
      </c>
      <c r="D327" s="36" t="b">
        <f>IF('VALORACIÓN DE RIESGOS'!P330=DATOS!$C$215,DATOS!$D$215,IF('VALORACIÓN DE RIESGOS'!P330=DATOS!$C$216,DATOS!$D$216))</f>
        <v>0</v>
      </c>
      <c r="E327" s="38" t="b">
        <f>IF('VALORACIÓN DE RIESGOS'!Q330=DATOS!$C$215,DATOS!$D$215,IF('VALORACIÓN DE RIESGOS'!Q330=DATOS!$C$216,DATOS!$D$216))</f>
        <v>0</v>
      </c>
      <c r="F327" s="36" t="b">
        <f>IF('VALORACIÓN DE RIESGOS'!R330=DATOS!$C$215,DATOS!$D$215,IF('VALORACIÓN DE RIESGOS'!R330=DATOS!$C$216,DATOS!$D$216))</f>
        <v>0</v>
      </c>
      <c r="G327" s="36" t="b">
        <f>IF('VALORACIÓN DE RIESGOS'!S330=DATOS!$C$215,DATOS!$D$215,IF('VALORACIÓN DE RIESGOS'!S330=DATOS!$C$216,DATOS!$D$216))</f>
        <v>0</v>
      </c>
      <c r="H327" s="36" t="b">
        <f>IF('VALORACIÓN DE RIESGOS'!T330=DATOS!$C$215,DATOS!$D$215,IF('VALORACIÓN DE RIESGOS'!T330=DATOS!$C$216,DATOS!$D$216))</f>
        <v>0</v>
      </c>
      <c r="I327" s="36" t="b">
        <f>IF('VALORACIÓN DE RIESGOS'!U330=DATOS!$C$215,DATOS!$D$215,IF('VALORACIÓN DE RIESGOS'!U330=DATOS!$C$216,DATOS!$D$216))</f>
        <v>0</v>
      </c>
      <c r="J327" s="36" t="b">
        <f>IF('VALORACIÓN DE RIESGOS'!V330=DATOS!$C$215,DATOS!$D$215,IF('VALORACIÓN DE RIESGOS'!V330=DATOS!$C$216,DATOS!$D$216))</f>
        <v>0</v>
      </c>
      <c r="K327" s="36" t="b">
        <f>IF('VALORACIÓN DE RIESGOS'!W330=DATOS!$C$215,DATOS!$D$215,IF('VALORACIÓN DE RIESGOS'!W330=DATOS!$C$216,DATOS!$D$216))</f>
        <v>0</v>
      </c>
      <c r="L327" s="37" t="e">
        <f t="shared" si="44"/>
        <v>#DIV/0!</v>
      </c>
    </row>
    <row r="328" spans="1:13" x14ac:dyDescent="0.25">
      <c r="A328" s="28"/>
      <c r="B328" s="38" t="b">
        <f>IF('VALORACIÓN DE RIESGOS'!N332=DATOS!$C$217,DATOS!$D$217,IF('VALORACIÓN DE RIESGOS'!N332=DATOS!$C$218,DATOS!$D$218,IF('VALORACIÓN DE RIESGOS'!N332=DATOS!$C$219,DATOS!$D$219,IF('VALORACIÓN DE RIESGOS'!N332=DATOS!$C$220,DATOS!$D$220))))</f>
        <v>0</v>
      </c>
      <c r="C328" s="38" t="b">
        <f>IF('VALORACIÓN DE RIESGOS'!O332=DATOS!$C$217,DATOS!$D$217,IF('VALORACIÓN DE RIESGOS'!O332=DATOS!$C$218,DATOS!$D$218,IF('VALORACIÓN DE RIESGOS'!O332=DATOS!$C$219,DATOS!$D$219,IF('VALORACIÓN DE RIESGOS'!O332=DATOS!$C$220,DATOS!$D$220))))</f>
        <v>0</v>
      </c>
      <c r="D328" s="38" t="b">
        <f>IF('VALORACIÓN DE RIESGOS'!P332=DATOS!$C$217,DATOS!$D$217,IF('VALORACIÓN DE RIESGOS'!P332=DATOS!$C$218,DATOS!$D$218,IF('VALORACIÓN DE RIESGOS'!P332=DATOS!$C$219,DATOS!$D$219,IF('VALORACIÓN DE RIESGOS'!P332=DATOS!$C$220,DATOS!$D$220))))</f>
        <v>0</v>
      </c>
      <c r="E328" s="38" t="b">
        <f>IF('VALORACIÓN DE RIESGOS'!Q332=DATOS!$C$217,DATOS!$D$217,IF('VALORACIÓN DE RIESGOS'!Q332=DATOS!$C$218,DATOS!$D$218,IF('VALORACIÓN DE RIESGOS'!Q332=DATOS!$C$219,DATOS!$D$219,IF('VALORACIÓN DE RIESGOS'!Q332=DATOS!$C$220,DATOS!$D$220))))</f>
        <v>0</v>
      </c>
      <c r="F328" s="38" t="b">
        <f>IF('VALORACIÓN DE RIESGOS'!R332=DATOS!$C$217,DATOS!$D$217,IF('VALORACIÓN DE RIESGOS'!R332=DATOS!$C$218,DATOS!$D$218,IF('VALORACIÓN DE RIESGOS'!R332=DATOS!$C$219,DATOS!$D$219,IF('VALORACIÓN DE RIESGOS'!R332=DATOS!$C$220,DATOS!$D$220))))</f>
        <v>0</v>
      </c>
      <c r="G328" s="38" t="b">
        <f>IF('VALORACIÓN DE RIESGOS'!S332=DATOS!$C$217,DATOS!$D$217,IF('VALORACIÓN DE RIESGOS'!S332=DATOS!$C$218,DATOS!$D$218,IF('VALORACIÓN DE RIESGOS'!S332=DATOS!$C$219,DATOS!$D$219,IF('VALORACIÓN DE RIESGOS'!S332=DATOS!$C$220,DATOS!$D$220))))</f>
        <v>0</v>
      </c>
      <c r="H328" s="38" t="b">
        <f>IF('VALORACIÓN DE RIESGOS'!T332=DATOS!$C$217,DATOS!$D$217,IF('VALORACIÓN DE RIESGOS'!T332=DATOS!$C$218,DATOS!$D$218,IF('VALORACIÓN DE RIESGOS'!T332=DATOS!$C$219,DATOS!$D$219,IF('VALORACIÓN DE RIESGOS'!T332=DATOS!$C$220,DATOS!$D$220))))</f>
        <v>0</v>
      </c>
      <c r="I328" s="38" t="b">
        <f>IF('VALORACIÓN DE RIESGOS'!U332=DATOS!$C$217,DATOS!$D$217,IF('VALORACIÓN DE RIESGOS'!U332=DATOS!$C$218,DATOS!$D$218,IF('VALORACIÓN DE RIESGOS'!U332=DATOS!$C$219,DATOS!$D$219,IF('VALORACIÓN DE RIESGOS'!U332=DATOS!$C$220,DATOS!$D$220))))</f>
        <v>0</v>
      </c>
      <c r="J328" s="38" t="b">
        <f>IF('VALORACIÓN DE RIESGOS'!V332=DATOS!$C$217,DATOS!$D$217,IF('VALORACIÓN DE RIESGOS'!V332=DATOS!$C$218,DATOS!$D$218,IF('VALORACIÓN DE RIESGOS'!V332=DATOS!$C$219,DATOS!$D$219,IF('VALORACIÓN DE RIESGOS'!V332=DATOS!$C$220,DATOS!$D$220))))</f>
        <v>0</v>
      </c>
      <c r="K328" s="38" t="b">
        <f>IF('VALORACIÓN DE RIESGOS'!W332=DATOS!$C$217,DATOS!$D$217,IF('VALORACIÓN DE RIESGOS'!W332=DATOS!$C$218,DATOS!$D$218,IF('VALORACIÓN DE RIESGOS'!W332=DATOS!$C$219,DATOS!$D$219,IF('VALORACIÓN DE RIESGOS'!W332=DATOS!$C$220,DATOS!$D$220))))</f>
        <v>0</v>
      </c>
      <c r="L328" s="37" t="e">
        <f t="shared" si="44"/>
        <v>#DIV/0!</v>
      </c>
    </row>
    <row r="329" spans="1:13" x14ac:dyDescent="0.25">
      <c r="A329" s="28"/>
      <c r="B329" s="38" t="b">
        <f>IF('VALORACIÓN DE RIESGOS'!N335=DATOS!$C$221,DATOS!$D$221,IF('VALORACIÓN DE RIESGOS'!N335=DATOS!$C$222,DATOS!$D$222,IF('VALORACIÓN DE RIESGOS'!N335=DATOS!$C$223,DATOS!$D$223,IF('VALORACIÓN DE RIESGOS'!N335=DATOS!$C$224,DATOS!$D$224))))</f>
        <v>0</v>
      </c>
      <c r="C329" s="38" t="b">
        <f>IF('VALORACIÓN DE RIESGOS'!O335=DATOS!$C$221,DATOS!$D$221,IF('VALORACIÓN DE RIESGOS'!O335=DATOS!$C$222,DATOS!$D$222,IF('VALORACIÓN DE RIESGOS'!O335=DATOS!$C$223,DATOS!$D$223,IF('VALORACIÓN DE RIESGOS'!O335=DATOS!$C$224,DATOS!$D$224))))</f>
        <v>0</v>
      </c>
      <c r="D329" s="38" t="b">
        <f>IF('VALORACIÓN DE RIESGOS'!P335=DATOS!$C$221,DATOS!$D$221,IF('VALORACIÓN DE RIESGOS'!P335=DATOS!$C$222,DATOS!$D$222,IF('VALORACIÓN DE RIESGOS'!P335=DATOS!$C$223,DATOS!$D$223,IF('VALORACIÓN DE RIESGOS'!P335=DATOS!$C$224,DATOS!$D$224))))</f>
        <v>0</v>
      </c>
      <c r="E329" s="38" t="b">
        <f>IF('VALORACIÓN DE RIESGOS'!Q335=DATOS!$C$221,DATOS!$D$221,IF('VALORACIÓN DE RIESGOS'!Q335=DATOS!$C$222,DATOS!$D$222,IF('VALORACIÓN DE RIESGOS'!Q335=DATOS!$C$223,DATOS!$D$223,IF('VALORACIÓN DE RIESGOS'!Q335=DATOS!$C$224,DATOS!$D$224))))</f>
        <v>0</v>
      </c>
      <c r="F329" s="38" t="b">
        <f>IF('VALORACIÓN DE RIESGOS'!R335=DATOS!$C$221,DATOS!$D$221,IF('VALORACIÓN DE RIESGOS'!R335=DATOS!$C$222,DATOS!$D$222,IF('VALORACIÓN DE RIESGOS'!R335=DATOS!$C$223,DATOS!$D$223,IF('VALORACIÓN DE RIESGOS'!R335=DATOS!$C$224,DATOS!$D$224))))</f>
        <v>0</v>
      </c>
      <c r="G329" s="38" t="b">
        <f>IF('VALORACIÓN DE RIESGOS'!S335=DATOS!$C$221,DATOS!$D$221,IF('VALORACIÓN DE RIESGOS'!S335=DATOS!$C$222,DATOS!$D$222,IF('VALORACIÓN DE RIESGOS'!S335=DATOS!$C$223,DATOS!$D$223,IF('VALORACIÓN DE RIESGOS'!S335=DATOS!$C$224,DATOS!$D$224))))</f>
        <v>0</v>
      </c>
      <c r="H329" s="38" t="b">
        <f>IF('VALORACIÓN DE RIESGOS'!T335=DATOS!$C$221,DATOS!$D$221,IF('VALORACIÓN DE RIESGOS'!T335=DATOS!$C$222,DATOS!$D$222,IF('VALORACIÓN DE RIESGOS'!T335=DATOS!$C$223,DATOS!$D$223,IF('VALORACIÓN DE RIESGOS'!T335=DATOS!$C$224,DATOS!$D$224))))</f>
        <v>0</v>
      </c>
      <c r="I329" s="38" t="b">
        <f>IF('VALORACIÓN DE RIESGOS'!U335=DATOS!$C$221,DATOS!$D$221,IF('VALORACIÓN DE RIESGOS'!U335=DATOS!$C$222,DATOS!$D$222,IF('VALORACIÓN DE RIESGOS'!U335=DATOS!$C$223,DATOS!$D$223,IF('VALORACIÓN DE RIESGOS'!U335=DATOS!$C$224,DATOS!$D$224))))</f>
        <v>0</v>
      </c>
      <c r="J329" s="38" t="b">
        <f>IF('VALORACIÓN DE RIESGOS'!V335=DATOS!$C$221,DATOS!$D$221,IF('VALORACIÓN DE RIESGOS'!V335=DATOS!$C$222,DATOS!$D$222,IF('VALORACIÓN DE RIESGOS'!V335=DATOS!$C$223,DATOS!$D$223,IF('VALORACIÓN DE RIESGOS'!V335=DATOS!$C$224,DATOS!$D$224))))</f>
        <v>0</v>
      </c>
      <c r="K329" s="38" t="b">
        <f>IF('VALORACIÓN DE RIESGOS'!W335=DATOS!$C$221,DATOS!$D$221,IF('VALORACIÓN DE RIESGOS'!W335=DATOS!$C$222,DATOS!$D$222,IF('VALORACIÓN DE RIESGOS'!W335=DATOS!$C$223,DATOS!$D$223,IF('VALORACIÓN DE RIESGOS'!W335=DATOS!$C$224,DATOS!$D$224))))</f>
        <v>0</v>
      </c>
      <c r="L329" s="37" t="e">
        <f t="shared" si="44"/>
        <v>#DIV/0!</v>
      </c>
    </row>
    <row r="330" spans="1:13" x14ac:dyDescent="0.25">
      <c r="A330" s="28"/>
      <c r="B330" s="161">
        <f t="shared" ref="B330:K330" si="45">SUM(B323:B329)</f>
        <v>0</v>
      </c>
      <c r="C330" s="162">
        <f t="shared" si="45"/>
        <v>0</v>
      </c>
      <c r="D330" s="162">
        <f t="shared" si="45"/>
        <v>0</v>
      </c>
      <c r="E330" s="162">
        <f t="shared" si="45"/>
        <v>0</v>
      </c>
      <c r="F330" s="162">
        <f t="shared" si="45"/>
        <v>0</v>
      </c>
      <c r="G330" s="162">
        <f t="shared" si="45"/>
        <v>0</v>
      </c>
      <c r="H330" s="162">
        <f t="shared" si="45"/>
        <v>0</v>
      </c>
      <c r="I330" s="162">
        <f t="shared" si="45"/>
        <v>0</v>
      </c>
      <c r="J330" s="162">
        <f t="shared" si="45"/>
        <v>0</v>
      </c>
      <c r="K330" s="162">
        <f t="shared" si="45"/>
        <v>0</v>
      </c>
      <c r="L330" s="160" t="e">
        <f>(SUM(B330:K330))/M330</f>
        <v>#DIV/0!</v>
      </c>
      <c r="M330" s="16">
        <f>COUNTIF(B330:K330,"&gt;0")</f>
        <v>0</v>
      </c>
    </row>
    <row r="331" spans="1:13" x14ac:dyDescent="0.25">
      <c r="A331" s="28"/>
      <c r="B331" s="38" t="str">
        <f>IF(B330=0,"N/A",IF(B330&lt;=85,$E$206,IF(AND(B330&gt;=86,B330&lt;=94),$E$207,IF(AND(B330&gt;=95,B330&lt;=100),$E$208))))</f>
        <v>N/A</v>
      </c>
      <c r="C331" s="38" t="str">
        <f t="shared" ref="C331:K331" si="46">IF(C330=0,"N/A",IF(C330&lt;=85,$E$206,IF(AND(C330&gt;=86,C330&lt;=94),$E$207,IF(AND(C330&gt;=95,C330&lt;=100),$E$208))))</f>
        <v>N/A</v>
      </c>
      <c r="D331" s="38" t="str">
        <f t="shared" si="46"/>
        <v>N/A</v>
      </c>
      <c r="E331" s="38" t="str">
        <f t="shared" si="46"/>
        <v>N/A</v>
      </c>
      <c r="F331" s="38" t="str">
        <f t="shared" si="46"/>
        <v>N/A</v>
      </c>
      <c r="G331" s="38" t="str">
        <f t="shared" si="46"/>
        <v>N/A</v>
      </c>
      <c r="H331" s="38" t="str">
        <f t="shared" si="46"/>
        <v>N/A</v>
      </c>
      <c r="I331" s="38" t="str">
        <f t="shared" si="46"/>
        <v>N/A</v>
      </c>
      <c r="J331" s="38" t="str">
        <f t="shared" si="46"/>
        <v>N/A</v>
      </c>
      <c r="K331" s="38" t="str">
        <f t="shared" si="46"/>
        <v>N/A</v>
      </c>
      <c r="L331" s="37" t="e">
        <f>IF(L330&lt;=50,$E$206,IF(AND(L330&gt;=51,L330&lt;=99),$E$207,IF(AND(L330&gt;=99.5,L330&lt;=100),$E$208)))</f>
        <v>#DIV/0!</v>
      </c>
    </row>
    <row r="332" spans="1:13" x14ac:dyDescent="0.25">
      <c r="A332" s="28"/>
      <c r="B332" s="79"/>
      <c r="C332" s="26"/>
      <c r="D332" s="27"/>
      <c r="E332" s="26"/>
      <c r="F332" s="27"/>
      <c r="G332" s="27"/>
      <c r="H332" s="27"/>
      <c r="I332" s="27"/>
      <c r="J332" s="27"/>
      <c r="K332" s="27"/>
      <c r="L332" s="27"/>
    </row>
    <row r="333" spans="1:13" x14ac:dyDescent="0.25">
      <c r="A333" s="28"/>
      <c r="B333" s="78" t="s">
        <v>252</v>
      </c>
      <c r="C333" s="26"/>
      <c r="D333" s="27"/>
      <c r="E333" s="26"/>
      <c r="F333" s="27"/>
      <c r="G333" s="27"/>
      <c r="H333" s="27"/>
      <c r="I333" s="27"/>
      <c r="J333" s="27"/>
      <c r="K333" s="27"/>
      <c r="L333" s="27"/>
    </row>
    <row r="334" spans="1:13" x14ac:dyDescent="0.25">
      <c r="A334" s="28"/>
      <c r="B334" s="34" t="s">
        <v>416</v>
      </c>
      <c r="C334" s="34" t="s">
        <v>417</v>
      </c>
      <c r="D334" s="33" t="s">
        <v>418</v>
      </c>
      <c r="E334" s="34" t="s">
        <v>419</v>
      </c>
      <c r="F334" s="33" t="s">
        <v>420</v>
      </c>
      <c r="G334" s="33" t="s">
        <v>421</v>
      </c>
      <c r="H334" s="33" t="s">
        <v>422</v>
      </c>
      <c r="I334" s="33" t="s">
        <v>423</v>
      </c>
      <c r="J334" s="33" t="s">
        <v>424</v>
      </c>
      <c r="K334" s="35" t="s">
        <v>425</v>
      </c>
      <c r="L334" s="54" t="s">
        <v>426</v>
      </c>
    </row>
    <row r="335" spans="1:13" x14ac:dyDescent="0.25">
      <c r="A335" s="28"/>
      <c r="B335" s="38" t="b">
        <f>IF('VALORACIÓN DE RIESGOS'!N355=DATOS!$C$206,DATOS!$D$206,IF('VALORACIÓN DE RIESGOS'!N355=DATOS!$C$207,DATOS!$D$207))</f>
        <v>0</v>
      </c>
      <c r="C335" s="36" t="b">
        <f>IF('VALORACIÓN DE RIESGOS'!O355=DATOS!$C$206,DATOS!$D$206,IF('VALORACIÓN DE RIESGOS'!O355=DATOS!$C$207,DATOS!$D$207))</f>
        <v>0</v>
      </c>
      <c r="D335" s="36" t="b">
        <f>IF('VALORACIÓN DE RIESGOS'!P355=DATOS!$C$206,DATOS!$D$206,IF('VALORACIÓN DE RIESGOS'!P355=DATOS!$C$207,DATOS!$D$207))</f>
        <v>0</v>
      </c>
      <c r="E335" s="38" t="b">
        <f>IF('VALORACIÓN DE RIESGOS'!Q355=DATOS!$C$206,DATOS!$D$206,IF('VALORACIÓN DE RIESGOS'!Q355=DATOS!$C$207,DATOS!$D$207))</f>
        <v>0</v>
      </c>
      <c r="F335" s="36" t="b">
        <f>IF('VALORACIÓN DE RIESGOS'!R355=DATOS!$C$206,DATOS!$D$206,IF('VALORACIÓN DE RIESGOS'!R355=DATOS!$C$207,DATOS!$D$207))</f>
        <v>0</v>
      </c>
      <c r="G335" s="36" t="b">
        <f>IF('VALORACIÓN DE RIESGOS'!S355=DATOS!$C$206,DATOS!$D$206,IF('VALORACIÓN DE RIESGOS'!S355=DATOS!$C$207,DATOS!$D$207))</f>
        <v>0</v>
      </c>
      <c r="H335" s="36" t="b">
        <f>IF('VALORACIÓN DE RIESGOS'!T355=DATOS!$C$206,DATOS!$D$206,IF('VALORACIÓN DE RIESGOS'!T355=DATOS!$C$207,DATOS!$D$207))</f>
        <v>0</v>
      </c>
      <c r="I335" s="36" t="b">
        <f>IF('VALORACIÓN DE RIESGOS'!U355=DATOS!$C$206,DATOS!$D$206,IF('VALORACIÓN DE RIESGOS'!U355=DATOS!$C$207,DATOS!$D$207))</f>
        <v>0</v>
      </c>
      <c r="J335" s="36" t="b">
        <f>IF('VALORACIÓN DE RIESGOS'!V355=DATOS!$C$206,DATOS!$D$206,IF('VALORACIÓN DE RIESGOS'!V355=DATOS!$C$207,DATOS!$D$207))</f>
        <v>0</v>
      </c>
      <c r="K335" s="36" t="b">
        <f>IF('VALORACIÓN DE RIESGOS'!W355=DATOS!$C$206,DATOS!$D$206,IF('VALORACIÓN DE RIESGOS'!W355=DATOS!$C$207,DATOS!$D$207))</f>
        <v>0</v>
      </c>
      <c r="L335" s="37" t="e">
        <f>AVERAGE(B335:K335)</f>
        <v>#DIV/0!</v>
      </c>
    </row>
    <row r="336" spans="1:13" x14ac:dyDescent="0.25">
      <c r="A336" s="28"/>
      <c r="B336" s="38" t="b">
        <f>IF('VALORACIÓN DE RIESGOS'!N357=DATOS!$C$208,DATOS!$D$208,IF('VALORACIÓN DE RIESGOS'!N357=DATOS!$C$209,DATOS!$D$209))</f>
        <v>0</v>
      </c>
      <c r="C336" s="36" t="b">
        <f>IF('VALORACIÓN DE RIESGOS'!O357=DATOS!$C$208,DATOS!$D$208,IF('VALORACIÓN DE RIESGOS'!O357=DATOS!$C$209,DATOS!$D$209))</f>
        <v>0</v>
      </c>
      <c r="D336" s="36" t="b">
        <f>IF('VALORACIÓN DE RIESGOS'!P357=DATOS!$C$208,DATOS!$D$208,IF('VALORACIÓN DE RIESGOS'!P357=DATOS!$C$209,DATOS!$D$209))</f>
        <v>0</v>
      </c>
      <c r="E336" s="38" t="b">
        <f>IF('VALORACIÓN DE RIESGOS'!Q357=DATOS!$C$208,DATOS!$D$208,IF('VALORACIÓN DE RIESGOS'!Q357=DATOS!$C$209,DATOS!$D$209))</f>
        <v>0</v>
      </c>
      <c r="F336" s="36" t="b">
        <f>IF('VALORACIÓN DE RIESGOS'!R357=DATOS!$C$208,DATOS!$D$208,IF('VALORACIÓN DE RIESGOS'!R357=DATOS!$C$209,DATOS!$D$209))</f>
        <v>0</v>
      </c>
      <c r="G336" s="36" t="b">
        <f>IF('VALORACIÓN DE RIESGOS'!S357=DATOS!$C$208,DATOS!$D$208,IF('VALORACIÓN DE RIESGOS'!S357=DATOS!$C$209,DATOS!$D$209))</f>
        <v>0</v>
      </c>
      <c r="H336" s="36" t="b">
        <f>IF('VALORACIÓN DE RIESGOS'!T357=DATOS!$C$208,DATOS!$D$208,IF('VALORACIÓN DE RIESGOS'!T357=DATOS!$C$209,DATOS!$D$209))</f>
        <v>0</v>
      </c>
      <c r="I336" s="36" t="b">
        <f>IF('VALORACIÓN DE RIESGOS'!U357=DATOS!$C$208,DATOS!$D$208,IF('VALORACIÓN DE RIESGOS'!U357=DATOS!$C$209,DATOS!$D$209))</f>
        <v>0</v>
      </c>
      <c r="J336" s="36" t="b">
        <f>IF('VALORACIÓN DE RIESGOS'!V357=DATOS!$C$208,DATOS!$D$208,IF('VALORACIÓN DE RIESGOS'!V357=DATOS!$C$209,DATOS!$D$209))</f>
        <v>0</v>
      </c>
      <c r="K336" s="36" t="b">
        <f>IF('VALORACIÓN DE RIESGOS'!W357=DATOS!$C$208,DATOS!$D$208,IF('VALORACIÓN DE RIESGOS'!W357=DATOS!$C$209,DATOS!$D$209))</f>
        <v>0</v>
      </c>
      <c r="L336" s="37" t="e">
        <f t="shared" ref="L336:L341" si="47">AVERAGE(B336:K336)</f>
        <v>#DIV/0!</v>
      </c>
    </row>
    <row r="337" spans="1:13" x14ac:dyDescent="0.25">
      <c r="A337" s="28"/>
      <c r="B337" s="38" t="b">
        <f>IF('VALORACIÓN DE RIESGOS'!N360=DATOS!$C$210,DATOS!$D$210,IF('VALORACIÓN DE RIESGOS'!N360=DATOS!$C$211,DATOS!$D$211))</f>
        <v>0</v>
      </c>
      <c r="C337" s="36" t="b">
        <f>IF('VALORACIÓN DE RIESGOS'!O360=DATOS!$C$210,DATOS!$D$210,IF('VALORACIÓN DE RIESGOS'!O360=DATOS!$C$211,DATOS!$D$211))</f>
        <v>0</v>
      </c>
      <c r="D337" s="36" t="b">
        <f>IF('VALORACIÓN DE RIESGOS'!P360=DATOS!$C$210,DATOS!$D$210,IF('VALORACIÓN DE RIESGOS'!P360=DATOS!$C$211,DATOS!$D$211))</f>
        <v>0</v>
      </c>
      <c r="E337" s="38" t="b">
        <f>IF('VALORACIÓN DE RIESGOS'!Q360=DATOS!$C$210,DATOS!$D$210,IF('VALORACIÓN DE RIESGOS'!Q360=DATOS!$C$211,DATOS!$D$211))</f>
        <v>0</v>
      </c>
      <c r="F337" s="36" t="b">
        <f>IF('VALORACIÓN DE RIESGOS'!R360=DATOS!$C$210,DATOS!$D$210,IF('VALORACIÓN DE RIESGOS'!R360=DATOS!$C$211,DATOS!$D$211))</f>
        <v>0</v>
      </c>
      <c r="G337" s="36" t="b">
        <f>IF('VALORACIÓN DE RIESGOS'!S360=DATOS!$C$210,DATOS!$D$210,IF('VALORACIÓN DE RIESGOS'!S360=DATOS!$C$211,DATOS!$D$211))</f>
        <v>0</v>
      </c>
      <c r="H337" s="36" t="b">
        <f>IF('VALORACIÓN DE RIESGOS'!T360=DATOS!$C$210,DATOS!$D$210,IF('VALORACIÓN DE RIESGOS'!T360=DATOS!$C$211,DATOS!$D$211))</f>
        <v>0</v>
      </c>
      <c r="I337" s="36" t="b">
        <f>IF('VALORACIÓN DE RIESGOS'!U360=DATOS!$C$210,DATOS!$D$210,IF('VALORACIÓN DE RIESGOS'!U360=DATOS!$C$211,DATOS!$D$211))</f>
        <v>0</v>
      </c>
      <c r="J337" s="36" t="b">
        <f>IF('VALORACIÓN DE RIESGOS'!V360=DATOS!$C$210,DATOS!$D$210,IF('VALORACIÓN DE RIESGOS'!V360=DATOS!$C$211,DATOS!$D$211))</f>
        <v>0</v>
      </c>
      <c r="K337" s="36" t="b">
        <f>IF('VALORACIÓN DE RIESGOS'!W360=DATOS!$C$210,DATOS!$D$210,IF('VALORACIÓN DE RIESGOS'!W360=DATOS!$C$211,DATOS!$D$211))</f>
        <v>0</v>
      </c>
      <c r="L337" s="37" t="e">
        <f t="shared" si="47"/>
        <v>#DIV/0!</v>
      </c>
    </row>
    <row r="338" spans="1:13" x14ac:dyDescent="0.25">
      <c r="A338" s="28"/>
      <c r="B338" s="38" t="b">
        <f>IF('VALORACIÓN DE RIESGOS'!N363=DATOS!$C$212,DATOS!$D$212,IF('VALORACIÓN DE RIESGOS'!N363=DATOS!$C$213,DATOS!$D$213,IF('VALORACIÓN DE RIESGOS'!N363=DATOS!$C$214,DATOS!$D$214)))</f>
        <v>0</v>
      </c>
      <c r="C338" s="36" t="b">
        <f>IF('VALORACIÓN DE RIESGOS'!O363=DATOS!$C$212,DATOS!$D$212,IF('VALORACIÓN DE RIESGOS'!O363=DATOS!$C$213,DATOS!$D$213,IF('VALORACIÓN DE RIESGOS'!O363=DATOS!$C$214,DATOS!$D$214)))</f>
        <v>0</v>
      </c>
      <c r="D338" s="36" t="b">
        <f>IF('VALORACIÓN DE RIESGOS'!P363=DATOS!$C$212,DATOS!$D$212,IF('VALORACIÓN DE RIESGOS'!P363=DATOS!$C$213,DATOS!$D$213,IF('VALORACIÓN DE RIESGOS'!P363=DATOS!$C$214,DATOS!$D$214)))</f>
        <v>0</v>
      </c>
      <c r="E338" s="38" t="b">
        <f>IF('VALORACIÓN DE RIESGOS'!Q363=DATOS!$C$212,DATOS!$D$212,IF('VALORACIÓN DE RIESGOS'!Q363=DATOS!$C$213,DATOS!$D$213,IF('VALORACIÓN DE RIESGOS'!Q363=DATOS!$C$214,DATOS!$D$214)))</f>
        <v>0</v>
      </c>
      <c r="F338" s="36" t="b">
        <f>IF('VALORACIÓN DE RIESGOS'!R363=DATOS!$C$212,DATOS!$D$212,IF('VALORACIÓN DE RIESGOS'!R363=DATOS!$C$213,DATOS!$D$213,IF('VALORACIÓN DE RIESGOS'!R363=DATOS!$C$214,DATOS!$D$214)))</f>
        <v>0</v>
      </c>
      <c r="G338" s="36" t="b">
        <f>IF('VALORACIÓN DE RIESGOS'!S363=DATOS!$C$212,DATOS!$D$212,IF('VALORACIÓN DE RIESGOS'!S363=DATOS!$C$213,DATOS!$D$213,IF('VALORACIÓN DE RIESGOS'!S363=DATOS!$C$214,DATOS!$D$214)))</f>
        <v>0</v>
      </c>
      <c r="H338" s="36" t="b">
        <f>IF('VALORACIÓN DE RIESGOS'!T363=DATOS!$C$212,DATOS!$D$212,IF('VALORACIÓN DE RIESGOS'!T363=DATOS!$C$213,DATOS!$D$213,IF('VALORACIÓN DE RIESGOS'!T363=DATOS!$C$214,DATOS!$D$214)))</f>
        <v>0</v>
      </c>
      <c r="I338" s="36" t="b">
        <f>IF('VALORACIÓN DE RIESGOS'!U363=DATOS!$C$212,DATOS!$D$212,IF('VALORACIÓN DE RIESGOS'!U363=DATOS!$C$213,DATOS!$D$213,IF('VALORACIÓN DE RIESGOS'!U363=DATOS!$C$214,DATOS!$D$214)))</f>
        <v>0</v>
      </c>
      <c r="J338" s="36" t="b">
        <f>IF('VALORACIÓN DE RIESGOS'!V363=DATOS!$C$212,DATOS!$D$212,IF('VALORACIÓN DE RIESGOS'!V363=DATOS!$C$213,DATOS!$D$213,IF('VALORACIÓN DE RIESGOS'!V363=DATOS!$C$214,DATOS!$D$214)))</f>
        <v>0</v>
      </c>
      <c r="K338" s="36" t="b">
        <f>IF('VALORACIÓN DE RIESGOS'!W363=DATOS!$C$212,DATOS!$D$212,IF('VALORACIÓN DE RIESGOS'!W363=DATOS!$C$213,DATOS!$D$213,IF('VALORACIÓN DE RIESGOS'!W363=DATOS!$C$214,DATOS!$D$214)))</f>
        <v>0</v>
      </c>
      <c r="L338" s="37" t="e">
        <f t="shared" si="47"/>
        <v>#DIV/0!</v>
      </c>
    </row>
    <row r="339" spans="1:13" x14ac:dyDescent="0.25">
      <c r="A339" s="28"/>
      <c r="B339" s="38" t="b">
        <f>IF('VALORACIÓN DE RIESGOS'!N367=DATOS!$C$215,DATOS!$D$215,IF('VALORACIÓN DE RIESGOS'!N367=DATOS!$C$216,DATOS!$D$216))</f>
        <v>0</v>
      </c>
      <c r="C339" s="36" t="b">
        <f>IF('VALORACIÓN DE RIESGOS'!O367=DATOS!$C$215,DATOS!$D$215,IF('VALORACIÓN DE RIESGOS'!O367=DATOS!$C$216,DATOS!$D$216))</f>
        <v>0</v>
      </c>
      <c r="D339" s="36" t="b">
        <f>IF('VALORACIÓN DE RIESGOS'!P367=DATOS!$C$215,DATOS!$D$215,IF('VALORACIÓN DE RIESGOS'!P367=DATOS!$C$216,DATOS!$D$216))</f>
        <v>0</v>
      </c>
      <c r="E339" s="38" t="b">
        <f>IF('VALORACIÓN DE RIESGOS'!Q367=DATOS!$C$215,DATOS!$D$215,IF('VALORACIÓN DE RIESGOS'!Q367=DATOS!$C$216,DATOS!$D$216))</f>
        <v>0</v>
      </c>
      <c r="F339" s="36" t="b">
        <f>IF('VALORACIÓN DE RIESGOS'!R367=DATOS!$C$215,DATOS!$D$215,IF('VALORACIÓN DE RIESGOS'!R367=DATOS!$C$216,DATOS!$D$216))</f>
        <v>0</v>
      </c>
      <c r="G339" s="36" t="b">
        <f>IF('VALORACIÓN DE RIESGOS'!S367=DATOS!$C$215,DATOS!$D$215,IF('VALORACIÓN DE RIESGOS'!S367=DATOS!$C$216,DATOS!$D$216))</f>
        <v>0</v>
      </c>
      <c r="H339" s="36" t="b">
        <f>IF('VALORACIÓN DE RIESGOS'!T367=DATOS!$C$215,DATOS!$D$215,IF('VALORACIÓN DE RIESGOS'!T367=DATOS!$C$216,DATOS!$D$216))</f>
        <v>0</v>
      </c>
      <c r="I339" s="36" t="b">
        <f>IF('VALORACIÓN DE RIESGOS'!U367=DATOS!$C$215,DATOS!$D$215,IF('VALORACIÓN DE RIESGOS'!U367=DATOS!$C$216,DATOS!$D$216))</f>
        <v>0</v>
      </c>
      <c r="J339" s="36" t="b">
        <f>IF('VALORACIÓN DE RIESGOS'!V367=DATOS!$C$215,DATOS!$D$215,IF('VALORACIÓN DE RIESGOS'!V367=DATOS!$C$216,DATOS!$D$216))</f>
        <v>0</v>
      </c>
      <c r="K339" s="36" t="b">
        <f>IF('VALORACIÓN DE RIESGOS'!W367=DATOS!$C$215,DATOS!$D$215,IF('VALORACIÓN DE RIESGOS'!W367=DATOS!$C$216,DATOS!$D$216))</f>
        <v>0</v>
      </c>
      <c r="L339" s="37" t="e">
        <f t="shared" si="47"/>
        <v>#DIV/0!</v>
      </c>
    </row>
    <row r="340" spans="1:13" x14ac:dyDescent="0.25">
      <c r="A340" s="28"/>
      <c r="B340" s="38" t="b">
        <f>IF('VALORACIÓN DE RIESGOS'!N369=DATOS!$C$217,DATOS!$D$217,IF('VALORACIÓN DE RIESGOS'!N369=DATOS!$C$218,DATOS!$D$218,IF('VALORACIÓN DE RIESGOS'!N369=DATOS!$C$219,DATOS!$D$219,IF('VALORACIÓN DE RIESGOS'!N369=DATOS!$C$220,DATOS!$D$220))))</f>
        <v>0</v>
      </c>
      <c r="C340" s="38" t="b">
        <f>IF('VALORACIÓN DE RIESGOS'!O369=DATOS!$C$217,DATOS!$D$217,IF('VALORACIÓN DE RIESGOS'!O369=DATOS!$C$218,DATOS!$D$218,IF('VALORACIÓN DE RIESGOS'!O369=DATOS!$C$219,DATOS!$D$219,IF('VALORACIÓN DE RIESGOS'!O369=DATOS!$C$220,DATOS!$D$220))))</f>
        <v>0</v>
      </c>
      <c r="D340" s="38" t="b">
        <f>IF('VALORACIÓN DE RIESGOS'!P369=DATOS!$C$217,DATOS!$D$217,IF('VALORACIÓN DE RIESGOS'!P369=DATOS!$C$218,DATOS!$D$218,IF('VALORACIÓN DE RIESGOS'!P369=DATOS!$C$219,DATOS!$D$219,IF('VALORACIÓN DE RIESGOS'!P369=DATOS!$C$220,DATOS!$D$220))))</f>
        <v>0</v>
      </c>
      <c r="E340" s="38" t="b">
        <f>IF('VALORACIÓN DE RIESGOS'!Q369=DATOS!$C$217,DATOS!$D$217,IF('VALORACIÓN DE RIESGOS'!Q369=DATOS!$C$218,DATOS!$D$218,IF('VALORACIÓN DE RIESGOS'!Q369=DATOS!$C$219,DATOS!$D$219,IF('VALORACIÓN DE RIESGOS'!Q369=DATOS!$C$220,DATOS!$D$220))))</f>
        <v>0</v>
      </c>
      <c r="F340" s="38" t="b">
        <f>IF('VALORACIÓN DE RIESGOS'!R369=DATOS!$C$217,DATOS!$D$217,IF('VALORACIÓN DE RIESGOS'!R369=DATOS!$C$218,DATOS!$D$218,IF('VALORACIÓN DE RIESGOS'!R369=DATOS!$C$219,DATOS!$D$219,IF('VALORACIÓN DE RIESGOS'!R369=DATOS!$C$220,DATOS!$D$220))))</f>
        <v>0</v>
      </c>
      <c r="G340" s="38" t="b">
        <f>IF('VALORACIÓN DE RIESGOS'!S369=DATOS!$C$217,DATOS!$D$217,IF('VALORACIÓN DE RIESGOS'!S369=DATOS!$C$218,DATOS!$D$218,IF('VALORACIÓN DE RIESGOS'!S369=DATOS!$C$219,DATOS!$D$219,IF('VALORACIÓN DE RIESGOS'!S369=DATOS!$C$220,DATOS!$D$220))))</f>
        <v>0</v>
      </c>
      <c r="H340" s="38" t="b">
        <f>IF('VALORACIÓN DE RIESGOS'!T369=DATOS!$C$217,DATOS!$D$217,IF('VALORACIÓN DE RIESGOS'!T369=DATOS!$C$218,DATOS!$D$218,IF('VALORACIÓN DE RIESGOS'!T369=DATOS!$C$219,DATOS!$D$219,IF('VALORACIÓN DE RIESGOS'!T369=DATOS!$C$220,DATOS!$D$220))))</f>
        <v>0</v>
      </c>
      <c r="I340" s="38" t="b">
        <f>IF('VALORACIÓN DE RIESGOS'!U369=DATOS!$C$217,DATOS!$D$217,IF('VALORACIÓN DE RIESGOS'!U369=DATOS!$C$218,DATOS!$D$218,IF('VALORACIÓN DE RIESGOS'!U369=DATOS!$C$219,DATOS!$D$219,IF('VALORACIÓN DE RIESGOS'!U369=DATOS!$C$220,DATOS!$D$220))))</f>
        <v>0</v>
      </c>
      <c r="J340" s="38" t="b">
        <f>IF('VALORACIÓN DE RIESGOS'!V369=DATOS!$C$217,DATOS!$D$217,IF('VALORACIÓN DE RIESGOS'!V369=DATOS!$C$218,DATOS!$D$218,IF('VALORACIÓN DE RIESGOS'!V369=DATOS!$C$219,DATOS!$D$219,IF('VALORACIÓN DE RIESGOS'!V369=DATOS!$C$220,DATOS!$D$220))))</f>
        <v>0</v>
      </c>
      <c r="K340" s="38" t="b">
        <f>IF('VALORACIÓN DE RIESGOS'!W369=DATOS!$C$217,DATOS!$D$217,IF('VALORACIÓN DE RIESGOS'!W369=DATOS!$C$218,DATOS!$D$218,IF('VALORACIÓN DE RIESGOS'!W369=DATOS!$C$219,DATOS!$D$219,IF('VALORACIÓN DE RIESGOS'!W369=DATOS!$C$220,DATOS!$D$220))))</f>
        <v>0</v>
      </c>
      <c r="L340" s="37" t="e">
        <f t="shared" si="47"/>
        <v>#DIV/0!</v>
      </c>
    </row>
    <row r="341" spans="1:13" x14ac:dyDescent="0.25">
      <c r="A341" s="28"/>
      <c r="B341" s="38" t="b">
        <f>IF('VALORACIÓN DE RIESGOS'!N372=DATOS!$C$221,DATOS!$D$221,IF('VALORACIÓN DE RIESGOS'!N372=DATOS!$C$222,DATOS!$D$222,IF('VALORACIÓN DE RIESGOS'!N372=DATOS!$C$223,DATOS!$D$223,IF('VALORACIÓN DE RIESGOS'!N372=DATOS!$C$224,DATOS!$D$224))))</f>
        <v>0</v>
      </c>
      <c r="C341" s="38" t="b">
        <f>IF('VALORACIÓN DE RIESGOS'!O372=DATOS!$C$221,DATOS!$D$221,IF('VALORACIÓN DE RIESGOS'!O372=DATOS!$C$222,DATOS!$D$222,IF('VALORACIÓN DE RIESGOS'!O372=DATOS!$C$223,DATOS!$D$223,IF('VALORACIÓN DE RIESGOS'!O372=DATOS!$C$224,DATOS!$D$224))))</f>
        <v>0</v>
      </c>
      <c r="D341" s="38" t="b">
        <f>IF('VALORACIÓN DE RIESGOS'!P372=DATOS!$C$221,DATOS!$D$221,IF('VALORACIÓN DE RIESGOS'!P372=DATOS!$C$222,DATOS!$D$222,IF('VALORACIÓN DE RIESGOS'!P372=DATOS!$C$223,DATOS!$D$223,IF('VALORACIÓN DE RIESGOS'!P372=DATOS!$C$224,DATOS!$D$224))))</f>
        <v>0</v>
      </c>
      <c r="E341" s="38" t="b">
        <f>IF('VALORACIÓN DE RIESGOS'!Q372=DATOS!$C$221,DATOS!$D$221,IF('VALORACIÓN DE RIESGOS'!Q372=DATOS!$C$222,DATOS!$D$222,IF('VALORACIÓN DE RIESGOS'!Q372=DATOS!$C$223,DATOS!$D$223,IF('VALORACIÓN DE RIESGOS'!Q372=DATOS!$C$224,DATOS!$D$224))))</f>
        <v>0</v>
      </c>
      <c r="F341" s="38" t="b">
        <f>IF('VALORACIÓN DE RIESGOS'!R372=DATOS!$C$221,DATOS!$D$221,IF('VALORACIÓN DE RIESGOS'!R372=DATOS!$C$222,DATOS!$D$222,IF('VALORACIÓN DE RIESGOS'!R372=DATOS!$C$223,DATOS!$D$223,IF('VALORACIÓN DE RIESGOS'!R372=DATOS!$C$224,DATOS!$D$224))))</f>
        <v>0</v>
      </c>
      <c r="G341" s="38" t="b">
        <f>IF('VALORACIÓN DE RIESGOS'!S372=DATOS!$C$221,DATOS!$D$221,IF('VALORACIÓN DE RIESGOS'!S372=DATOS!$C$222,DATOS!$D$222,IF('VALORACIÓN DE RIESGOS'!S372=DATOS!$C$223,DATOS!$D$223,IF('VALORACIÓN DE RIESGOS'!S372=DATOS!$C$224,DATOS!$D$224))))</f>
        <v>0</v>
      </c>
      <c r="H341" s="38" t="b">
        <f>IF('VALORACIÓN DE RIESGOS'!T372=DATOS!$C$221,DATOS!$D$221,IF('VALORACIÓN DE RIESGOS'!T372=DATOS!$C$222,DATOS!$D$222,IF('VALORACIÓN DE RIESGOS'!T372=DATOS!$C$223,DATOS!$D$223,IF('VALORACIÓN DE RIESGOS'!T372=DATOS!$C$224,DATOS!$D$224))))</f>
        <v>0</v>
      </c>
      <c r="I341" s="38" t="b">
        <f>IF('VALORACIÓN DE RIESGOS'!U372=DATOS!$C$221,DATOS!$D$221,IF('VALORACIÓN DE RIESGOS'!U372=DATOS!$C$222,DATOS!$D$222,IF('VALORACIÓN DE RIESGOS'!U372=DATOS!$C$223,DATOS!$D$223,IF('VALORACIÓN DE RIESGOS'!U372=DATOS!$C$224,DATOS!$D$224))))</f>
        <v>0</v>
      </c>
      <c r="J341" s="38" t="b">
        <f>IF('VALORACIÓN DE RIESGOS'!V372=DATOS!$C$221,DATOS!$D$221,IF('VALORACIÓN DE RIESGOS'!V372=DATOS!$C$222,DATOS!$D$222,IF('VALORACIÓN DE RIESGOS'!V372=DATOS!$C$223,DATOS!$D$223,IF('VALORACIÓN DE RIESGOS'!V372=DATOS!$C$224,DATOS!$D$224))))</f>
        <v>0</v>
      </c>
      <c r="K341" s="38" t="b">
        <f>IF('VALORACIÓN DE RIESGOS'!W372=DATOS!$C$221,DATOS!$D$221,IF('VALORACIÓN DE RIESGOS'!W372=DATOS!$C$222,DATOS!$D$222,IF('VALORACIÓN DE RIESGOS'!W372=DATOS!$C$223,DATOS!$D$223,IF('VALORACIÓN DE RIESGOS'!W372=DATOS!$C$224,DATOS!$D$224))))</f>
        <v>0</v>
      </c>
      <c r="L341" s="37" t="e">
        <f t="shared" si="47"/>
        <v>#DIV/0!</v>
      </c>
    </row>
    <row r="342" spans="1:13" x14ac:dyDescent="0.25">
      <c r="A342" s="28"/>
      <c r="B342" s="161">
        <f t="shared" ref="B342:K342" si="48">SUM(B335:B341)</f>
        <v>0</v>
      </c>
      <c r="C342" s="162">
        <f t="shared" si="48"/>
        <v>0</v>
      </c>
      <c r="D342" s="162">
        <f t="shared" si="48"/>
        <v>0</v>
      </c>
      <c r="E342" s="162">
        <f t="shared" si="48"/>
        <v>0</v>
      </c>
      <c r="F342" s="162">
        <f t="shared" si="48"/>
        <v>0</v>
      </c>
      <c r="G342" s="162">
        <f t="shared" si="48"/>
        <v>0</v>
      </c>
      <c r="H342" s="162">
        <f t="shared" si="48"/>
        <v>0</v>
      </c>
      <c r="I342" s="162">
        <f t="shared" si="48"/>
        <v>0</v>
      </c>
      <c r="J342" s="162">
        <f t="shared" si="48"/>
        <v>0</v>
      </c>
      <c r="K342" s="162">
        <f t="shared" si="48"/>
        <v>0</v>
      </c>
      <c r="L342" s="160" t="e">
        <f>(SUM(B342:K342))/M342</f>
        <v>#DIV/0!</v>
      </c>
      <c r="M342" s="16">
        <f>COUNTIF(B342:K342,"&gt;0")</f>
        <v>0</v>
      </c>
    </row>
    <row r="343" spans="1:13" x14ac:dyDescent="0.25">
      <c r="A343" s="28"/>
      <c r="B343" s="38" t="str">
        <f>IF(B342=0,"N/A",IF(B342&lt;=85,$E$206,IF(AND(B342&gt;=86,B342&lt;=94),$E$207,IF(AND(B342&gt;=95,B342&lt;=100),$E$208))))</f>
        <v>N/A</v>
      </c>
      <c r="C343" s="38" t="str">
        <f t="shared" ref="C343:K343" si="49">IF(C342=0,"N/A",IF(C342&lt;=85,$E$206,IF(AND(C342&gt;=86,C342&lt;=94),$E$207,IF(AND(C342&gt;=95,C342&lt;=100),$E$208))))</f>
        <v>N/A</v>
      </c>
      <c r="D343" s="38" t="str">
        <f t="shared" si="49"/>
        <v>N/A</v>
      </c>
      <c r="E343" s="38" t="str">
        <f t="shared" si="49"/>
        <v>N/A</v>
      </c>
      <c r="F343" s="38" t="str">
        <f t="shared" si="49"/>
        <v>N/A</v>
      </c>
      <c r="G343" s="38" t="str">
        <f t="shared" si="49"/>
        <v>N/A</v>
      </c>
      <c r="H343" s="38" t="str">
        <f t="shared" si="49"/>
        <v>N/A</v>
      </c>
      <c r="I343" s="38" t="str">
        <f t="shared" si="49"/>
        <v>N/A</v>
      </c>
      <c r="J343" s="38" t="str">
        <f t="shared" si="49"/>
        <v>N/A</v>
      </c>
      <c r="K343" s="38" t="str">
        <f t="shared" si="49"/>
        <v>N/A</v>
      </c>
      <c r="L343" s="37" t="e">
        <f>IF(L342&lt;=50,$E$206,IF(AND(L342&gt;=51,L342&lt;=99),$E$207,IF(AND(L342&gt;=99.5,L342&lt;=100),$E$208)))</f>
        <v>#DIV/0!</v>
      </c>
    </row>
    <row r="344" spans="1:13" x14ac:dyDescent="0.25">
      <c r="A344" s="28"/>
      <c r="B344" s="25"/>
    </row>
    <row r="345" spans="1:13" x14ac:dyDescent="0.25">
      <c r="A345" s="28"/>
      <c r="B345" s="78" t="s">
        <v>427</v>
      </c>
    </row>
    <row r="346" spans="1:13" ht="36" customHeight="1" x14ac:dyDescent="0.25">
      <c r="A346" s="28"/>
      <c r="B346" s="48" t="s">
        <v>428</v>
      </c>
      <c r="C346" s="5">
        <f>_xlfn.IFS('VALORACIÓN DE RIESGOS'!H9="Corrupción",,DATOS!C350&lt;3,E150)</f>
        <v>0</v>
      </c>
    </row>
    <row r="347" spans="1:13" s="5" customFormat="1" ht="36" customHeight="1" x14ac:dyDescent="0.25">
      <c r="A347" s="31"/>
      <c r="B347" s="30" t="s">
        <v>429</v>
      </c>
      <c r="C347" s="5">
        <f>IF('VALORACIÓN DE RIESGOS'!S9=E206,0,IF('VALORACIÓN DE RIESGOS'!S9=E207,1,IF('VALORACIÓN DE RIESGOS'!S9=E208,2)))</f>
        <v>2</v>
      </c>
      <c r="D347" s="5">
        <f>IF('VALORACIÓN DE RIESGOS'!S46=E206,0,IF('VALORACIÓN DE RIESGOS'!S46=E207,1,IF('VALORACIÓN DE RIESGOS'!S46=E208,2)))</f>
        <v>1</v>
      </c>
      <c r="E347" s="5">
        <f>IF('VALORACIÓN DE RIESGOS'!S83=E206,0,IF('VALORACIÓN DE RIESGOS'!S83=E207,1,IF('VALORACIÓN DE RIESGOS'!S83=E208,2)))</f>
        <v>2</v>
      </c>
      <c r="F347" s="5">
        <f>IF('VALORACIÓN DE RIESGOS'!S120=E206,0,IF('VALORACIÓN DE RIESGOS'!S120=E207,1,IF('VALORACIÓN DE RIESGOS'!S120=E208,2)))</f>
        <v>2</v>
      </c>
      <c r="G347" s="5" t="e">
        <f>IF('VALORACIÓN DE RIESGOS'!S157=E206,0,IF('VALORACIÓN DE RIESGOS'!S157=E207,1,IF('VALORACIÓN DE RIESGOS'!S157=E208,2)))</f>
        <v>#DIV/0!</v>
      </c>
      <c r="H347" s="5" t="e">
        <f>IF('VALORACIÓN DE RIESGOS'!S194=E206,0,IF('VALORACIÓN DE RIESGOS'!S194=E207,1,IF('VALORACIÓN DE RIESGOS'!S194=E208,2)))</f>
        <v>#DIV/0!</v>
      </c>
      <c r="I347" s="5" t="e">
        <f>IF('VALORACIÓN DE RIESGOS'!S231=E206,0,IF('VALORACIÓN DE RIESGOS'!S231=E207,1,IF('VALORACIÓN DE RIESGOS'!S231=E208,2)))</f>
        <v>#DIV/0!</v>
      </c>
      <c r="J347" s="5" t="e">
        <f>IF('VALORACIÓN DE RIESGOS'!S268=E206,0,IF('VALORACIÓN DE RIESGOS'!S268=E207,1,IF('VALORACIÓN DE RIESGOS'!S268=E208,2)))</f>
        <v>#DIV/0!</v>
      </c>
      <c r="K347" s="5" t="e">
        <f>IF('VALORACIÓN DE RIESGOS'!S305=E206,0,IF('VALORACIÓN DE RIESGOS'!S305=E207,1,IF('VALORACIÓN DE RIESGOS'!S305=E208,2)))</f>
        <v>#DIV/0!</v>
      </c>
      <c r="L347" s="5" t="e">
        <f>IF('VALORACIÓN DE RIESGOS'!S342=E206,0,IF('VALORACIÓN DE RIESGOS'!S342=E207,1,IF('VALORACIÓN DE RIESGOS'!S342=E208,2)))</f>
        <v>#DIV/0!</v>
      </c>
    </row>
    <row r="348" spans="1:13" s="32" customFormat="1" x14ac:dyDescent="0.25">
      <c r="A348" s="29"/>
      <c r="B348" s="165" t="s">
        <v>366</v>
      </c>
      <c r="C348" s="166" t="s">
        <v>365</v>
      </c>
      <c r="D348" s="167" t="s">
        <v>244</v>
      </c>
      <c r="E348" s="166" t="s">
        <v>245</v>
      </c>
      <c r="F348" s="167" t="s">
        <v>246</v>
      </c>
      <c r="G348" s="167" t="s">
        <v>247</v>
      </c>
      <c r="H348" s="167" t="s">
        <v>248</v>
      </c>
      <c r="I348" s="167" t="s">
        <v>249</v>
      </c>
      <c r="J348" s="167" t="s">
        <v>250</v>
      </c>
      <c r="K348" s="167" t="s">
        <v>251</v>
      </c>
      <c r="L348" s="168" t="s">
        <v>252</v>
      </c>
      <c r="M348" s="104"/>
    </row>
    <row r="349" spans="1:13" x14ac:dyDescent="0.25">
      <c r="A349" s="28"/>
      <c r="B349" s="103" t="s">
        <v>430</v>
      </c>
      <c r="C349" s="41">
        <f>IF(C160=$B$148,$C$148,IF(C160=$B$149,$C$149,IF(C160=$B$150,$C$150,IF(C160=$B$151,$C$151,IF(C160=$B$152,$C$152)))))</f>
        <v>4</v>
      </c>
      <c r="D349" s="41">
        <f t="shared" ref="D349:I349" si="50">IF(D160=$B$148,$C$148,IF(D160=$B$149,$C$149,IF(D160=$B$150,$C$150,IF(D160=$B$151,$C$151,IF(D160=$B$152,$C$152)))))</f>
        <v>2</v>
      </c>
      <c r="E349" s="41">
        <f t="shared" si="50"/>
        <v>2</v>
      </c>
      <c r="F349" s="41">
        <f t="shared" si="50"/>
        <v>2</v>
      </c>
      <c r="G349" s="41" t="b">
        <f t="shared" si="50"/>
        <v>0</v>
      </c>
      <c r="H349" s="41" t="b">
        <f t="shared" si="50"/>
        <v>0</v>
      </c>
      <c r="I349" s="41" t="b">
        <f t="shared" si="50"/>
        <v>0</v>
      </c>
      <c r="J349" s="41" t="b">
        <f>IF(J160=$B$148,$C$148,IF(J160=$B$149,$C$149,IF(J160=$B$150,$C$150,IF(J160=$B$151,$C$151,IF(J160=$B$152,$C$152)))))</f>
        <v>0</v>
      </c>
      <c r="K349" s="41" t="b">
        <f>IF(K160=$B$148,$C$148,IF(K160=$B$149,$C$149,IF(K160=$B$150,$C$150,IF(K160=$B$151,$C$151,IF(K160=$B$152,$C$152)))))</f>
        <v>0</v>
      </c>
      <c r="L349" s="45" t="b">
        <f>IF(L160=$B$148,$C$148,IF(L160=$B$149,$C$149,IF(L160=$B$150,$C$150,IF(L160=$B$151,$C$151,IF(L160=$B$152,$C$152)))))</f>
        <v>0</v>
      </c>
    </row>
    <row r="350" spans="1:13" x14ac:dyDescent="0.25">
      <c r="A350" s="28"/>
      <c r="B350" s="231" t="s">
        <v>431</v>
      </c>
      <c r="C350" s="151">
        <f>C349-C347</f>
        <v>2</v>
      </c>
      <c r="D350" s="169">
        <f>D349-D347</f>
        <v>1</v>
      </c>
      <c r="E350" s="169">
        <f t="shared" ref="E350:J350" si="51">E349-E347</f>
        <v>0</v>
      </c>
      <c r="F350" s="169">
        <f t="shared" si="51"/>
        <v>0</v>
      </c>
      <c r="G350" s="169" t="e">
        <f t="shared" si="51"/>
        <v>#DIV/0!</v>
      </c>
      <c r="H350" s="169" t="e">
        <f t="shared" si="51"/>
        <v>#DIV/0!</v>
      </c>
      <c r="I350" s="169" t="e">
        <f t="shared" si="51"/>
        <v>#DIV/0!</v>
      </c>
      <c r="J350" s="169" t="e">
        <f t="shared" si="51"/>
        <v>#DIV/0!</v>
      </c>
      <c r="K350" s="169" t="e">
        <f>K349-K347</f>
        <v>#DIV/0!</v>
      </c>
      <c r="L350" s="152" t="e">
        <f>L349-L347</f>
        <v>#DIV/0!</v>
      </c>
    </row>
    <row r="351" spans="1:13" x14ac:dyDescent="0.25">
      <c r="A351" s="28"/>
      <c r="B351" s="232"/>
      <c r="C351" s="23" t="str">
        <f>IF(C350&lt;=3,$E$150,IF(C350=$C$148,$B$148,IF(C350=$C$149,$B$149,IF(C350=$C$150,$B$150))))</f>
        <v>Moderado</v>
      </c>
      <c r="D351" s="101" t="str">
        <f>IF(D350&lt;1,$B$152,IF(D350=$C$148,$B$148,IF(D350=$C$149,$B$149,IF(D350=$C$150,$B$150,IF(D350=$C$151,$B$151,IF(D350=$C$152,$B$152))))))</f>
        <v>Insignificante</v>
      </c>
      <c r="E351" s="101" t="str">
        <f t="shared" ref="E351:L351" si="52">IF(E350&lt;1,$B$152,IF(E350=$C$148,$B$148,IF(E350=$C$149,$B$149,IF(E350=$C$150,$B$150,IF(E350=$C$151,$B$151,IF(E350=$C$152,$B$152))))))</f>
        <v>Insignificante</v>
      </c>
      <c r="F351" s="101" t="str">
        <f t="shared" si="52"/>
        <v>Insignificante</v>
      </c>
      <c r="G351" s="101" t="e">
        <f t="shared" si="52"/>
        <v>#DIV/0!</v>
      </c>
      <c r="H351" s="101" t="e">
        <f t="shared" si="52"/>
        <v>#DIV/0!</v>
      </c>
      <c r="I351" s="101" t="e">
        <f t="shared" si="52"/>
        <v>#DIV/0!</v>
      </c>
      <c r="J351" s="101" t="e">
        <f t="shared" si="52"/>
        <v>#DIV/0!</v>
      </c>
      <c r="K351" s="101" t="e">
        <f t="shared" si="52"/>
        <v>#DIV/0!</v>
      </c>
      <c r="L351" s="101" t="e">
        <f t="shared" si="52"/>
        <v>#DIV/0!</v>
      </c>
    </row>
    <row r="352" spans="1:13" s="32" customFormat="1" x14ac:dyDescent="0.25">
      <c r="A352" s="29"/>
      <c r="B352" s="165" t="s">
        <v>389</v>
      </c>
      <c r="C352" s="149" t="s">
        <v>365</v>
      </c>
      <c r="D352" s="167" t="s">
        <v>244</v>
      </c>
      <c r="E352" s="166" t="s">
        <v>245</v>
      </c>
      <c r="F352" s="167" t="s">
        <v>246</v>
      </c>
      <c r="G352" s="167" t="s">
        <v>247</v>
      </c>
      <c r="H352" s="167" t="s">
        <v>248</v>
      </c>
      <c r="I352" s="167" t="s">
        <v>249</v>
      </c>
      <c r="J352" s="167" t="s">
        <v>250</v>
      </c>
      <c r="K352" s="167" t="s">
        <v>251</v>
      </c>
      <c r="L352" s="168" t="s">
        <v>252</v>
      </c>
      <c r="M352" s="104"/>
    </row>
    <row r="353" spans="1:14" x14ac:dyDescent="0.25">
      <c r="A353" s="28"/>
      <c r="B353" s="103" t="s">
        <v>430</v>
      </c>
      <c r="C353" s="46">
        <f>IF(C163=$C$128,$D$128,IF(C163=$C$129,$D$129,IF(C163=$C$130,$D$130,IF(C163=$C$131,$D$131,IF(C163=$C$132,$D$132)))))</f>
        <v>1</v>
      </c>
      <c r="D353" s="22">
        <f t="shared" ref="D353:J353" si="53">IF(D163=$C$128,$D$128,IF(D163=$C$129,$D$129,IF(D163=$C$130,$D$130,IF(D163=$C$131,$D$131,IF(D163=$C$132,$D$132)))))</f>
        <v>4</v>
      </c>
      <c r="E353" s="22">
        <f t="shared" si="53"/>
        <v>3</v>
      </c>
      <c r="F353" s="22">
        <f t="shared" si="53"/>
        <v>3</v>
      </c>
      <c r="G353" s="22" t="e">
        <f t="shared" si="53"/>
        <v>#DIV/0!</v>
      </c>
      <c r="H353" s="22" t="e">
        <f t="shared" si="53"/>
        <v>#DIV/0!</v>
      </c>
      <c r="I353" s="22" t="e">
        <f t="shared" si="53"/>
        <v>#DIV/0!</v>
      </c>
      <c r="J353" s="22" t="e">
        <f t="shared" si="53"/>
        <v>#DIV/0!</v>
      </c>
      <c r="K353" s="22" t="e">
        <f>IF(K163=$C$128,$D$128,IF(K163=$C$129,$D$129,IF(K163=$C$130,$D$130,IF(K163=$C$131,$D$131,IF(K163=$C$132,$D$132)))))</f>
        <v>#DIV/0!</v>
      </c>
      <c r="L353" s="44" t="e">
        <f>IF(L163=$C$128,$D$128,IF(L163=$C$129,$D$129,IF(L163=$C$130,$D$130,IF(L163=$C$131,$D$131,IF(L163=$C$132,$D$132)))))</f>
        <v>#DIV/0!</v>
      </c>
    </row>
    <row r="354" spans="1:14" x14ac:dyDescent="0.25">
      <c r="A354" s="28"/>
      <c r="B354" s="231" t="s">
        <v>431</v>
      </c>
      <c r="C354" s="151">
        <f>C353-C347</f>
        <v>-1</v>
      </c>
      <c r="D354" s="169">
        <f t="shared" ref="D354:J354" si="54">D353-D347</f>
        <v>3</v>
      </c>
      <c r="E354" s="169">
        <f t="shared" si="54"/>
        <v>1</v>
      </c>
      <c r="F354" s="169">
        <f t="shared" si="54"/>
        <v>1</v>
      </c>
      <c r="G354" s="169" t="e">
        <f t="shared" si="54"/>
        <v>#DIV/0!</v>
      </c>
      <c r="H354" s="169" t="e">
        <f t="shared" si="54"/>
        <v>#DIV/0!</v>
      </c>
      <c r="I354" s="169" t="e">
        <f t="shared" si="54"/>
        <v>#DIV/0!</v>
      </c>
      <c r="J354" s="169" t="e">
        <f t="shared" si="54"/>
        <v>#DIV/0!</v>
      </c>
      <c r="K354" s="169" t="e">
        <f>K353-K347</f>
        <v>#DIV/0!</v>
      </c>
      <c r="L354" s="152" t="e">
        <f>L353-L347</f>
        <v>#DIV/0!</v>
      </c>
    </row>
    <row r="355" spans="1:14" x14ac:dyDescent="0.25">
      <c r="A355" s="28"/>
      <c r="B355" s="232"/>
      <c r="C355" s="23" t="str">
        <f>IF(C354&lt;=0,$C$132,IF(C354=$D$128,$C$128,IF(C354=$D$129,$C$129,IF(C354=$D$130,$C$130,IF(C354=$D$131,$C$131,IF(C354=$D$132,$C$132))))))</f>
        <v>Rara Vez</v>
      </c>
      <c r="D355" s="23" t="str">
        <f t="shared" ref="D355:J355" si="55">IF(D354&lt;=0,$C$132,IF(D354=$D$128,$C$128,IF(D354=$D$129,$C$129,IF(D354=$D$130,$C$130,IF(D354=$D$131,$C$131,IF(D354=$D$132,$C$132))))))</f>
        <v>Posible</v>
      </c>
      <c r="E355" s="23" t="str">
        <f t="shared" si="55"/>
        <v>Rara Vez</v>
      </c>
      <c r="F355" s="23" t="str">
        <f t="shared" si="55"/>
        <v>Rara Vez</v>
      </c>
      <c r="G355" s="23" t="e">
        <f t="shared" si="55"/>
        <v>#DIV/0!</v>
      </c>
      <c r="H355" s="23" t="e">
        <f t="shared" si="55"/>
        <v>#DIV/0!</v>
      </c>
      <c r="I355" s="23" t="e">
        <f t="shared" si="55"/>
        <v>#DIV/0!</v>
      </c>
      <c r="J355" s="23" t="e">
        <f t="shared" si="55"/>
        <v>#DIV/0!</v>
      </c>
      <c r="K355" s="23" t="e">
        <f>IF(K354&lt;=0,$C$132,IF(K354=$D$128,$C$128,IF(K354=$D$129,$C$129,IF(K354=$D$130,$C$130,IF(K354=$D$131,$C$131,IF(K354=$D$132,$C$132))))))</f>
        <v>#DIV/0!</v>
      </c>
      <c r="L355" s="23" t="e">
        <f>IF(L354&lt;=0,$C$132,IF(L354=$D$128,$C$128,IF(L354=$D$129,$C$129,IF(L354=$D$130,$C$130,IF(L354=$D$131,$C$131,IF(L354=$D$132,$C$132))))))</f>
        <v>#DIV/0!</v>
      </c>
    </row>
    <row r="356" spans="1:14" x14ac:dyDescent="0.25">
      <c r="A356" s="43" t="s">
        <v>432</v>
      </c>
      <c r="B356" s="150" t="s">
        <v>333</v>
      </c>
      <c r="C356" s="42" t="s">
        <v>368</v>
      </c>
      <c r="D356" s="43" t="s">
        <v>369</v>
      </c>
      <c r="E356" s="43" t="s">
        <v>370</v>
      </c>
      <c r="F356" s="43" t="s">
        <v>371</v>
      </c>
      <c r="G356" s="43" t="s">
        <v>372</v>
      </c>
      <c r="H356" s="43" t="s">
        <v>373</v>
      </c>
      <c r="I356" s="43" t="s">
        <v>374</v>
      </c>
      <c r="J356" s="43" t="s">
        <v>375</v>
      </c>
      <c r="K356" s="43" t="s">
        <v>376</v>
      </c>
      <c r="L356" s="43" t="s">
        <v>377</v>
      </c>
      <c r="M356" s="128" t="s">
        <v>378</v>
      </c>
      <c r="N356" s="128" t="s">
        <v>379</v>
      </c>
    </row>
    <row r="357" spans="1:14" x14ac:dyDescent="0.25">
      <c r="A357" s="136"/>
      <c r="B357" s="136" t="s">
        <v>344</v>
      </c>
      <c r="C357" s="136" t="s">
        <v>361</v>
      </c>
      <c r="D357" s="136">
        <v>1</v>
      </c>
      <c r="E357" s="123">
        <f>+IF(AND($C$351=C357,$C$355=B357),D357,0)</f>
        <v>0</v>
      </c>
      <c r="F357" s="123">
        <f>+IF(AND($D$351=C357,$D$355=B357),D357,0)</f>
        <v>0</v>
      </c>
      <c r="G357" s="123">
        <f>+IF(AND($E$351=C357,$E$355=B357),D357,0)</f>
        <v>1</v>
      </c>
      <c r="H357" s="123">
        <f>+IF(AND($F$351=C357,$F$355=B357),D357,0)</f>
        <v>1</v>
      </c>
      <c r="I357" s="123" t="e">
        <f>+IF(AND($G$351=C357,$G$355=B357),D357,0)</f>
        <v>#DIV/0!</v>
      </c>
      <c r="J357" s="123" t="e">
        <f>+IF(AND($H$351=C357,$H$355=B357),D357,0)</f>
        <v>#DIV/0!</v>
      </c>
      <c r="K357" s="123" t="e">
        <f>+IF(AND($I$351=C357,$I$355=B357),D357,0)</f>
        <v>#DIV/0!</v>
      </c>
      <c r="L357" s="123" t="e">
        <f>+IF(AND($J$351=C357,$J$355=B357),D357,0)</f>
        <v>#DIV/0!</v>
      </c>
      <c r="M357" s="123" t="e">
        <f>+IF(AND($K$351=C357,$K$355=B357),D357,0)</f>
        <v>#DIV/0!</v>
      </c>
      <c r="N357" s="123" t="e">
        <f>+IF(AND($L$351=C357,$L$355=B357),D357,0)</f>
        <v>#DIV/0!</v>
      </c>
    </row>
    <row r="358" spans="1:14" x14ac:dyDescent="0.25">
      <c r="A358" s="136"/>
      <c r="B358" s="136" t="s">
        <v>344</v>
      </c>
      <c r="C358" s="136" t="s">
        <v>359</v>
      </c>
      <c r="D358" s="136">
        <v>1</v>
      </c>
      <c r="E358" s="123">
        <f t="shared" ref="E358:E381" si="56">+IF(AND($C$351=C358,$C$355=B358),D358,0)</f>
        <v>0</v>
      </c>
      <c r="F358" s="123">
        <f t="shared" ref="F358:F380" si="57">+IF(AND($D$351=C358,$D$355=B358),D358,0)</f>
        <v>0</v>
      </c>
      <c r="G358" s="123">
        <f t="shared" ref="G358:G381" si="58">+IF(AND($E$351=C358,$E$355=B358),D358,0)</f>
        <v>0</v>
      </c>
      <c r="H358" s="123">
        <f t="shared" ref="H358:H381" si="59">+IF(AND($F$351=C358,$F$355=B358),D358,0)</f>
        <v>0</v>
      </c>
      <c r="I358" s="123" t="e">
        <f t="shared" ref="I358:I381" si="60">+IF(AND($G$351=C358,$G$355=B358),D358,0)</f>
        <v>#DIV/0!</v>
      </c>
      <c r="J358" s="123" t="e">
        <f t="shared" ref="J358:J381" si="61">+IF(AND($H$351=C358,$H$355=B358),D358,0)</f>
        <v>#DIV/0!</v>
      </c>
      <c r="K358" s="123" t="e">
        <f t="shared" ref="K358:K381" si="62">+IF(AND($I$351=C358,$I$355=B358),D358,0)</f>
        <v>#DIV/0!</v>
      </c>
      <c r="L358" s="123" t="e">
        <f t="shared" ref="L358:L381" si="63">+IF(AND($J$351=C358,$J$355=B358),D358,0)</f>
        <v>#DIV/0!</v>
      </c>
      <c r="M358" s="123" t="e">
        <f t="shared" ref="M358:M381" si="64">+IF(AND($K$351=C358,$K$355=B358),D358,0)</f>
        <v>#DIV/0!</v>
      </c>
      <c r="N358" s="123" t="e">
        <f t="shared" ref="N358:N381" si="65">+IF(AND($L$351=C358,$L$355=B358),D358,0)</f>
        <v>#DIV/0!</v>
      </c>
    </row>
    <row r="359" spans="1:14" x14ac:dyDescent="0.25">
      <c r="A359" s="136">
        <v>1</v>
      </c>
      <c r="B359" s="136" t="s">
        <v>344</v>
      </c>
      <c r="C359" s="136" t="s">
        <v>356</v>
      </c>
      <c r="D359" s="136">
        <v>2</v>
      </c>
      <c r="E359" s="123">
        <f t="shared" si="56"/>
        <v>2</v>
      </c>
      <c r="F359" s="123">
        <f t="shared" si="57"/>
        <v>0</v>
      </c>
      <c r="G359" s="123">
        <f t="shared" si="58"/>
        <v>0</v>
      </c>
      <c r="H359" s="123">
        <f t="shared" si="59"/>
        <v>0</v>
      </c>
      <c r="I359" s="123" t="e">
        <f t="shared" si="60"/>
        <v>#DIV/0!</v>
      </c>
      <c r="J359" s="123" t="e">
        <f t="shared" si="61"/>
        <v>#DIV/0!</v>
      </c>
      <c r="K359" s="123" t="e">
        <f t="shared" si="62"/>
        <v>#DIV/0!</v>
      </c>
      <c r="L359" s="123" t="e">
        <f t="shared" si="63"/>
        <v>#DIV/0!</v>
      </c>
      <c r="M359" s="123" t="e">
        <f t="shared" si="64"/>
        <v>#DIV/0!</v>
      </c>
      <c r="N359" s="123" t="e">
        <f t="shared" si="65"/>
        <v>#DIV/0!</v>
      </c>
    </row>
    <row r="360" spans="1:14" x14ac:dyDescent="0.25">
      <c r="A360" s="136">
        <v>1</v>
      </c>
      <c r="B360" s="136" t="s">
        <v>344</v>
      </c>
      <c r="C360" s="136" t="s">
        <v>353</v>
      </c>
      <c r="D360" s="136">
        <v>3</v>
      </c>
      <c r="E360" s="123">
        <f t="shared" si="56"/>
        <v>0</v>
      </c>
      <c r="F360" s="123">
        <f t="shared" si="57"/>
        <v>0</v>
      </c>
      <c r="G360" s="123">
        <f t="shared" si="58"/>
        <v>0</v>
      </c>
      <c r="H360" s="123">
        <f t="shared" si="59"/>
        <v>0</v>
      </c>
      <c r="I360" s="123" t="e">
        <f t="shared" si="60"/>
        <v>#DIV/0!</v>
      </c>
      <c r="J360" s="123" t="e">
        <f t="shared" si="61"/>
        <v>#DIV/0!</v>
      </c>
      <c r="K360" s="123" t="e">
        <f t="shared" si="62"/>
        <v>#DIV/0!</v>
      </c>
      <c r="L360" s="123" t="e">
        <f t="shared" si="63"/>
        <v>#DIV/0!</v>
      </c>
      <c r="M360" s="123" t="e">
        <f t="shared" si="64"/>
        <v>#DIV/0!</v>
      </c>
      <c r="N360" s="123" t="e">
        <f>+IF(AND($L$351=C360,$L$355=B360),D360,0)</f>
        <v>#DIV/0!</v>
      </c>
    </row>
    <row r="361" spans="1:14" x14ac:dyDescent="0.25">
      <c r="A361" s="136">
        <v>2</v>
      </c>
      <c r="B361" s="136" t="s">
        <v>344</v>
      </c>
      <c r="C361" s="136" t="s">
        <v>350</v>
      </c>
      <c r="D361" s="136">
        <v>4</v>
      </c>
      <c r="E361" s="123">
        <f>+IF(AND($C$351=C361,$C$355=B361),D361,0)</f>
        <v>0</v>
      </c>
      <c r="F361" s="123">
        <f t="shared" si="57"/>
        <v>0</v>
      </c>
      <c r="G361" s="123">
        <f t="shared" si="58"/>
        <v>0</v>
      </c>
      <c r="H361" s="123">
        <f t="shared" si="59"/>
        <v>0</v>
      </c>
      <c r="I361" s="123" t="e">
        <f t="shared" si="60"/>
        <v>#DIV/0!</v>
      </c>
      <c r="J361" s="123" t="e">
        <f t="shared" si="61"/>
        <v>#DIV/0!</v>
      </c>
      <c r="K361" s="123" t="e">
        <f t="shared" si="62"/>
        <v>#DIV/0!</v>
      </c>
      <c r="L361" s="123" t="e">
        <f t="shared" si="63"/>
        <v>#DIV/0!</v>
      </c>
      <c r="M361" s="123" t="e">
        <f t="shared" si="64"/>
        <v>#DIV/0!</v>
      </c>
      <c r="N361" s="123" t="e">
        <f t="shared" si="65"/>
        <v>#DIV/0!</v>
      </c>
    </row>
    <row r="362" spans="1:14" x14ac:dyDescent="0.25">
      <c r="A362" s="136"/>
      <c r="B362" s="136" t="s">
        <v>342</v>
      </c>
      <c r="C362" s="136" t="s">
        <v>361</v>
      </c>
      <c r="D362" s="136">
        <v>1</v>
      </c>
      <c r="E362" s="123">
        <f t="shared" si="56"/>
        <v>0</v>
      </c>
      <c r="F362" s="123">
        <f t="shared" si="57"/>
        <v>0</v>
      </c>
      <c r="G362" s="123">
        <f t="shared" si="58"/>
        <v>0</v>
      </c>
      <c r="H362" s="123">
        <f t="shared" si="59"/>
        <v>0</v>
      </c>
      <c r="I362" s="123" t="e">
        <f t="shared" si="60"/>
        <v>#DIV/0!</v>
      </c>
      <c r="J362" s="123" t="e">
        <f t="shared" si="61"/>
        <v>#DIV/0!</v>
      </c>
      <c r="K362" s="123" t="e">
        <f t="shared" si="62"/>
        <v>#DIV/0!</v>
      </c>
      <c r="L362" s="123" t="e">
        <f t="shared" si="63"/>
        <v>#DIV/0!</v>
      </c>
      <c r="M362" s="123" t="e">
        <f t="shared" si="64"/>
        <v>#DIV/0!</v>
      </c>
      <c r="N362" s="123" t="e">
        <f t="shared" si="65"/>
        <v>#DIV/0!</v>
      </c>
    </row>
    <row r="363" spans="1:14" x14ac:dyDescent="0.25">
      <c r="A363" s="136"/>
      <c r="B363" s="136" t="s">
        <v>342</v>
      </c>
      <c r="C363" s="136" t="s">
        <v>359</v>
      </c>
      <c r="D363" s="136">
        <v>1</v>
      </c>
      <c r="E363" s="123">
        <f t="shared" si="56"/>
        <v>0</v>
      </c>
      <c r="F363" s="123">
        <f t="shared" si="57"/>
        <v>0</v>
      </c>
      <c r="G363" s="123">
        <f t="shared" si="58"/>
        <v>0</v>
      </c>
      <c r="H363" s="123">
        <f t="shared" si="59"/>
        <v>0</v>
      </c>
      <c r="I363" s="123" t="e">
        <f t="shared" si="60"/>
        <v>#DIV/0!</v>
      </c>
      <c r="J363" s="123" t="e">
        <f t="shared" si="61"/>
        <v>#DIV/0!</v>
      </c>
      <c r="K363" s="123" t="e">
        <f t="shared" si="62"/>
        <v>#DIV/0!</v>
      </c>
      <c r="L363" s="123" t="e">
        <f t="shared" si="63"/>
        <v>#DIV/0!</v>
      </c>
      <c r="M363" s="123" t="e">
        <f t="shared" si="64"/>
        <v>#DIV/0!</v>
      </c>
      <c r="N363" s="123" t="e">
        <f t="shared" si="65"/>
        <v>#DIV/0!</v>
      </c>
    </row>
    <row r="364" spans="1:14" x14ac:dyDescent="0.25">
      <c r="A364" s="136">
        <v>1</v>
      </c>
      <c r="B364" s="136" t="s">
        <v>342</v>
      </c>
      <c r="C364" s="136" t="s">
        <v>356</v>
      </c>
      <c r="D364" s="136">
        <v>2</v>
      </c>
      <c r="E364" s="123">
        <f t="shared" si="56"/>
        <v>0</v>
      </c>
      <c r="F364" s="123">
        <f t="shared" si="57"/>
        <v>0</v>
      </c>
      <c r="G364" s="123">
        <f t="shared" si="58"/>
        <v>0</v>
      </c>
      <c r="H364" s="123">
        <f t="shared" si="59"/>
        <v>0</v>
      </c>
      <c r="I364" s="123" t="e">
        <f t="shared" si="60"/>
        <v>#DIV/0!</v>
      </c>
      <c r="J364" s="123" t="e">
        <f t="shared" si="61"/>
        <v>#DIV/0!</v>
      </c>
      <c r="K364" s="123" t="e">
        <f t="shared" si="62"/>
        <v>#DIV/0!</v>
      </c>
      <c r="L364" s="123" t="e">
        <f t="shared" si="63"/>
        <v>#DIV/0!</v>
      </c>
      <c r="M364" s="123" t="e">
        <f t="shared" si="64"/>
        <v>#DIV/0!</v>
      </c>
      <c r="N364" s="123" t="e">
        <f t="shared" si="65"/>
        <v>#DIV/0!</v>
      </c>
    </row>
    <row r="365" spans="1:14" x14ac:dyDescent="0.25">
      <c r="A365" s="136">
        <v>2</v>
      </c>
      <c r="B365" s="136" t="s">
        <v>342</v>
      </c>
      <c r="C365" s="136" t="s">
        <v>353</v>
      </c>
      <c r="D365" s="136">
        <v>3</v>
      </c>
      <c r="E365" s="123">
        <f t="shared" si="56"/>
        <v>0</v>
      </c>
      <c r="F365" s="123">
        <f t="shared" si="57"/>
        <v>0</v>
      </c>
      <c r="G365" s="123">
        <f t="shared" si="58"/>
        <v>0</v>
      </c>
      <c r="H365" s="123">
        <f t="shared" si="59"/>
        <v>0</v>
      </c>
      <c r="I365" s="123" t="e">
        <f t="shared" si="60"/>
        <v>#DIV/0!</v>
      </c>
      <c r="J365" s="123" t="e">
        <f t="shared" si="61"/>
        <v>#DIV/0!</v>
      </c>
      <c r="K365" s="123" t="e">
        <f t="shared" si="62"/>
        <v>#DIV/0!</v>
      </c>
      <c r="L365" s="123" t="e">
        <f t="shared" si="63"/>
        <v>#DIV/0!</v>
      </c>
      <c r="M365" s="123" t="e">
        <f t="shared" si="64"/>
        <v>#DIV/0!</v>
      </c>
      <c r="N365" s="123" t="e">
        <f t="shared" si="65"/>
        <v>#DIV/0!</v>
      </c>
    </row>
    <row r="366" spans="1:14" x14ac:dyDescent="0.25">
      <c r="A366" s="136">
        <v>3</v>
      </c>
      <c r="B366" s="136" t="s">
        <v>342</v>
      </c>
      <c r="C366" s="136" t="s">
        <v>350</v>
      </c>
      <c r="D366" s="136">
        <v>4</v>
      </c>
      <c r="E366" s="123">
        <f t="shared" si="56"/>
        <v>0</v>
      </c>
      <c r="F366" s="123">
        <f t="shared" si="57"/>
        <v>0</v>
      </c>
      <c r="G366" s="123">
        <f t="shared" si="58"/>
        <v>0</v>
      </c>
      <c r="H366" s="123">
        <f t="shared" si="59"/>
        <v>0</v>
      </c>
      <c r="I366" s="123" t="e">
        <f t="shared" si="60"/>
        <v>#DIV/0!</v>
      </c>
      <c r="J366" s="123" t="e">
        <f t="shared" si="61"/>
        <v>#DIV/0!</v>
      </c>
      <c r="K366" s="123" t="e">
        <f t="shared" si="62"/>
        <v>#DIV/0!</v>
      </c>
      <c r="L366" s="123" t="e">
        <f t="shared" si="63"/>
        <v>#DIV/0!</v>
      </c>
      <c r="M366" s="123" t="e">
        <f t="shared" si="64"/>
        <v>#DIV/0!</v>
      </c>
      <c r="N366" s="123" t="e">
        <f t="shared" si="65"/>
        <v>#DIV/0!</v>
      </c>
    </row>
    <row r="367" spans="1:14" x14ac:dyDescent="0.25">
      <c r="A367" s="136"/>
      <c r="B367" s="136" t="s">
        <v>340</v>
      </c>
      <c r="C367" s="136" t="s">
        <v>361</v>
      </c>
      <c r="D367" s="136">
        <v>1</v>
      </c>
      <c r="E367" s="123">
        <f t="shared" si="56"/>
        <v>0</v>
      </c>
      <c r="F367" s="123">
        <f t="shared" si="57"/>
        <v>1</v>
      </c>
      <c r="G367" s="123">
        <f t="shared" si="58"/>
        <v>0</v>
      </c>
      <c r="H367" s="123">
        <f t="shared" si="59"/>
        <v>0</v>
      </c>
      <c r="I367" s="123" t="e">
        <f t="shared" si="60"/>
        <v>#DIV/0!</v>
      </c>
      <c r="J367" s="123" t="e">
        <f t="shared" si="61"/>
        <v>#DIV/0!</v>
      </c>
      <c r="K367" s="123" t="e">
        <f t="shared" si="62"/>
        <v>#DIV/0!</v>
      </c>
      <c r="L367" s="123" t="e">
        <f t="shared" si="63"/>
        <v>#DIV/0!</v>
      </c>
      <c r="M367" s="123" t="e">
        <f t="shared" si="64"/>
        <v>#DIV/0!</v>
      </c>
      <c r="N367" s="123" t="e">
        <f t="shared" si="65"/>
        <v>#DIV/0!</v>
      </c>
    </row>
    <row r="368" spans="1:14" x14ac:dyDescent="0.25">
      <c r="A368" s="136"/>
      <c r="B368" s="136" t="s">
        <v>340</v>
      </c>
      <c r="C368" s="136" t="s">
        <v>359</v>
      </c>
      <c r="D368" s="136">
        <v>2</v>
      </c>
      <c r="E368" s="123">
        <f t="shared" si="56"/>
        <v>0</v>
      </c>
      <c r="F368" s="123">
        <f t="shared" si="57"/>
        <v>0</v>
      </c>
      <c r="G368" s="123">
        <f t="shared" si="58"/>
        <v>0</v>
      </c>
      <c r="H368" s="123">
        <f t="shared" si="59"/>
        <v>0</v>
      </c>
      <c r="I368" s="123" t="e">
        <f t="shared" si="60"/>
        <v>#DIV/0!</v>
      </c>
      <c r="J368" s="123" t="e">
        <f t="shared" si="61"/>
        <v>#DIV/0!</v>
      </c>
      <c r="K368" s="123" t="e">
        <f t="shared" si="62"/>
        <v>#DIV/0!</v>
      </c>
      <c r="L368" s="123" t="e">
        <f t="shared" si="63"/>
        <v>#DIV/0!</v>
      </c>
      <c r="M368" s="123" t="e">
        <f t="shared" si="64"/>
        <v>#DIV/0!</v>
      </c>
      <c r="N368" s="123" t="e">
        <f t="shared" si="65"/>
        <v>#DIV/0!</v>
      </c>
    </row>
    <row r="369" spans="1:14" x14ac:dyDescent="0.25">
      <c r="A369" s="136">
        <v>2</v>
      </c>
      <c r="B369" s="136" t="s">
        <v>340</v>
      </c>
      <c r="C369" s="136" t="s">
        <v>356</v>
      </c>
      <c r="D369" s="136">
        <v>3</v>
      </c>
      <c r="E369" s="123">
        <f t="shared" si="56"/>
        <v>0</v>
      </c>
      <c r="F369" s="123">
        <f t="shared" si="57"/>
        <v>0</v>
      </c>
      <c r="G369" s="123">
        <f t="shared" si="58"/>
        <v>0</v>
      </c>
      <c r="H369" s="123">
        <f t="shared" si="59"/>
        <v>0</v>
      </c>
      <c r="I369" s="123" t="e">
        <f t="shared" si="60"/>
        <v>#DIV/0!</v>
      </c>
      <c r="J369" s="123" t="e">
        <f t="shared" si="61"/>
        <v>#DIV/0!</v>
      </c>
      <c r="K369" s="123" t="e">
        <f t="shared" si="62"/>
        <v>#DIV/0!</v>
      </c>
      <c r="L369" s="123" t="e">
        <f t="shared" si="63"/>
        <v>#DIV/0!</v>
      </c>
      <c r="M369" s="123" t="e">
        <f t="shared" si="64"/>
        <v>#DIV/0!</v>
      </c>
      <c r="N369" s="123" t="e">
        <f t="shared" si="65"/>
        <v>#DIV/0!</v>
      </c>
    </row>
    <row r="370" spans="1:14" x14ac:dyDescent="0.25">
      <c r="A370" s="136">
        <v>3</v>
      </c>
      <c r="B370" s="136" t="s">
        <v>340</v>
      </c>
      <c r="C370" s="136" t="s">
        <v>353</v>
      </c>
      <c r="D370" s="136">
        <v>4</v>
      </c>
      <c r="E370" s="123">
        <f t="shared" si="56"/>
        <v>0</v>
      </c>
      <c r="F370" s="123">
        <f t="shared" si="57"/>
        <v>0</v>
      </c>
      <c r="G370" s="123">
        <f t="shared" si="58"/>
        <v>0</v>
      </c>
      <c r="H370" s="123">
        <f t="shared" si="59"/>
        <v>0</v>
      </c>
      <c r="I370" s="123" t="e">
        <f t="shared" si="60"/>
        <v>#DIV/0!</v>
      </c>
      <c r="J370" s="123" t="e">
        <f t="shared" si="61"/>
        <v>#DIV/0!</v>
      </c>
      <c r="K370" s="123" t="e">
        <f t="shared" si="62"/>
        <v>#DIV/0!</v>
      </c>
      <c r="L370" s="123" t="e">
        <f t="shared" si="63"/>
        <v>#DIV/0!</v>
      </c>
      <c r="M370" s="123" t="e">
        <f t="shared" si="64"/>
        <v>#DIV/0!</v>
      </c>
      <c r="N370" s="123" t="e">
        <f t="shared" si="65"/>
        <v>#DIV/0!</v>
      </c>
    </row>
    <row r="371" spans="1:14" x14ac:dyDescent="0.25">
      <c r="A371" s="136">
        <v>4</v>
      </c>
      <c r="B371" s="136" t="s">
        <v>340</v>
      </c>
      <c r="C371" s="136" t="s">
        <v>350</v>
      </c>
      <c r="D371" s="136">
        <v>4</v>
      </c>
      <c r="E371" s="123">
        <f t="shared" si="56"/>
        <v>0</v>
      </c>
      <c r="F371" s="123">
        <f t="shared" si="57"/>
        <v>0</v>
      </c>
      <c r="G371" s="123">
        <f t="shared" si="58"/>
        <v>0</v>
      </c>
      <c r="H371" s="123">
        <f t="shared" si="59"/>
        <v>0</v>
      </c>
      <c r="I371" s="123" t="e">
        <f t="shared" si="60"/>
        <v>#DIV/0!</v>
      </c>
      <c r="J371" s="123" t="e">
        <f t="shared" si="61"/>
        <v>#DIV/0!</v>
      </c>
      <c r="K371" s="123" t="e">
        <f t="shared" si="62"/>
        <v>#DIV/0!</v>
      </c>
      <c r="L371" s="123" t="e">
        <f t="shared" si="63"/>
        <v>#DIV/0!</v>
      </c>
      <c r="M371" s="123" t="e">
        <f t="shared" si="64"/>
        <v>#DIV/0!</v>
      </c>
      <c r="N371" s="123" t="e">
        <f t="shared" si="65"/>
        <v>#DIV/0!</v>
      </c>
    </row>
    <row r="372" spans="1:14" x14ac:dyDescent="0.25">
      <c r="A372" s="136"/>
      <c r="B372" s="136" t="s">
        <v>338</v>
      </c>
      <c r="C372" s="136" t="s">
        <v>361</v>
      </c>
      <c r="D372" s="136">
        <v>2</v>
      </c>
      <c r="E372" s="123">
        <f t="shared" si="56"/>
        <v>0</v>
      </c>
      <c r="F372" s="123">
        <f t="shared" si="57"/>
        <v>0</v>
      </c>
      <c r="G372" s="123">
        <f t="shared" si="58"/>
        <v>0</v>
      </c>
      <c r="H372" s="123">
        <f t="shared" si="59"/>
        <v>0</v>
      </c>
      <c r="I372" s="123" t="e">
        <f t="shared" si="60"/>
        <v>#DIV/0!</v>
      </c>
      <c r="J372" s="123" t="e">
        <f t="shared" si="61"/>
        <v>#DIV/0!</v>
      </c>
      <c r="K372" s="123" t="e">
        <f t="shared" si="62"/>
        <v>#DIV/0!</v>
      </c>
      <c r="L372" s="123" t="e">
        <f t="shared" si="63"/>
        <v>#DIV/0!</v>
      </c>
      <c r="M372" s="123" t="e">
        <f t="shared" si="64"/>
        <v>#DIV/0!</v>
      </c>
      <c r="N372" s="123" t="e">
        <f t="shared" si="65"/>
        <v>#DIV/0!</v>
      </c>
    </row>
    <row r="373" spans="1:14" x14ac:dyDescent="0.25">
      <c r="A373" s="136"/>
      <c r="B373" s="136" t="s">
        <v>338</v>
      </c>
      <c r="C373" s="136" t="s">
        <v>359</v>
      </c>
      <c r="D373" s="136">
        <v>3</v>
      </c>
      <c r="E373" s="123">
        <f t="shared" si="56"/>
        <v>0</v>
      </c>
      <c r="F373" s="123">
        <f t="shared" si="57"/>
        <v>0</v>
      </c>
      <c r="G373" s="123">
        <f t="shared" si="58"/>
        <v>0</v>
      </c>
      <c r="H373" s="123">
        <f t="shared" si="59"/>
        <v>0</v>
      </c>
      <c r="I373" s="123" t="e">
        <f t="shared" si="60"/>
        <v>#DIV/0!</v>
      </c>
      <c r="J373" s="123" t="e">
        <f t="shared" si="61"/>
        <v>#DIV/0!</v>
      </c>
      <c r="K373" s="123" t="e">
        <f t="shared" si="62"/>
        <v>#DIV/0!</v>
      </c>
      <c r="L373" s="123" t="e">
        <f t="shared" si="63"/>
        <v>#DIV/0!</v>
      </c>
      <c r="M373" s="123" t="e">
        <f t="shared" si="64"/>
        <v>#DIV/0!</v>
      </c>
      <c r="N373" s="123" t="e">
        <f t="shared" si="65"/>
        <v>#DIV/0!</v>
      </c>
    </row>
    <row r="374" spans="1:14" x14ac:dyDescent="0.25">
      <c r="A374" s="136">
        <v>2</v>
      </c>
      <c r="B374" s="136" t="s">
        <v>338</v>
      </c>
      <c r="C374" s="136" t="s">
        <v>356</v>
      </c>
      <c r="D374" s="136">
        <v>3</v>
      </c>
      <c r="E374" s="123">
        <f t="shared" si="56"/>
        <v>0</v>
      </c>
      <c r="F374" s="123">
        <f t="shared" si="57"/>
        <v>0</v>
      </c>
      <c r="G374" s="123">
        <f t="shared" si="58"/>
        <v>0</v>
      </c>
      <c r="H374" s="123">
        <f t="shared" si="59"/>
        <v>0</v>
      </c>
      <c r="I374" s="123" t="e">
        <f t="shared" si="60"/>
        <v>#DIV/0!</v>
      </c>
      <c r="J374" s="123" t="e">
        <f t="shared" si="61"/>
        <v>#DIV/0!</v>
      </c>
      <c r="K374" s="123" t="e">
        <f t="shared" si="62"/>
        <v>#DIV/0!</v>
      </c>
      <c r="L374" s="123" t="e">
        <f t="shared" si="63"/>
        <v>#DIV/0!</v>
      </c>
      <c r="M374" s="123" t="e">
        <f t="shared" si="64"/>
        <v>#DIV/0!</v>
      </c>
      <c r="N374" s="123" t="e">
        <f t="shared" si="65"/>
        <v>#DIV/0!</v>
      </c>
    </row>
    <row r="375" spans="1:14" x14ac:dyDescent="0.25">
      <c r="A375" s="136">
        <v>3</v>
      </c>
      <c r="B375" s="136" t="s">
        <v>338</v>
      </c>
      <c r="C375" s="136" t="s">
        <v>353</v>
      </c>
      <c r="D375" s="136">
        <v>4</v>
      </c>
      <c r="E375" s="123">
        <f t="shared" si="56"/>
        <v>0</v>
      </c>
      <c r="F375" s="123">
        <f t="shared" si="57"/>
        <v>0</v>
      </c>
      <c r="G375" s="123">
        <f t="shared" si="58"/>
        <v>0</v>
      </c>
      <c r="H375" s="123">
        <f t="shared" si="59"/>
        <v>0</v>
      </c>
      <c r="I375" s="123" t="e">
        <f t="shared" si="60"/>
        <v>#DIV/0!</v>
      </c>
      <c r="J375" s="123" t="e">
        <f t="shared" si="61"/>
        <v>#DIV/0!</v>
      </c>
      <c r="K375" s="123" t="e">
        <f t="shared" si="62"/>
        <v>#DIV/0!</v>
      </c>
      <c r="L375" s="123" t="e">
        <f t="shared" si="63"/>
        <v>#DIV/0!</v>
      </c>
      <c r="M375" s="123" t="e">
        <f t="shared" si="64"/>
        <v>#DIV/0!</v>
      </c>
      <c r="N375" s="123" t="e">
        <f t="shared" si="65"/>
        <v>#DIV/0!</v>
      </c>
    </row>
    <row r="376" spans="1:14" x14ac:dyDescent="0.25">
      <c r="A376" s="136">
        <v>4</v>
      </c>
      <c r="B376" s="136" t="s">
        <v>338</v>
      </c>
      <c r="C376" s="136" t="s">
        <v>350</v>
      </c>
      <c r="D376" s="136">
        <v>4</v>
      </c>
      <c r="E376" s="123">
        <f t="shared" si="56"/>
        <v>0</v>
      </c>
      <c r="F376" s="123">
        <f t="shared" si="57"/>
        <v>0</v>
      </c>
      <c r="G376" s="123">
        <f t="shared" si="58"/>
        <v>0</v>
      </c>
      <c r="H376" s="123">
        <f t="shared" si="59"/>
        <v>0</v>
      </c>
      <c r="I376" s="123" t="e">
        <f t="shared" si="60"/>
        <v>#DIV/0!</v>
      </c>
      <c r="J376" s="123" t="e">
        <f t="shared" si="61"/>
        <v>#DIV/0!</v>
      </c>
      <c r="K376" s="123" t="e">
        <f t="shared" si="62"/>
        <v>#DIV/0!</v>
      </c>
      <c r="L376" s="123" t="e">
        <f t="shared" si="63"/>
        <v>#DIV/0!</v>
      </c>
      <c r="M376" s="123" t="e">
        <f t="shared" si="64"/>
        <v>#DIV/0!</v>
      </c>
      <c r="N376" s="123" t="e">
        <f t="shared" si="65"/>
        <v>#DIV/0!</v>
      </c>
    </row>
    <row r="377" spans="1:14" x14ac:dyDescent="0.25">
      <c r="A377" s="136"/>
      <c r="B377" s="136" t="s">
        <v>336</v>
      </c>
      <c r="C377" s="136" t="s">
        <v>361</v>
      </c>
      <c r="D377" s="136">
        <v>3</v>
      </c>
      <c r="E377" s="123">
        <f t="shared" si="56"/>
        <v>0</v>
      </c>
      <c r="F377" s="123">
        <f t="shared" si="57"/>
        <v>0</v>
      </c>
      <c r="G377" s="123">
        <f t="shared" si="58"/>
        <v>0</v>
      </c>
      <c r="H377" s="123">
        <f t="shared" si="59"/>
        <v>0</v>
      </c>
      <c r="I377" s="123" t="e">
        <f t="shared" si="60"/>
        <v>#DIV/0!</v>
      </c>
      <c r="J377" s="123" t="e">
        <f t="shared" si="61"/>
        <v>#DIV/0!</v>
      </c>
      <c r="K377" s="123" t="e">
        <f t="shared" si="62"/>
        <v>#DIV/0!</v>
      </c>
      <c r="L377" s="123" t="e">
        <f t="shared" si="63"/>
        <v>#DIV/0!</v>
      </c>
      <c r="M377" s="123" t="e">
        <f t="shared" si="64"/>
        <v>#DIV/0!</v>
      </c>
      <c r="N377" s="123" t="e">
        <f t="shared" si="65"/>
        <v>#DIV/0!</v>
      </c>
    </row>
    <row r="378" spans="1:14" x14ac:dyDescent="0.25">
      <c r="A378" s="136"/>
      <c r="B378" s="136" t="s">
        <v>336</v>
      </c>
      <c r="C378" s="136" t="s">
        <v>359</v>
      </c>
      <c r="D378" s="136">
        <v>3</v>
      </c>
      <c r="E378" s="123">
        <f t="shared" si="56"/>
        <v>0</v>
      </c>
      <c r="F378" s="123">
        <f t="shared" si="57"/>
        <v>0</v>
      </c>
      <c r="G378" s="123">
        <f t="shared" si="58"/>
        <v>0</v>
      </c>
      <c r="H378" s="123">
        <f t="shared" si="59"/>
        <v>0</v>
      </c>
      <c r="I378" s="123" t="e">
        <f t="shared" si="60"/>
        <v>#DIV/0!</v>
      </c>
      <c r="J378" s="123" t="e">
        <f t="shared" si="61"/>
        <v>#DIV/0!</v>
      </c>
      <c r="K378" s="123" t="e">
        <f t="shared" si="62"/>
        <v>#DIV/0!</v>
      </c>
      <c r="L378" s="123" t="e">
        <f t="shared" si="63"/>
        <v>#DIV/0!</v>
      </c>
      <c r="M378" s="123" t="e">
        <f t="shared" si="64"/>
        <v>#DIV/0!</v>
      </c>
      <c r="N378" s="123" t="e">
        <f t="shared" si="65"/>
        <v>#DIV/0!</v>
      </c>
    </row>
    <row r="379" spans="1:14" x14ac:dyDescent="0.25">
      <c r="A379" s="136">
        <v>2</v>
      </c>
      <c r="B379" s="136" t="s">
        <v>336</v>
      </c>
      <c r="C379" s="136" t="s">
        <v>356</v>
      </c>
      <c r="D379" s="136">
        <v>4</v>
      </c>
      <c r="E379" s="123">
        <f>+IF(AND($C$351=C379,$C$355=B379),D379,0)</f>
        <v>0</v>
      </c>
      <c r="F379" s="123">
        <f t="shared" si="57"/>
        <v>0</v>
      </c>
      <c r="G379" s="123">
        <f t="shared" si="58"/>
        <v>0</v>
      </c>
      <c r="H379" s="123">
        <f t="shared" si="59"/>
        <v>0</v>
      </c>
      <c r="I379" s="123" t="e">
        <f t="shared" si="60"/>
        <v>#DIV/0!</v>
      </c>
      <c r="J379" s="123" t="e">
        <f t="shared" si="61"/>
        <v>#DIV/0!</v>
      </c>
      <c r="K379" s="123" t="e">
        <f t="shared" si="62"/>
        <v>#DIV/0!</v>
      </c>
      <c r="L379" s="123" t="e">
        <f t="shared" si="63"/>
        <v>#DIV/0!</v>
      </c>
      <c r="M379" s="123" t="e">
        <f t="shared" si="64"/>
        <v>#DIV/0!</v>
      </c>
      <c r="N379" s="123" t="e">
        <f t="shared" si="65"/>
        <v>#DIV/0!</v>
      </c>
    </row>
    <row r="380" spans="1:14" x14ac:dyDescent="0.25">
      <c r="A380" s="136">
        <v>3</v>
      </c>
      <c r="B380" s="136" t="s">
        <v>336</v>
      </c>
      <c r="C380" s="136" t="s">
        <v>353</v>
      </c>
      <c r="D380" s="136">
        <v>4</v>
      </c>
      <c r="E380" s="123">
        <f t="shared" si="56"/>
        <v>0</v>
      </c>
      <c r="F380" s="123">
        <f t="shared" si="57"/>
        <v>0</v>
      </c>
      <c r="G380" s="123">
        <f t="shared" si="58"/>
        <v>0</v>
      </c>
      <c r="H380" s="123">
        <f t="shared" si="59"/>
        <v>0</v>
      </c>
      <c r="I380" s="123" t="e">
        <f t="shared" si="60"/>
        <v>#DIV/0!</v>
      </c>
      <c r="J380" s="123" t="e">
        <f t="shared" si="61"/>
        <v>#DIV/0!</v>
      </c>
      <c r="K380" s="123" t="e">
        <f t="shared" si="62"/>
        <v>#DIV/0!</v>
      </c>
      <c r="L380" s="123" t="e">
        <f t="shared" si="63"/>
        <v>#DIV/0!</v>
      </c>
      <c r="M380" s="123" t="e">
        <f t="shared" si="64"/>
        <v>#DIV/0!</v>
      </c>
      <c r="N380" s="123" t="e">
        <f t="shared" si="65"/>
        <v>#DIV/0!</v>
      </c>
    </row>
    <row r="381" spans="1:14" x14ac:dyDescent="0.25">
      <c r="A381" s="136">
        <v>4</v>
      </c>
      <c r="B381" s="136" t="s">
        <v>336</v>
      </c>
      <c r="C381" s="136" t="s">
        <v>350</v>
      </c>
      <c r="D381" s="136">
        <v>4</v>
      </c>
      <c r="E381" s="123">
        <f t="shared" si="56"/>
        <v>0</v>
      </c>
      <c r="F381" s="123">
        <f>+IF(AND($D$351=C381,$D$355=B381),D381,0)</f>
        <v>0</v>
      </c>
      <c r="G381" s="123">
        <f t="shared" si="58"/>
        <v>0</v>
      </c>
      <c r="H381" s="123">
        <f t="shared" si="59"/>
        <v>0</v>
      </c>
      <c r="I381" s="123" t="e">
        <f t="shared" si="60"/>
        <v>#DIV/0!</v>
      </c>
      <c r="J381" s="123" t="e">
        <f t="shared" si="61"/>
        <v>#DIV/0!</v>
      </c>
      <c r="K381" s="123" t="e">
        <f t="shared" si="62"/>
        <v>#DIV/0!</v>
      </c>
      <c r="L381" s="123" t="e">
        <f t="shared" si="63"/>
        <v>#DIV/0!</v>
      </c>
      <c r="M381" s="123" t="e">
        <f t="shared" si="64"/>
        <v>#DIV/0!</v>
      </c>
      <c r="N381" s="123" t="e">
        <f t="shared" si="65"/>
        <v>#DIV/0!</v>
      </c>
    </row>
    <row r="382" spans="1:14" x14ac:dyDescent="0.25">
      <c r="A382" s="28"/>
      <c r="B382" s="47"/>
      <c r="C382" s="47"/>
      <c r="D382" s="47"/>
      <c r="F382" s="5"/>
      <c r="G382" s="5"/>
      <c r="H382" s="5"/>
      <c r="I382" s="5"/>
      <c r="J382" s="5"/>
      <c r="K382" s="5"/>
      <c r="L382" s="5"/>
      <c r="M382" s="5"/>
    </row>
    <row r="383" spans="1:14" x14ac:dyDescent="0.25">
      <c r="A383" s="28"/>
      <c r="B383" s="25"/>
    </row>
    <row r="384" spans="1:14" x14ac:dyDescent="0.25">
      <c r="A384" s="28"/>
      <c r="B384" s="155"/>
      <c r="C384" s="156" t="s">
        <v>243</v>
      </c>
      <c r="D384" s="156" t="s">
        <v>244</v>
      </c>
      <c r="E384" s="156" t="s">
        <v>245</v>
      </c>
      <c r="F384" s="156" t="s">
        <v>246</v>
      </c>
      <c r="G384" s="156" t="s">
        <v>247</v>
      </c>
      <c r="H384" s="156" t="s">
        <v>248</v>
      </c>
      <c r="I384" s="156" t="s">
        <v>249</v>
      </c>
      <c r="J384" s="156" t="s">
        <v>250</v>
      </c>
      <c r="K384" s="156" t="s">
        <v>251</v>
      </c>
      <c r="L384" s="157" t="s">
        <v>252</v>
      </c>
    </row>
    <row r="385" spans="1:12" x14ac:dyDescent="0.25">
      <c r="A385" s="28"/>
      <c r="B385" s="97"/>
      <c r="C385" s="5">
        <f>MAX(E357:E381)</f>
        <v>2</v>
      </c>
      <c r="D385" s="5">
        <f t="shared" ref="D385:L385" si="66">MAX(F357:F381)</f>
        <v>1</v>
      </c>
      <c r="E385" s="5">
        <f t="shared" si="66"/>
        <v>1</v>
      </c>
      <c r="F385" s="5">
        <f>MAX(H357:H381)</f>
        <v>1</v>
      </c>
      <c r="G385" s="5" t="e">
        <f t="shared" si="66"/>
        <v>#DIV/0!</v>
      </c>
      <c r="H385" s="5" t="e">
        <f t="shared" si="66"/>
        <v>#DIV/0!</v>
      </c>
      <c r="I385" s="5" t="e">
        <f t="shared" si="66"/>
        <v>#DIV/0!</v>
      </c>
      <c r="J385" s="5" t="e">
        <f t="shared" si="66"/>
        <v>#DIV/0!</v>
      </c>
      <c r="K385" s="5" t="e">
        <f t="shared" si="66"/>
        <v>#DIV/0!</v>
      </c>
      <c r="L385" s="5" t="e">
        <f t="shared" si="66"/>
        <v>#DIV/0!</v>
      </c>
    </row>
    <row r="386" spans="1:12" x14ac:dyDescent="0.25">
      <c r="A386" s="28"/>
      <c r="B386" s="23" t="s">
        <v>385</v>
      </c>
      <c r="C386" s="101" t="str">
        <f>IF(C385=$C$196,$B$196,IF(C385=$C$197,$B$197,IF(C385=$C$198,$B$198,IF(C385=$C$199,$B$199))))</f>
        <v>Moderada</v>
      </c>
      <c r="D386" s="10" t="str">
        <f t="shared" ref="D386:I386" si="67">IF(D385=$C$196,$B$196,IF(D385=$C$197,$B$197,IF(D385=$C$198,$B$198,IF(D385=$C$199,$B$199))))</f>
        <v>Baja</v>
      </c>
      <c r="E386" s="101" t="str">
        <f t="shared" si="67"/>
        <v>Baja</v>
      </c>
      <c r="F386" s="10" t="str">
        <f t="shared" si="67"/>
        <v>Baja</v>
      </c>
      <c r="G386" s="10" t="e">
        <f t="shared" si="67"/>
        <v>#DIV/0!</v>
      </c>
      <c r="H386" s="10" t="e">
        <f t="shared" si="67"/>
        <v>#DIV/0!</v>
      </c>
      <c r="I386" s="10" t="e">
        <f t="shared" si="67"/>
        <v>#DIV/0!</v>
      </c>
      <c r="J386" s="10" t="e">
        <f>IF(J385=$C$196,$B$196,IF(J385=$C$197,$B$197,IF(J385=$C$198,$B$198,IF(J385=$C$199,$B$199))))</f>
        <v>#DIV/0!</v>
      </c>
      <c r="K386" s="10" t="e">
        <f>IF(K385=$C$196,$B$196,IF(K385=$C$197,$B$197,IF(K385=$C$198,$B$198,IF(K385=$C$199,$B$199))))</f>
        <v>#DIV/0!</v>
      </c>
      <c r="L386" s="14" t="e">
        <f>IF(L385=$C$196,$B$196,IF(L385=$C$197,$B$197,IF(L385=$C$198,$B$198,IF(L385=$C$199,$B$199))))</f>
        <v>#DIV/0!</v>
      </c>
    </row>
    <row r="387" spans="1:12" x14ac:dyDescent="0.25">
      <c r="A387" s="28"/>
      <c r="B387" s="25"/>
    </row>
    <row r="388" spans="1:12" x14ac:dyDescent="0.25">
      <c r="A388" s="28"/>
      <c r="B388" s="25"/>
    </row>
    <row r="389" spans="1:12" x14ac:dyDescent="0.25">
      <c r="A389" s="28"/>
      <c r="B389" s="25"/>
    </row>
    <row r="390" spans="1:12" x14ac:dyDescent="0.25">
      <c r="A390" s="28"/>
      <c r="B390" s="24" t="s">
        <v>433</v>
      </c>
      <c r="C390" s="15" t="s">
        <v>434</v>
      </c>
    </row>
    <row r="391" spans="1:12" x14ac:dyDescent="0.25">
      <c r="A391" s="28"/>
      <c r="B391" s="25" t="s">
        <v>435</v>
      </c>
      <c r="C391" s="5" t="s">
        <v>253</v>
      </c>
    </row>
    <row r="392" spans="1:12" x14ac:dyDescent="0.25">
      <c r="A392" s="28"/>
      <c r="B392" s="25" t="s">
        <v>436</v>
      </c>
      <c r="C392" s="5" t="s">
        <v>437</v>
      </c>
    </row>
    <row r="393" spans="1:12" x14ac:dyDescent="0.25">
      <c r="A393" s="28"/>
      <c r="B393" s="25" t="s">
        <v>438</v>
      </c>
      <c r="C393" s="5" t="s">
        <v>439</v>
      </c>
    </row>
    <row r="394" spans="1:12" x14ac:dyDescent="0.25">
      <c r="A394" s="28"/>
      <c r="B394" s="25"/>
      <c r="C394" s="5" t="s">
        <v>201</v>
      </c>
    </row>
    <row r="395" spans="1:12" x14ac:dyDescent="0.25">
      <c r="A395" s="28"/>
      <c r="B395" s="24" t="s">
        <v>440</v>
      </c>
      <c r="C395" s="5" t="s">
        <v>204</v>
      </c>
    </row>
    <row r="396" spans="1:12" x14ac:dyDescent="0.25">
      <c r="A396" s="28"/>
      <c r="B396" s="80" t="s">
        <v>441</v>
      </c>
      <c r="C396" s="1" t="s">
        <v>442</v>
      </c>
    </row>
    <row r="397" spans="1:12" x14ac:dyDescent="0.25">
      <c r="A397" s="28"/>
      <c r="B397" s="80"/>
      <c r="C397" s="5" t="s">
        <v>208</v>
      </c>
    </row>
    <row r="398" spans="1:12" x14ac:dyDescent="0.25">
      <c r="A398" s="28"/>
      <c r="B398" s="80"/>
      <c r="C398" s="5" t="s">
        <v>212</v>
      </c>
    </row>
    <row r="399" spans="1:12" x14ac:dyDescent="0.25">
      <c r="A399" s="28"/>
      <c r="B399" s="25"/>
      <c r="C399" s="5" t="s">
        <v>215</v>
      </c>
    </row>
    <row r="400" spans="1:12" x14ac:dyDescent="0.25">
      <c r="A400" s="28"/>
      <c r="B400" s="24" t="s">
        <v>443</v>
      </c>
      <c r="C400" s="5" t="s">
        <v>217</v>
      </c>
    </row>
    <row r="401" spans="1:2" x14ac:dyDescent="0.25">
      <c r="A401" s="28"/>
      <c r="B401" s="5" t="s">
        <v>253</v>
      </c>
    </row>
    <row r="402" spans="1:2" x14ac:dyDescent="0.25">
      <c r="A402" s="28"/>
      <c r="B402" s="5" t="s">
        <v>444</v>
      </c>
    </row>
    <row r="403" spans="1:2" x14ac:dyDescent="0.25">
      <c r="A403" s="28"/>
      <c r="B403" s="5" t="s">
        <v>445</v>
      </c>
    </row>
    <row r="404" spans="1:2" x14ac:dyDescent="0.25">
      <c r="A404" s="28"/>
      <c r="B404" s="25" t="s">
        <v>446</v>
      </c>
    </row>
    <row r="405" spans="1:2" x14ac:dyDescent="0.25">
      <c r="A405" s="28"/>
      <c r="B405" s="25" t="s">
        <v>447</v>
      </c>
    </row>
    <row r="406" spans="1:2" x14ac:dyDescent="0.25">
      <c r="A406" s="28"/>
      <c r="B406" s="25" t="s">
        <v>448</v>
      </c>
    </row>
    <row r="407" spans="1:2" x14ac:dyDescent="0.25">
      <c r="A407" s="28"/>
      <c r="B407" s="25" t="s">
        <v>449</v>
      </c>
    </row>
    <row r="408" spans="1:2" x14ac:dyDescent="0.25">
      <c r="A408" s="28"/>
      <c r="B408" s="25" t="s">
        <v>450</v>
      </c>
    </row>
    <row r="409" spans="1:2" x14ac:dyDescent="0.25">
      <c r="A409" s="28"/>
      <c r="B409" s="25" t="s">
        <v>451</v>
      </c>
    </row>
    <row r="410" spans="1:2" x14ac:dyDescent="0.25">
      <c r="A410" s="28"/>
      <c r="B410" s="25" t="s">
        <v>452</v>
      </c>
    </row>
    <row r="411" spans="1:2" x14ac:dyDescent="0.25">
      <c r="A411" s="28"/>
      <c r="B411" s="25" t="s">
        <v>453</v>
      </c>
    </row>
    <row r="412" spans="1:2" x14ac:dyDescent="0.25">
      <c r="A412" s="28"/>
    </row>
    <row r="413" spans="1:2" x14ac:dyDescent="0.25">
      <c r="A413" s="28"/>
      <c r="B413" s="25"/>
    </row>
    <row r="414" spans="1:2" x14ac:dyDescent="0.25">
      <c r="A414" s="28"/>
      <c r="B414" s="25"/>
    </row>
    <row r="415" spans="1:2" x14ac:dyDescent="0.25">
      <c r="A415" s="28"/>
      <c r="B415" s="25"/>
    </row>
    <row r="416" spans="1:2" x14ac:dyDescent="0.25">
      <c r="A416" s="28"/>
      <c r="B416" s="25"/>
    </row>
    <row r="417" spans="1:2" x14ac:dyDescent="0.25">
      <c r="A417" s="28"/>
      <c r="B417" s="25"/>
    </row>
    <row r="418" spans="1:2" x14ac:dyDescent="0.25">
      <c r="A418" s="28"/>
      <c r="B418" s="25"/>
    </row>
    <row r="419" spans="1:2" x14ac:dyDescent="0.25">
      <c r="A419" s="28"/>
      <c r="B419" s="25"/>
    </row>
    <row r="420" spans="1:2" x14ac:dyDescent="0.25">
      <c r="A420" s="28"/>
      <c r="B420" s="25"/>
    </row>
    <row r="421" spans="1:2" x14ac:dyDescent="0.25">
      <c r="A421" s="28"/>
      <c r="B421" s="25"/>
    </row>
    <row r="422" spans="1:2" x14ac:dyDescent="0.25">
      <c r="A422" s="28"/>
      <c r="B422" s="25"/>
    </row>
    <row r="423" spans="1:2" x14ac:dyDescent="0.25">
      <c r="A423" s="28"/>
      <c r="B423" s="25"/>
    </row>
    <row r="424" spans="1:2" x14ac:dyDescent="0.25">
      <c r="A424" s="28"/>
      <c r="B424" s="25"/>
    </row>
    <row r="425" spans="1:2" x14ac:dyDescent="0.25">
      <c r="A425" s="28"/>
      <c r="B425" s="25"/>
    </row>
    <row r="426" spans="1:2" x14ac:dyDescent="0.25">
      <c r="A426" s="28"/>
      <c r="B426" s="25"/>
    </row>
    <row r="427" spans="1:2" x14ac:dyDescent="0.25">
      <c r="A427" s="28"/>
      <c r="B427" s="25"/>
    </row>
    <row r="428" spans="1:2" x14ac:dyDescent="0.25">
      <c r="A428" s="28"/>
      <c r="B428" s="25"/>
    </row>
    <row r="429" spans="1:2" x14ac:dyDescent="0.25">
      <c r="A429" s="28"/>
      <c r="B429" s="25"/>
    </row>
    <row r="430" spans="1:2" x14ac:dyDescent="0.25">
      <c r="A430" s="28"/>
      <c r="B430" s="25"/>
    </row>
    <row r="431" spans="1:2" x14ac:dyDescent="0.25">
      <c r="A431" s="28"/>
      <c r="B431" s="25"/>
    </row>
    <row r="432" spans="1:2" x14ac:dyDescent="0.25">
      <c r="A432" s="28"/>
      <c r="B432" s="25"/>
    </row>
    <row r="433" spans="1:2" x14ac:dyDescent="0.25">
      <c r="A433" s="28"/>
      <c r="B433" s="25"/>
    </row>
    <row r="434" spans="1:2" x14ac:dyDescent="0.25">
      <c r="A434" s="28"/>
      <c r="B434" s="25"/>
    </row>
    <row r="435" spans="1:2" x14ac:dyDescent="0.25">
      <c r="A435" s="28"/>
      <c r="B435" s="25"/>
    </row>
    <row r="436" spans="1:2" x14ac:dyDescent="0.25">
      <c r="A436" s="28"/>
      <c r="B436" s="25"/>
    </row>
    <row r="437" spans="1:2" x14ac:dyDescent="0.25">
      <c r="A437" s="28"/>
      <c r="B437" s="25"/>
    </row>
    <row r="438" spans="1:2" x14ac:dyDescent="0.25">
      <c r="A438" s="28"/>
      <c r="B438" s="25"/>
    </row>
    <row r="439" spans="1:2" x14ac:dyDescent="0.25">
      <c r="A439" s="28"/>
      <c r="B439" s="25"/>
    </row>
    <row r="440" spans="1:2" x14ac:dyDescent="0.25">
      <c r="A440" s="28"/>
      <c r="B440" s="25"/>
    </row>
    <row r="441" spans="1:2" x14ac:dyDescent="0.25">
      <c r="A441" s="28"/>
      <c r="B441" s="25"/>
    </row>
    <row r="442" spans="1:2" x14ac:dyDescent="0.25">
      <c r="A442" s="28"/>
      <c r="B442" s="25"/>
    </row>
    <row r="443" spans="1:2" x14ac:dyDescent="0.25">
      <c r="A443" s="28"/>
      <c r="B443" s="25"/>
    </row>
    <row r="444" spans="1:2" x14ac:dyDescent="0.25">
      <c r="A444" s="28"/>
      <c r="B444" s="25"/>
    </row>
    <row r="445" spans="1:2" x14ac:dyDescent="0.25">
      <c r="A445" s="28"/>
      <c r="B445" s="25"/>
    </row>
    <row r="446" spans="1:2" x14ac:dyDescent="0.25">
      <c r="A446" s="28"/>
      <c r="B446" s="25"/>
    </row>
    <row r="447" spans="1:2" x14ac:dyDescent="0.25">
      <c r="A447" s="28"/>
      <c r="B447" s="25"/>
    </row>
    <row r="448" spans="1:2" x14ac:dyDescent="0.25">
      <c r="A448" s="28"/>
      <c r="B448" s="25"/>
    </row>
    <row r="449" spans="1:2" x14ac:dyDescent="0.25">
      <c r="A449" s="28"/>
      <c r="B449" s="25"/>
    </row>
    <row r="450" spans="1:2" x14ac:dyDescent="0.25">
      <c r="A450" s="28"/>
      <c r="B450" s="25"/>
    </row>
    <row r="451" spans="1:2" x14ac:dyDescent="0.25">
      <c r="A451" s="28"/>
      <c r="B451" s="25"/>
    </row>
    <row r="452" spans="1:2" x14ac:dyDescent="0.25">
      <c r="A452" s="28"/>
      <c r="B452" s="25"/>
    </row>
    <row r="453" spans="1:2" x14ac:dyDescent="0.25">
      <c r="A453" s="28"/>
      <c r="B453" s="25"/>
    </row>
    <row r="454" spans="1:2" x14ac:dyDescent="0.25">
      <c r="A454" s="28"/>
      <c r="B454" s="25"/>
    </row>
    <row r="455" spans="1:2" x14ac:dyDescent="0.25">
      <c r="A455" s="28"/>
      <c r="B455" s="25"/>
    </row>
    <row r="456" spans="1:2" x14ac:dyDescent="0.25">
      <c r="A456" s="28"/>
      <c r="B456" s="25"/>
    </row>
    <row r="457" spans="1:2" x14ac:dyDescent="0.25">
      <c r="A457" s="164"/>
      <c r="B457" s="170"/>
    </row>
    <row r="458" spans="1:2" x14ac:dyDescent="0.25">
      <c r="A458" s="28"/>
      <c r="B458" s="25"/>
    </row>
    <row r="459" spans="1:2" x14ac:dyDescent="0.25">
      <c r="A459" s="28"/>
      <c r="B459" s="25"/>
    </row>
    <row r="460" spans="1:2" x14ac:dyDescent="0.25">
      <c r="A460" s="28"/>
      <c r="B460" s="25"/>
    </row>
    <row r="461" spans="1:2" x14ac:dyDescent="0.25">
      <c r="A461" s="28"/>
      <c r="B461" s="25"/>
    </row>
    <row r="462" spans="1:2" x14ac:dyDescent="0.25">
      <c r="A462" s="28"/>
      <c r="B462" s="25"/>
    </row>
    <row r="463" spans="1:2" x14ac:dyDescent="0.25">
      <c r="A463" s="28"/>
      <c r="B463" s="25"/>
    </row>
    <row r="464" spans="1:2" x14ac:dyDescent="0.25">
      <c r="A464" s="28"/>
      <c r="B464" s="25"/>
    </row>
    <row r="465" spans="1:2" x14ac:dyDescent="0.25">
      <c r="A465" s="28"/>
      <c r="B465" s="25"/>
    </row>
    <row r="466" spans="1:2" x14ac:dyDescent="0.25">
      <c r="A466" s="28"/>
      <c r="B466" s="25"/>
    </row>
    <row r="467" spans="1:2" x14ac:dyDescent="0.25">
      <c r="A467" s="28"/>
      <c r="B467" s="25"/>
    </row>
    <row r="468" spans="1:2" x14ac:dyDescent="0.25">
      <c r="A468" s="28"/>
      <c r="B468" s="25"/>
    </row>
    <row r="469" spans="1:2" x14ac:dyDescent="0.25">
      <c r="A469" s="28"/>
      <c r="B469" s="25"/>
    </row>
    <row r="470" spans="1:2" x14ac:dyDescent="0.25">
      <c r="A470" s="28"/>
      <c r="B470" s="25"/>
    </row>
    <row r="471" spans="1:2" x14ac:dyDescent="0.25">
      <c r="A471" s="28"/>
      <c r="B471" s="25"/>
    </row>
    <row r="472" spans="1:2" x14ac:dyDescent="0.25">
      <c r="A472" s="28"/>
      <c r="B472" s="25"/>
    </row>
    <row r="473" spans="1:2" x14ac:dyDescent="0.25">
      <c r="A473" s="28"/>
      <c r="B473" s="25"/>
    </row>
    <row r="474" spans="1:2" x14ac:dyDescent="0.25">
      <c r="A474" s="28"/>
      <c r="B474" s="25"/>
    </row>
    <row r="475" spans="1:2" x14ac:dyDescent="0.25">
      <c r="A475" s="28"/>
      <c r="B475" s="25"/>
    </row>
    <row r="476" spans="1:2" x14ac:dyDescent="0.25">
      <c r="A476" s="28"/>
      <c r="B476" s="25"/>
    </row>
    <row r="477" spans="1:2" x14ac:dyDescent="0.25">
      <c r="A477" s="28"/>
      <c r="B477" s="25"/>
    </row>
    <row r="478" spans="1:2" x14ac:dyDescent="0.25">
      <c r="A478" s="28"/>
      <c r="B478" s="25"/>
    </row>
    <row r="479" spans="1:2" x14ac:dyDescent="0.25">
      <c r="A479" s="28"/>
      <c r="B479" s="25"/>
    </row>
    <row r="480" spans="1:2" x14ac:dyDescent="0.25">
      <c r="A480" s="28"/>
      <c r="B480" s="25"/>
    </row>
    <row r="481" spans="1:2" x14ac:dyDescent="0.25">
      <c r="A481" s="28"/>
      <c r="B481" s="25"/>
    </row>
    <row r="482" spans="1:2" x14ac:dyDescent="0.25">
      <c r="A482" s="28"/>
      <c r="B482" s="25"/>
    </row>
    <row r="483" spans="1:2" x14ac:dyDescent="0.25">
      <c r="A483" s="28"/>
      <c r="B483" s="25"/>
    </row>
    <row r="484" spans="1:2" x14ac:dyDescent="0.25">
      <c r="A484" s="28"/>
      <c r="B484" s="25"/>
    </row>
    <row r="485" spans="1:2" x14ac:dyDescent="0.25">
      <c r="A485" s="28"/>
      <c r="B485" s="25"/>
    </row>
    <row r="486" spans="1:2" x14ac:dyDescent="0.25">
      <c r="A486" s="28"/>
      <c r="B486" s="25"/>
    </row>
    <row r="487" spans="1:2" x14ac:dyDescent="0.25">
      <c r="A487" s="28"/>
      <c r="B487" s="25"/>
    </row>
    <row r="488" spans="1:2" x14ac:dyDescent="0.25">
      <c r="A488" s="28"/>
      <c r="B488" s="25"/>
    </row>
    <row r="489" spans="1:2" x14ac:dyDescent="0.25">
      <c r="A489" s="28"/>
      <c r="B489" s="25"/>
    </row>
    <row r="490" spans="1:2" x14ac:dyDescent="0.25">
      <c r="A490" s="28"/>
      <c r="B490" s="25"/>
    </row>
    <row r="491" spans="1:2" x14ac:dyDescent="0.25">
      <c r="A491" s="28"/>
      <c r="B491" s="25"/>
    </row>
    <row r="492" spans="1:2" x14ac:dyDescent="0.25">
      <c r="A492" s="28"/>
      <c r="B492" s="25"/>
    </row>
    <row r="493" spans="1:2" x14ac:dyDescent="0.25">
      <c r="A493" s="28"/>
      <c r="B493" s="25"/>
    </row>
    <row r="494" spans="1:2" x14ac:dyDescent="0.25">
      <c r="A494" s="28"/>
      <c r="B494" s="25"/>
    </row>
    <row r="495" spans="1:2" x14ac:dyDescent="0.25">
      <c r="A495" s="28"/>
      <c r="B495" s="25"/>
    </row>
    <row r="496" spans="1:2" x14ac:dyDescent="0.25">
      <c r="A496" s="28"/>
      <c r="B496" s="25"/>
    </row>
    <row r="497" spans="1:2" x14ac:dyDescent="0.25">
      <c r="A497" s="28"/>
      <c r="B497" s="25"/>
    </row>
    <row r="498" spans="1:2" x14ac:dyDescent="0.25">
      <c r="A498" s="28"/>
      <c r="B498" s="25"/>
    </row>
    <row r="499" spans="1:2" x14ac:dyDescent="0.25">
      <c r="A499" s="28"/>
      <c r="B499" s="25"/>
    </row>
    <row r="500" spans="1:2" x14ac:dyDescent="0.25">
      <c r="A500" s="28"/>
      <c r="B500" s="25"/>
    </row>
    <row r="501" spans="1:2" x14ac:dyDescent="0.25">
      <c r="A501" s="28"/>
      <c r="B501" s="25"/>
    </row>
    <row r="502" spans="1:2" x14ac:dyDescent="0.25">
      <c r="A502" s="28"/>
      <c r="B502" s="25"/>
    </row>
    <row r="503" spans="1:2" x14ac:dyDescent="0.25">
      <c r="A503" s="28"/>
      <c r="B503" s="25"/>
    </row>
    <row r="504" spans="1:2" x14ac:dyDescent="0.25">
      <c r="A504" s="28"/>
      <c r="B504" s="25"/>
    </row>
    <row r="505" spans="1:2" x14ac:dyDescent="0.25">
      <c r="A505" s="28"/>
      <c r="B505" s="25"/>
    </row>
    <row r="506" spans="1:2" x14ac:dyDescent="0.25">
      <c r="A506" s="28"/>
      <c r="B506" s="25"/>
    </row>
    <row r="507" spans="1:2" x14ac:dyDescent="0.25">
      <c r="A507" s="28"/>
      <c r="B507" s="25"/>
    </row>
    <row r="508" spans="1:2" x14ac:dyDescent="0.25">
      <c r="A508" s="28"/>
      <c r="B508" s="25"/>
    </row>
    <row r="509" spans="1:2" x14ac:dyDescent="0.25">
      <c r="A509" s="28"/>
      <c r="B509" s="25"/>
    </row>
    <row r="510" spans="1:2" x14ac:dyDescent="0.25">
      <c r="A510" s="28"/>
      <c r="B510" s="25"/>
    </row>
    <row r="511" spans="1:2" x14ac:dyDescent="0.25">
      <c r="A511" s="28"/>
      <c r="B511" s="25"/>
    </row>
    <row r="512" spans="1:2" x14ac:dyDescent="0.25">
      <c r="A512" s="28"/>
      <c r="B512" s="25"/>
    </row>
    <row r="513" spans="1:2" x14ac:dyDescent="0.25">
      <c r="A513" s="28"/>
      <c r="B513" s="25"/>
    </row>
    <row r="514" spans="1:2" x14ac:dyDescent="0.25">
      <c r="A514" s="28"/>
      <c r="B514" s="25"/>
    </row>
    <row r="515" spans="1:2" x14ac:dyDescent="0.25">
      <c r="A515" s="28"/>
      <c r="B515" s="25"/>
    </row>
    <row r="516" spans="1:2" x14ac:dyDescent="0.25">
      <c r="A516" s="28"/>
      <c r="B516" s="25"/>
    </row>
    <row r="517" spans="1:2" x14ac:dyDescent="0.25">
      <c r="A517" s="28"/>
      <c r="B517" s="25"/>
    </row>
    <row r="518" spans="1:2" x14ac:dyDescent="0.25">
      <c r="A518" s="28"/>
      <c r="B518" s="25"/>
    </row>
    <row r="519" spans="1:2" x14ac:dyDescent="0.25">
      <c r="A519" s="28"/>
      <c r="B519" s="25"/>
    </row>
    <row r="520" spans="1:2" x14ac:dyDescent="0.25">
      <c r="A520" s="28"/>
      <c r="B520" s="25"/>
    </row>
    <row r="521" spans="1:2" x14ac:dyDescent="0.25">
      <c r="A521" s="28"/>
      <c r="B521" s="25"/>
    </row>
    <row r="522" spans="1:2" x14ac:dyDescent="0.25">
      <c r="A522" s="28"/>
      <c r="B522" s="25"/>
    </row>
    <row r="523" spans="1:2" x14ac:dyDescent="0.25">
      <c r="A523" s="28"/>
      <c r="B523" s="25"/>
    </row>
    <row r="524" spans="1:2" x14ac:dyDescent="0.25">
      <c r="A524" s="28"/>
      <c r="B524" s="25"/>
    </row>
    <row r="525" spans="1:2" x14ac:dyDescent="0.25">
      <c r="A525" s="28"/>
      <c r="B525" s="25"/>
    </row>
    <row r="526" spans="1:2" x14ac:dyDescent="0.25">
      <c r="A526" s="28"/>
      <c r="B526" s="25"/>
    </row>
    <row r="527" spans="1:2" x14ac:dyDescent="0.25">
      <c r="A527" s="28"/>
      <c r="B527" s="25"/>
    </row>
    <row r="528" spans="1:2" x14ac:dyDescent="0.25">
      <c r="A528" s="28"/>
      <c r="B528" s="25"/>
    </row>
    <row r="529" spans="1:2" x14ac:dyDescent="0.25">
      <c r="A529" s="164"/>
      <c r="B529" s="170"/>
    </row>
    <row r="530" spans="1:2" x14ac:dyDescent="0.25">
      <c r="A530" s="28"/>
      <c r="B530" s="25"/>
    </row>
    <row r="531" spans="1:2" x14ac:dyDescent="0.25">
      <c r="A531" s="28"/>
      <c r="B531" s="25"/>
    </row>
    <row r="532" spans="1:2" x14ac:dyDescent="0.25">
      <c r="A532" s="28"/>
      <c r="B532" s="25"/>
    </row>
    <row r="533" spans="1:2" x14ac:dyDescent="0.25">
      <c r="A533" s="28"/>
      <c r="B533" s="25"/>
    </row>
    <row r="534" spans="1:2" x14ac:dyDescent="0.25">
      <c r="A534" s="28"/>
      <c r="B534" s="25"/>
    </row>
    <row r="535" spans="1:2" x14ac:dyDescent="0.25">
      <c r="A535" s="28"/>
      <c r="B535" s="25"/>
    </row>
    <row r="536" spans="1:2" x14ac:dyDescent="0.25">
      <c r="A536" s="28"/>
      <c r="B536" s="25"/>
    </row>
    <row r="537" spans="1:2" x14ac:dyDescent="0.25">
      <c r="A537" s="28"/>
      <c r="B537" s="25"/>
    </row>
    <row r="538" spans="1:2" x14ac:dyDescent="0.25">
      <c r="A538" s="28"/>
      <c r="B538" s="25"/>
    </row>
    <row r="539" spans="1:2" x14ac:dyDescent="0.25">
      <c r="A539" s="28"/>
      <c r="B539" s="25"/>
    </row>
    <row r="540" spans="1:2" x14ac:dyDescent="0.25">
      <c r="A540" s="28"/>
      <c r="B540" s="25"/>
    </row>
    <row r="541" spans="1:2" x14ac:dyDescent="0.25">
      <c r="A541" s="28"/>
      <c r="B541" s="25"/>
    </row>
    <row r="542" spans="1:2" x14ac:dyDescent="0.25">
      <c r="A542" s="28"/>
      <c r="B542" s="25"/>
    </row>
    <row r="543" spans="1:2" x14ac:dyDescent="0.25">
      <c r="A543" s="28"/>
      <c r="B543" s="25"/>
    </row>
    <row r="544" spans="1:2" x14ac:dyDescent="0.25">
      <c r="A544" s="28"/>
      <c r="B544" s="25"/>
    </row>
    <row r="545" spans="1:2" x14ac:dyDescent="0.25">
      <c r="A545" s="28"/>
      <c r="B545" s="25"/>
    </row>
    <row r="546" spans="1:2" x14ac:dyDescent="0.25">
      <c r="A546" s="28"/>
      <c r="B546" s="25"/>
    </row>
    <row r="547" spans="1:2" x14ac:dyDescent="0.25">
      <c r="A547" s="28"/>
      <c r="B547" s="25"/>
    </row>
    <row r="548" spans="1:2" x14ac:dyDescent="0.25">
      <c r="A548" s="28"/>
      <c r="B548" s="25"/>
    </row>
    <row r="549" spans="1:2" x14ac:dyDescent="0.25">
      <c r="A549" s="28"/>
      <c r="B549" s="25"/>
    </row>
    <row r="550" spans="1:2" x14ac:dyDescent="0.25">
      <c r="A550" s="28"/>
      <c r="B550" s="25"/>
    </row>
    <row r="551" spans="1:2" x14ac:dyDescent="0.25">
      <c r="A551" s="28"/>
      <c r="B551" s="25"/>
    </row>
    <row r="552" spans="1:2" x14ac:dyDescent="0.25">
      <c r="A552" s="28"/>
      <c r="B552" s="25"/>
    </row>
    <row r="553" spans="1:2" x14ac:dyDescent="0.25">
      <c r="A553" s="28"/>
      <c r="B553" s="25"/>
    </row>
    <row r="554" spans="1:2" x14ac:dyDescent="0.25">
      <c r="A554" s="28"/>
      <c r="B554" s="25"/>
    </row>
    <row r="555" spans="1:2" x14ac:dyDescent="0.25">
      <c r="A555" s="28"/>
      <c r="B555" s="25"/>
    </row>
    <row r="556" spans="1:2" x14ac:dyDescent="0.25">
      <c r="A556" s="28"/>
      <c r="B556" s="25"/>
    </row>
    <row r="557" spans="1:2" x14ac:dyDescent="0.25">
      <c r="A557" s="28"/>
      <c r="B557" s="25"/>
    </row>
    <row r="558" spans="1:2" x14ac:dyDescent="0.25">
      <c r="A558" s="28"/>
      <c r="B558" s="25"/>
    </row>
    <row r="559" spans="1:2" x14ac:dyDescent="0.25">
      <c r="A559" s="28"/>
      <c r="B559" s="25"/>
    </row>
    <row r="560" spans="1:2" x14ac:dyDescent="0.25">
      <c r="A560" s="28"/>
      <c r="B560" s="25"/>
    </row>
    <row r="561" spans="1:2" x14ac:dyDescent="0.25">
      <c r="A561" s="28"/>
      <c r="B561" s="25"/>
    </row>
    <row r="562" spans="1:2" x14ac:dyDescent="0.25">
      <c r="A562" s="28"/>
      <c r="B562" s="25"/>
    </row>
    <row r="563" spans="1:2" x14ac:dyDescent="0.25">
      <c r="A563" s="28"/>
      <c r="B563" s="25"/>
    </row>
    <row r="564" spans="1:2" x14ac:dyDescent="0.25">
      <c r="A564" s="28"/>
      <c r="B564" s="25"/>
    </row>
    <row r="565" spans="1:2" x14ac:dyDescent="0.25">
      <c r="A565" s="28"/>
      <c r="B565" s="25"/>
    </row>
    <row r="566" spans="1:2" x14ac:dyDescent="0.25">
      <c r="A566" s="28"/>
      <c r="B566" s="25"/>
    </row>
    <row r="567" spans="1:2" x14ac:dyDescent="0.25">
      <c r="A567" s="28"/>
      <c r="B567" s="25"/>
    </row>
    <row r="568" spans="1:2" x14ac:dyDescent="0.25">
      <c r="A568" s="28"/>
      <c r="B568" s="25"/>
    </row>
    <row r="569" spans="1:2" x14ac:dyDescent="0.25">
      <c r="A569" s="28"/>
      <c r="B569" s="25"/>
    </row>
    <row r="570" spans="1:2" x14ac:dyDescent="0.25">
      <c r="A570" s="28"/>
      <c r="B570" s="25"/>
    </row>
    <row r="571" spans="1:2" x14ac:dyDescent="0.25">
      <c r="A571" s="28"/>
      <c r="B571" s="25"/>
    </row>
    <row r="572" spans="1:2" x14ac:dyDescent="0.25">
      <c r="A572" s="28"/>
      <c r="B572" s="25"/>
    </row>
    <row r="573" spans="1:2" x14ac:dyDescent="0.25">
      <c r="A573" s="28"/>
      <c r="B573" s="25"/>
    </row>
    <row r="574" spans="1:2" x14ac:dyDescent="0.25">
      <c r="A574" s="28"/>
      <c r="B574" s="25"/>
    </row>
    <row r="575" spans="1:2" x14ac:dyDescent="0.25">
      <c r="A575" s="28"/>
      <c r="B575" s="25"/>
    </row>
    <row r="576" spans="1:2" x14ac:dyDescent="0.25">
      <c r="A576" s="28"/>
      <c r="B576" s="25"/>
    </row>
    <row r="577" spans="1:2" x14ac:dyDescent="0.25">
      <c r="A577" s="28"/>
      <c r="B577" s="25"/>
    </row>
    <row r="578" spans="1:2" x14ac:dyDescent="0.25">
      <c r="A578" s="28"/>
      <c r="B578" s="25"/>
    </row>
    <row r="579" spans="1:2" x14ac:dyDescent="0.25">
      <c r="A579" s="28"/>
      <c r="B579" s="25"/>
    </row>
    <row r="580" spans="1:2" x14ac:dyDescent="0.25">
      <c r="A580" s="28"/>
      <c r="B580" s="25"/>
    </row>
    <row r="581" spans="1:2" x14ac:dyDescent="0.25">
      <c r="A581" s="28"/>
      <c r="B581" s="25"/>
    </row>
    <row r="582" spans="1:2" x14ac:dyDescent="0.25">
      <c r="A582" s="28"/>
      <c r="B582" s="25"/>
    </row>
    <row r="583" spans="1:2" x14ac:dyDescent="0.25">
      <c r="A583" s="28"/>
      <c r="B583" s="25"/>
    </row>
    <row r="584" spans="1:2" x14ac:dyDescent="0.25">
      <c r="A584" s="28"/>
      <c r="B584" s="25"/>
    </row>
    <row r="585" spans="1:2" x14ac:dyDescent="0.25">
      <c r="A585" s="28"/>
      <c r="B585" s="25"/>
    </row>
    <row r="586" spans="1:2" x14ac:dyDescent="0.25">
      <c r="A586" s="28"/>
      <c r="B586" s="25"/>
    </row>
    <row r="587" spans="1:2" x14ac:dyDescent="0.25">
      <c r="A587" s="28"/>
      <c r="B587" s="25"/>
    </row>
    <row r="588" spans="1:2" x14ac:dyDescent="0.25">
      <c r="A588" s="28"/>
      <c r="B588" s="25"/>
    </row>
    <row r="589" spans="1:2" x14ac:dyDescent="0.25">
      <c r="A589" s="28"/>
      <c r="B589" s="25"/>
    </row>
    <row r="590" spans="1:2" x14ac:dyDescent="0.25">
      <c r="A590" s="28"/>
      <c r="B590" s="25"/>
    </row>
    <row r="591" spans="1:2" x14ac:dyDescent="0.25">
      <c r="A591" s="28"/>
      <c r="B591" s="25"/>
    </row>
    <row r="592" spans="1:2" x14ac:dyDescent="0.25">
      <c r="A592" s="28"/>
      <c r="B592" s="25"/>
    </row>
    <row r="593" spans="1:2" x14ac:dyDescent="0.25">
      <c r="A593" s="164"/>
      <c r="B593" s="170"/>
    </row>
    <row r="594" spans="1:2" x14ac:dyDescent="0.25">
      <c r="A594" s="28"/>
      <c r="B594" s="25"/>
    </row>
    <row r="595" spans="1:2" x14ac:dyDescent="0.25">
      <c r="A595" s="28"/>
      <c r="B595" s="25"/>
    </row>
    <row r="596" spans="1:2" x14ac:dyDescent="0.25">
      <c r="A596" s="28"/>
      <c r="B596" s="25"/>
    </row>
    <row r="597" spans="1:2" x14ac:dyDescent="0.25">
      <c r="A597" s="28"/>
      <c r="B597" s="25"/>
    </row>
    <row r="598" spans="1:2" x14ac:dyDescent="0.25">
      <c r="A598" s="28"/>
      <c r="B598" s="25"/>
    </row>
    <row r="599" spans="1:2" x14ac:dyDescent="0.25">
      <c r="A599" s="28"/>
      <c r="B599" s="25"/>
    </row>
    <row r="600" spans="1:2" x14ac:dyDescent="0.25">
      <c r="A600" s="28"/>
      <c r="B600" s="25"/>
    </row>
    <row r="601" spans="1:2" x14ac:dyDescent="0.25">
      <c r="A601" s="28"/>
      <c r="B601" s="25"/>
    </row>
    <row r="602" spans="1:2" x14ac:dyDescent="0.25">
      <c r="A602" s="28"/>
      <c r="B602" s="25"/>
    </row>
    <row r="603" spans="1:2" x14ac:dyDescent="0.25">
      <c r="A603" s="28"/>
      <c r="B603" s="25"/>
    </row>
    <row r="604" spans="1:2" x14ac:dyDescent="0.25">
      <c r="A604" s="28"/>
      <c r="B604" s="25"/>
    </row>
    <row r="605" spans="1:2" x14ac:dyDescent="0.25">
      <c r="A605" s="28"/>
      <c r="B605" s="25"/>
    </row>
    <row r="606" spans="1:2" x14ac:dyDescent="0.25">
      <c r="A606" s="28"/>
      <c r="B606" s="25"/>
    </row>
    <row r="607" spans="1:2" x14ac:dyDescent="0.25">
      <c r="A607" s="28"/>
      <c r="B607" s="25"/>
    </row>
    <row r="608" spans="1:2" x14ac:dyDescent="0.25">
      <c r="A608" s="28"/>
      <c r="B608" s="25"/>
    </row>
    <row r="609" spans="1:2" x14ac:dyDescent="0.25">
      <c r="A609" s="28"/>
      <c r="B609" s="25"/>
    </row>
    <row r="610" spans="1:2" x14ac:dyDescent="0.25">
      <c r="A610" s="28"/>
      <c r="B610" s="25"/>
    </row>
    <row r="611" spans="1:2" x14ac:dyDescent="0.25">
      <c r="A611" s="28"/>
      <c r="B611" s="25"/>
    </row>
    <row r="612" spans="1:2" x14ac:dyDescent="0.25">
      <c r="A612" s="28"/>
      <c r="B612" s="25"/>
    </row>
    <row r="613" spans="1:2" x14ac:dyDescent="0.25">
      <c r="A613" s="28"/>
      <c r="B613" s="25"/>
    </row>
    <row r="614" spans="1:2" x14ac:dyDescent="0.25">
      <c r="A614" s="28"/>
      <c r="B614" s="25"/>
    </row>
    <row r="615" spans="1:2" x14ac:dyDescent="0.25">
      <c r="A615" s="28"/>
      <c r="B615" s="25"/>
    </row>
    <row r="616" spans="1:2" x14ac:dyDescent="0.25">
      <c r="A616" s="28"/>
      <c r="B616" s="25"/>
    </row>
    <row r="617" spans="1:2" x14ac:dyDescent="0.25">
      <c r="A617" s="28"/>
      <c r="B617" s="25"/>
    </row>
    <row r="618" spans="1:2" x14ac:dyDescent="0.25">
      <c r="A618" s="28"/>
      <c r="B618" s="25"/>
    </row>
    <row r="619" spans="1:2" x14ac:dyDescent="0.25">
      <c r="A619" s="28"/>
      <c r="B619" s="25"/>
    </row>
    <row r="620" spans="1:2" x14ac:dyDescent="0.25">
      <c r="A620" s="28"/>
      <c r="B620" s="25"/>
    </row>
    <row r="621" spans="1:2" x14ac:dyDescent="0.25">
      <c r="A621" s="28"/>
      <c r="B621" s="25"/>
    </row>
    <row r="622" spans="1:2" x14ac:dyDescent="0.25">
      <c r="A622" s="28"/>
      <c r="B622" s="25"/>
    </row>
    <row r="623" spans="1:2" x14ac:dyDescent="0.25">
      <c r="A623" s="28"/>
      <c r="B623" s="25"/>
    </row>
    <row r="624" spans="1:2" x14ac:dyDescent="0.25">
      <c r="A624" s="28"/>
      <c r="B624" s="25"/>
    </row>
    <row r="625" spans="1:2" x14ac:dyDescent="0.25">
      <c r="A625" s="28"/>
      <c r="B625" s="25"/>
    </row>
    <row r="626" spans="1:2" x14ac:dyDescent="0.25">
      <c r="A626" s="28"/>
      <c r="B626" s="25"/>
    </row>
    <row r="627" spans="1:2" x14ac:dyDescent="0.25">
      <c r="A627" s="28"/>
      <c r="B627" s="25"/>
    </row>
    <row r="628" spans="1:2" x14ac:dyDescent="0.25">
      <c r="A628" s="28"/>
      <c r="B628" s="25"/>
    </row>
    <row r="629" spans="1:2" x14ac:dyDescent="0.25">
      <c r="A629" s="28"/>
      <c r="B629" s="25"/>
    </row>
    <row r="630" spans="1:2" x14ac:dyDescent="0.25">
      <c r="A630" s="28"/>
      <c r="B630" s="25"/>
    </row>
    <row r="631" spans="1:2" x14ac:dyDescent="0.25">
      <c r="A631" s="28"/>
      <c r="B631" s="25"/>
    </row>
    <row r="632" spans="1:2" x14ac:dyDescent="0.25">
      <c r="A632" s="28"/>
      <c r="B632" s="25"/>
    </row>
    <row r="633" spans="1:2" x14ac:dyDescent="0.25">
      <c r="A633" s="28"/>
      <c r="B633" s="25"/>
    </row>
    <row r="634" spans="1:2" x14ac:dyDescent="0.25">
      <c r="A634" s="28"/>
      <c r="B634" s="25"/>
    </row>
    <row r="635" spans="1:2" x14ac:dyDescent="0.25">
      <c r="A635" s="28"/>
      <c r="B635" s="25"/>
    </row>
    <row r="636" spans="1:2" x14ac:dyDescent="0.25">
      <c r="A636" s="28"/>
      <c r="B636" s="25"/>
    </row>
    <row r="637" spans="1:2" x14ac:dyDescent="0.25">
      <c r="A637" s="28"/>
      <c r="B637" s="25"/>
    </row>
    <row r="638" spans="1:2" x14ac:dyDescent="0.25">
      <c r="A638" s="28"/>
      <c r="B638" s="25"/>
    </row>
    <row r="639" spans="1:2" x14ac:dyDescent="0.25">
      <c r="A639" s="28"/>
      <c r="B639" s="25"/>
    </row>
    <row r="640" spans="1:2" x14ac:dyDescent="0.25">
      <c r="A640" s="28"/>
      <c r="B640" s="25"/>
    </row>
    <row r="641" spans="1:2" x14ac:dyDescent="0.25">
      <c r="A641" s="28"/>
      <c r="B641" s="25"/>
    </row>
    <row r="642" spans="1:2" x14ac:dyDescent="0.25">
      <c r="A642" s="28"/>
      <c r="B642" s="25"/>
    </row>
    <row r="643" spans="1:2" x14ac:dyDescent="0.25">
      <c r="A643" s="28"/>
      <c r="B643" s="25"/>
    </row>
    <row r="644" spans="1:2" x14ac:dyDescent="0.25">
      <c r="A644" s="28"/>
      <c r="B644" s="25"/>
    </row>
    <row r="645" spans="1:2" x14ac:dyDescent="0.25">
      <c r="A645" s="28"/>
      <c r="B645" s="25"/>
    </row>
    <row r="646" spans="1:2" x14ac:dyDescent="0.25">
      <c r="A646" s="28"/>
      <c r="B646" s="25"/>
    </row>
    <row r="647" spans="1:2" x14ac:dyDescent="0.25">
      <c r="A647" s="28"/>
      <c r="B647" s="25"/>
    </row>
    <row r="648" spans="1:2" x14ac:dyDescent="0.25">
      <c r="A648" s="28"/>
      <c r="B648" s="25"/>
    </row>
    <row r="649" spans="1:2" x14ac:dyDescent="0.25">
      <c r="A649" s="28"/>
      <c r="B649" s="25"/>
    </row>
    <row r="650" spans="1:2" x14ac:dyDescent="0.25">
      <c r="A650" s="28"/>
      <c r="B650" s="25"/>
    </row>
    <row r="651" spans="1:2" x14ac:dyDescent="0.25">
      <c r="A651" s="28"/>
      <c r="B651" s="25"/>
    </row>
    <row r="652" spans="1:2" x14ac:dyDescent="0.25">
      <c r="A652" s="28"/>
      <c r="B652" s="25"/>
    </row>
    <row r="653" spans="1:2" x14ac:dyDescent="0.25">
      <c r="A653" s="28"/>
      <c r="B653" s="25"/>
    </row>
    <row r="654" spans="1:2" x14ac:dyDescent="0.25">
      <c r="A654" s="28"/>
      <c r="B654" s="25"/>
    </row>
    <row r="655" spans="1:2" x14ac:dyDescent="0.25">
      <c r="A655" s="28"/>
      <c r="B655" s="25"/>
    </row>
    <row r="656" spans="1:2" x14ac:dyDescent="0.25">
      <c r="A656" s="28"/>
      <c r="B656" s="25"/>
    </row>
    <row r="657" spans="1:2" x14ac:dyDescent="0.25">
      <c r="A657" s="28"/>
      <c r="B657" s="25"/>
    </row>
    <row r="658" spans="1:2" x14ac:dyDescent="0.25">
      <c r="A658" s="28"/>
      <c r="B658" s="25"/>
    </row>
    <row r="659" spans="1:2" x14ac:dyDescent="0.25">
      <c r="A659" s="28"/>
      <c r="B659" s="25"/>
    </row>
    <row r="660" spans="1:2" x14ac:dyDescent="0.25">
      <c r="A660" s="28"/>
      <c r="B660" s="25"/>
    </row>
    <row r="661" spans="1:2" x14ac:dyDescent="0.25">
      <c r="A661" s="28"/>
      <c r="B661" s="25"/>
    </row>
    <row r="662" spans="1:2" x14ac:dyDescent="0.25">
      <c r="A662" s="28"/>
      <c r="B662" s="25"/>
    </row>
    <row r="663" spans="1:2" x14ac:dyDescent="0.25">
      <c r="A663" s="28"/>
      <c r="B663" s="25"/>
    </row>
    <row r="664" spans="1:2" x14ac:dyDescent="0.25">
      <c r="A664" s="28"/>
      <c r="B664" s="25"/>
    </row>
    <row r="665" spans="1:2" x14ac:dyDescent="0.25">
      <c r="A665" s="164"/>
      <c r="B665" s="170"/>
    </row>
    <row r="666" spans="1:2" x14ac:dyDescent="0.25">
      <c r="A666" s="28"/>
      <c r="B666" s="25"/>
    </row>
    <row r="667" spans="1:2" x14ac:dyDescent="0.25">
      <c r="A667" s="28"/>
      <c r="B667" s="25"/>
    </row>
    <row r="668" spans="1:2" x14ac:dyDescent="0.25">
      <c r="A668" s="28"/>
      <c r="B668" s="25"/>
    </row>
    <row r="669" spans="1:2" x14ac:dyDescent="0.25">
      <c r="A669" s="28"/>
      <c r="B669" s="25"/>
    </row>
    <row r="670" spans="1:2" x14ac:dyDescent="0.25">
      <c r="A670" s="28"/>
      <c r="B670" s="25"/>
    </row>
    <row r="671" spans="1:2" x14ac:dyDescent="0.25">
      <c r="A671" s="28"/>
      <c r="B671" s="25"/>
    </row>
    <row r="672" spans="1:2" x14ac:dyDescent="0.25">
      <c r="A672" s="28"/>
      <c r="B672" s="25"/>
    </row>
    <row r="673" spans="1:2" x14ac:dyDescent="0.25">
      <c r="A673" s="28"/>
      <c r="B673" s="25"/>
    </row>
    <row r="674" spans="1:2" x14ac:dyDescent="0.25">
      <c r="A674" s="28"/>
      <c r="B674" s="25"/>
    </row>
    <row r="675" spans="1:2" x14ac:dyDescent="0.25">
      <c r="A675" s="28"/>
      <c r="B675" s="25"/>
    </row>
    <row r="676" spans="1:2" x14ac:dyDescent="0.25">
      <c r="A676" s="28"/>
      <c r="B676" s="25"/>
    </row>
    <row r="677" spans="1:2" x14ac:dyDescent="0.25">
      <c r="A677" s="28"/>
      <c r="B677" s="25"/>
    </row>
    <row r="678" spans="1:2" x14ac:dyDescent="0.25">
      <c r="A678" s="28"/>
      <c r="B678" s="25"/>
    </row>
    <row r="679" spans="1:2" x14ac:dyDescent="0.25">
      <c r="A679" s="28"/>
      <c r="B679" s="25"/>
    </row>
    <row r="680" spans="1:2" x14ac:dyDescent="0.25">
      <c r="A680" s="28"/>
      <c r="B680" s="25"/>
    </row>
    <row r="681" spans="1:2" x14ac:dyDescent="0.25">
      <c r="A681" s="28"/>
      <c r="B681" s="25"/>
    </row>
    <row r="682" spans="1:2" x14ac:dyDescent="0.25">
      <c r="A682" s="28"/>
      <c r="B682" s="25"/>
    </row>
    <row r="683" spans="1:2" x14ac:dyDescent="0.25">
      <c r="A683" s="28"/>
      <c r="B683" s="25"/>
    </row>
    <row r="684" spans="1:2" x14ac:dyDescent="0.25">
      <c r="A684" s="28"/>
      <c r="B684" s="25"/>
    </row>
    <row r="685" spans="1:2" x14ac:dyDescent="0.25">
      <c r="A685" s="28"/>
      <c r="B685" s="25"/>
    </row>
    <row r="686" spans="1:2" x14ac:dyDescent="0.25">
      <c r="A686" s="28"/>
      <c r="B686" s="25"/>
    </row>
    <row r="687" spans="1:2" x14ac:dyDescent="0.25">
      <c r="A687" s="28"/>
      <c r="B687" s="25"/>
    </row>
    <row r="688" spans="1:2" x14ac:dyDescent="0.25">
      <c r="A688" s="28"/>
      <c r="B688" s="25"/>
    </row>
    <row r="689" spans="1:2" x14ac:dyDescent="0.25">
      <c r="A689" s="28"/>
      <c r="B689" s="25"/>
    </row>
    <row r="690" spans="1:2" x14ac:dyDescent="0.25">
      <c r="A690" s="28"/>
      <c r="B690" s="25"/>
    </row>
    <row r="691" spans="1:2" x14ac:dyDescent="0.25">
      <c r="A691" s="28"/>
      <c r="B691" s="25"/>
    </row>
    <row r="692" spans="1:2" x14ac:dyDescent="0.25">
      <c r="A692" s="28"/>
      <c r="B692" s="25"/>
    </row>
    <row r="693" spans="1:2" x14ac:dyDescent="0.25">
      <c r="A693" s="28"/>
      <c r="B693" s="25"/>
    </row>
    <row r="694" spans="1:2" x14ac:dyDescent="0.25">
      <c r="A694" s="28"/>
      <c r="B694" s="25"/>
    </row>
    <row r="695" spans="1:2" x14ac:dyDescent="0.25">
      <c r="A695" s="28"/>
      <c r="B695" s="25"/>
    </row>
    <row r="696" spans="1:2" x14ac:dyDescent="0.25">
      <c r="A696" s="28"/>
      <c r="B696" s="25"/>
    </row>
    <row r="697" spans="1:2" x14ac:dyDescent="0.25">
      <c r="A697" s="28"/>
      <c r="B697" s="25"/>
    </row>
    <row r="698" spans="1:2" x14ac:dyDescent="0.25">
      <c r="A698" s="28"/>
      <c r="B698" s="25"/>
    </row>
    <row r="699" spans="1:2" x14ac:dyDescent="0.25">
      <c r="A699" s="28"/>
      <c r="B699" s="25"/>
    </row>
    <row r="700" spans="1:2" x14ac:dyDescent="0.25">
      <c r="A700" s="28"/>
      <c r="B700" s="25"/>
    </row>
    <row r="701" spans="1:2" x14ac:dyDescent="0.25">
      <c r="A701" s="28"/>
      <c r="B701" s="25"/>
    </row>
    <row r="702" spans="1:2" x14ac:dyDescent="0.25">
      <c r="A702" s="28"/>
      <c r="B702" s="25"/>
    </row>
    <row r="703" spans="1:2" x14ac:dyDescent="0.25">
      <c r="A703" s="28"/>
      <c r="B703" s="25"/>
    </row>
    <row r="704" spans="1:2" x14ac:dyDescent="0.25">
      <c r="A704" s="28"/>
      <c r="B704" s="25"/>
    </row>
    <row r="705" spans="1:2" x14ac:dyDescent="0.25">
      <c r="A705" s="28"/>
      <c r="B705" s="25"/>
    </row>
    <row r="706" spans="1:2" x14ac:dyDescent="0.25">
      <c r="A706" s="28"/>
      <c r="B706" s="25"/>
    </row>
    <row r="707" spans="1:2" x14ac:dyDescent="0.25">
      <c r="A707" s="28"/>
      <c r="B707" s="25"/>
    </row>
    <row r="708" spans="1:2" x14ac:dyDescent="0.25">
      <c r="A708" s="28"/>
      <c r="B708" s="25"/>
    </row>
    <row r="709" spans="1:2" x14ac:dyDescent="0.25">
      <c r="A709" s="28"/>
      <c r="B709" s="25"/>
    </row>
    <row r="710" spans="1:2" x14ac:dyDescent="0.25">
      <c r="A710" s="28"/>
      <c r="B710" s="25"/>
    </row>
    <row r="711" spans="1:2" x14ac:dyDescent="0.25">
      <c r="A711" s="28"/>
      <c r="B711" s="25"/>
    </row>
    <row r="712" spans="1:2" x14ac:dyDescent="0.25">
      <c r="A712" s="28"/>
      <c r="B712" s="25"/>
    </row>
    <row r="713" spans="1:2" x14ac:dyDescent="0.25">
      <c r="A713" s="28"/>
      <c r="B713" s="25"/>
    </row>
    <row r="714" spans="1:2" x14ac:dyDescent="0.25">
      <c r="A714" s="28"/>
      <c r="B714" s="25"/>
    </row>
    <row r="715" spans="1:2" x14ac:dyDescent="0.25">
      <c r="A715" s="28"/>
      <c r="B715" s="25"/>
    </row>
    <row r="716" spans="1:2" x14ac:dyDescent="0.25">
      <c r="A716" s="28"/>
      <c r="B716" s="25"/>
    </row>
    <row r="717" spans="1:2" x14ac:dyDescent="0.25">
      <c r="A717" s="28"/>
      <c r="B717" s="25"/>
    </row>
    <row r="718" spans="1:2" x14ac:dyDescent="0.25">
      <c r="A718" s="28"/>
      <c r="B718" s="25"/>
    </row>
    <row r="719" spans="1:2" x14ac:dyDescent="0.25">
      <c r="A719" s="28"/>
      <c r="B719" s="25"/>
    </row>
    <row r="720" spans="1:2" x14ac:dyDescent="0.25">
      <c r="A720" s="28"/>
      <c r="B720" s="25"/>
    </row>
    <row r="721" spans="1:2" x14ac:dyDescent="0.25">
      <c r="A721" s="28"/>
      <c r="B721" s="25"/>
    </row>
    <row r="722" spans="1:2" x14ac:dyDescent="0.25">
      <c r="A722" s="28"/>
      <c r="B722" s="25"/>
    </row>
    <row r="723" spans="1:2" x14ac:dyDescent="0.25">
      <c r="A723" s="28"/>
      <c r="B723" s="25"/>
    </row>
    <row r="724" spans="1:2" x14ac:dyDescent="0.25">
      <c r="A724" s="28"/>
      <c r="B724" s="25"/>
    </row>
    <row r="725" spans="1:2" x14ac:dyDescent="0.25">
      <c r="A725" s="28"/>
      <c r="B725" s="25"/>
    </row>
    <row r="726" spans="1:2" x14ac:dyDescent="0.25">
      <c r="A726" s="28"/>
      <c r="B726" s="25"/>
    </row>
    <row r="727" spans="1:2" x14ac:dyDescent="0.25">
      <c r="A727" s="28"/>
      <c r="B727" s="25"/>
    </row>
    <row r="728" spans="1:2" x14ac:dyDescent="0.25">
      <c r="A728" s="28"/>
      <c r="B728" s="25"/>
    </row>
    <row r="729" spans="1:2" x14ac:dyDescent="0.25">
      <c r="A729" s="28"/>
      <c r="B729" s="25"/>
    </row>
    <row r="730" spans="1:2" x14ac:dyDescent="0.25">
      <c r="A730" s="28"/>
      <c r="B730" s="25"/>
    </row>
    <row r="731" spans="1:2" x14ac:dyDescent="0.25">
      <c r="A731" s="28"/>
      <c r="B731" s="25"/>
    </row>
    <row r="732" spans="1:2" x14ac:dyDescent="0.25">
      <c r="A732" s="28"/>
      <c r="B732" s="25"/>
    </row>
    <row r="733" spans="1:2" x14ac:dyDescent="0.25">
      <c r="A733" s="28"/>
      <c r="B733" s="25"/>
    </row>
    <row r="734" spans="1:2" x14ac:dyDescent="0.25">
      <c r="A734" s="28"/>
      <c r="B734" s="25"/>
    </row>
    <row r="735" spans="1:2" x14ac:dyDescent="0.25">
      <c r="A735" s="28"/>
      <c r="B735" s="25"/>
    </row>
    <row r="736" spans="1:2" x14ac:dyDescent="0.25">
      <c r="A736" s="28"/>
      <c r="B736" s="25"/>
    </row>
    <row r="737" spans="1:2" x14ac:dyDescent="0.25">
      <c r="A737" s="28"/>
      <c r="B737" s="25"/>
    </row>
    <row r="738" spans="1:2" x14ac:dyDescent="0.25">
      <c r="A738" s="28"/>
      <c r="B738" s="25"/>
    </row>
    <row r="739" spans="1:2" x14ac:dyDescent="0.25">
      <c r="A739" s="28"/>
      <c r="B739" s="25"/>
    </row>
    <row r="740" spans="1:2" x14ac:dyDescent="0.25">
      <c r="A740" s="28"/>
      <c r="B740" s="25"/>
    </row>
    <row r="741" spans="1:2" x14ac:dyDescent="0.25">
      <c r="A741" s="28"/>
      <c r="B741" s="25"/>
    </row>
    <row r="742" spans="1:2" x14ac:dyDescent="0.25">
      <c r="A742" s="28"/>
      <c r="B742" s="25"/>
    </row>
    <row r="743" spans="1:2" x14ac:dyDescent="0.25">
      <c r="A743" s="28"/>
      <c r="B743" s="25"/>
    </row>
    <row r="744" spans="1:2" x14ac:dyDescent="0.25">
      <c r="A744" s="28"/>
      <c r="B744" s="25"/>
    </row>
    <row r="745" spans="1:2" x14ac:dyDescent="0.25">
      <c r="A745" s="28"/>
      <c r="B745" s="25"/>
    </row>
    <row r="746" spans="1:2" x14ac:dyDescent="0.25">
      <c r="A746" s="28"/>
      <c r="B746" s="25"/>
    </row>
    <row r="747" spans="1:2" x14ac:dyDescent="0.25">
      <c r="A747" s="28"/>
      <c r="B747" s="25"/>
    </row>
    <row r="748" spans="1:2" x14ac:dyDescent="0.25">
      <c r="A748" s="28"/>
      <c r="B748" s="25"/>
    </row>
    <row r="749" spans="1:2" x14ac:dyDescent="0.25">
      <c r="A749" s="28"/>
      <c r="B749" s="25"/>
    </row>
    <row r="750" spans="1:2" x14ac:dyDescent="0.25">
      <c r="A750" s="28"/>
      <c r="B750" s="25"/>
    </row>
    <row r="751" spans="1:2" x14ac:dyDescent="0.25">
      <c r="A751" s="28"/>
      <c r="B751" s="25"/>
    </row>
    <row r="752" spans="1:2" x14ac:dyDescent="0.25">
      <c r="A752" s="28"/>
      <c r="B752" s="25"/>
    </row>
    <row r="753" spans="1:2" x14ac:dyDescent="0.25">
      <c r="A753" s="28"/>
      <c r="B753" s="25"/>
    </row>
    <row r="754" spans="1:2" x14ac:dyDescent="0.25">
      <c r="A754" s="28"/>
      <c r="B754" s="25"/>
    </row>
    <row r="755" spans="1:2" x14ac:dyDescent="0.25">
      <c r="A755" s="28"/>
      <c r="B755" s="25"/>
    </row>
    <row r="756" spans="1:2" x14ac:dyDescent="0.25">
      <c r="A756" s="28"/>
      <c r="B756" s="25"/>
    </row>
    <row r="757" spans="1:2" x14ac:dyDescent="0.25">
      <c r="A757" s="28"/>
      <c r="B757" s="25"/>
    </row>
    <row r="758" spans="1:2" x14ac:dyDescent="0.25">
      <c r="A758" s="28"/>
      <c r="B758" s="25"/>
    </row>
    <row r="759" spans="1:2" x14ac:dyDescent="0.25">
      <c r="A759" s="28"/>
      <c r="B759" s="25"/>
    </row>
    <row r="760" spans="1:2" x14ac:dyDescent="0.25">
      <c r="A760" s="28"/>
      <c r="B760" s="25"/>
    </row>
    <row r="761" spans="1:2" x14ac:dyDescent="0.25">
      <c r="A761" s="28"/>
      <c r="B761" s="25"/>
    </row>
    <row r="762" spans="1:2" x14ac:dyDescent="0.25">
      <c r="A762" s="28"/>
      <c r="B762" s="25"/>
    </row>
    <row r="763" spans="1:2" x14ac:dyDescent="0.25">
      <c r="A763" s="164"/>
      <c r="B763" s="170"/>
    </row>
    <row r="764" spans="1:2" x14ac:dyDescent="0.25">
      <c r="A764" s="28"/>
      <c r="B764" s="25"/>
    </row>
    <row r="765" spans="1:2" x14ac:dyDescent="0.25">
      <c r="A765" s="28"/>
      <c r="B765" s="25"/>
    </row>
    <row r="766" spans="1:2" x14ac:dyDescent="0.25">
      <c r="A766" s="28"/>
      <c r="B766" s="25"/>
    </row>
    <row r="767" spans="1:2" x14ac:dyDescent="0.25">
      <c r="A767" s="28"/>
      <c r="B767" s="25"/>
    </row>
    <row r="768" spans="1:2" x14ac:dyDescent="0.25">
      <c r="A768" s="28"/>
      <c r="B768" s="25"/>
    </row>
    <row r="769" spans="1:2" x14ac:dyDescent="0.25">
      <c r="A769" s="28"/>
      <c r="B769" s="25"/>
    </row>
    <row r="770" spans="1:2" x14ac:dyDescent="0.25">
      <c r="A770" s="28"/>
      <c r="B770" s="25"/>
    </row>
    <row r="771" spans="1:2" x14ac:dyDescent="0.25">
      <c r="A771" s="28"/>
      <c r="B771" s="25"/>
    </row>
    <row r="772" spans="1:2" x14ac:dyDescent="0.25">
      <c r="A772" s="28"/>
      <c r="B772" s="25"/>
    </row>
    <row r="773" spans="1:2" x14ac:dyDescent="0.25">
      <c r="A773" s="28"/>
      <c r="B773" s="25"/>
    </row>
    <row r="774" spans="1:2" x14ac:dyDescent="0.25">
      <c r="A774" s="28"/>
      <c r="B774" s="25"/>
    </row>
    <row r="775" spans="1:2" x14ac:dyDescent="0.25">
      <c r="A775" s="28"/>
      <c r="B775" s="25"/>
    </row>
    <row r="776" spans="1:2" x14ac:dyDescent="0.25">
      <c r="A776" s="28"/>
      <c r="B776" s="25"/>
    </row>
    <row r="777" spans="1:2" x14ac:dyDescent="0.25">
      <c r="A777" s="28"/>
      <c r="B777" s="25"/>
    </row>
    <row r="778" spans="1:2" x14ac:dyDescent="0.25">
      <c r="A778" s="28"/>
      <c r="B778" s="25"/>
    </row>
    <row r="779" spans="1:2" x14ac:dyDescent="0.25">
      <c r="A779" s="28"/>
      <c r="B779" s="25"/>
    </row>
    <row r="780" spans="1:2" x14ac:dyDescent="0.25">
      <c r="A780" s="28"/>
      <c r="B780" s="25"/>
    </row>
    <row r="781" spans="1:2" x14ac:dyDescent="0.25">
      <c r="A781" s="28"/>
      <c r="B781" s="25"/>
    </row>
    <row r="782" spans="1:2" x14ac:dyDescent="0.25">
      <c r="A782" s="28"/>
      <c r="B782" s="25"/>
    </row>
    <row r="783" spans="1:2" x14ac:dyDescent="0.25">
      <c r="A783" s="28"/>
      <c r="B783" s="25"/>
    </row>
    <row r="784" spans="1:2" x14ac:dyDescent="0.25">
      <c r="A784" s="28"/>
      <c r="B784" s="25"/>
    </row>
    <row r="785" spans="1:2" x14ac:dyDescent="0.25">
      <c r="A785" s="28"/>
      <c r="B785" s="25"/>
    </row>
    <row r="786" spans="1:2" x14ac:dyDescent="0.25">
      <c r="A786" s="28"/>
      <c r="B786" s="25"/>
    </row>
    <row r="787" spans="1:2" x14ac:dyDescent="0.25">
      <c r="A787" s="28"/>
      <c r="B787" s="25"/>
    </row>
    <row r="788" spans="1:2" x14ac:dyDescent="0.25">
      <c r="A788" s="28"/>
      <c r="B788" s="25"/>
    </row>
    <row r="789" spans="1:2" x14ac:dyDescent="0.25">
      <c r="A789" s="28"/>
      <c r="B789" s="25"/>
    </row>
    <row r="790" spans="1:2" x14ac:dyDescent="0.25">
      <c r="A790" s="28"/>
      <c r="B790" s="25"/>
    </row>
    <row r="791" spans="1:2" x14ac:dyDescent="0.25">
      <c r="A791" s="28"/>
      <c r="B791" s="25"/>
    </row>
    <row r="792" spans="1:2" x14ac:dyDescent="0.25">
      <c r="A792" s="28"/>
      <c r="B792" s="25"/>
    </row>
    <row r="793" spans="1:2" x14ac:dyDescent="0.25">
      <c r="A793" s="28"/>
      <c r="B793" s="25"/>
    </row>
    <row r="794" spans="1:2" x14ac:dyDescent="0.25">
      <c r="A794" s="28"/>
      <c r="B794" s="25"/>
    </row>
    <row r="795" spans="1:2" x14ac:dyDescent="0.25">
      <c r="A795" s="28"/>
      <c r="B795" s="25"/>
    </row>
    <row r="796" spans="1:2" x14ac:dyDescent="0.25">
      <c r="A796" s="28"/>
      <c r="B796" s="25"/>
    </row>
    <row r="797" spans="1:2" x14ac:dyDescent="0.25">
      <c r="A797" s="28"/>
      <c r="B797" s="25"/>
    </row>
    <row r="798" spans="1:2" x14ac:dyDescent="0.25">
      <c r="A798" s="28"/>
      <c r="B798" s="25"/>
    </row>
    <row r="799" spans="1:2" x14ac:dyDescent="0.25">
      <c r="A799" s="28"/>
      <c r="B799" s="25"/>
    </row>
    <row r="800" spans="1:2" x14ac:dyDescent="0.25">
      <c r="A800" s="28"/>
      <c r="B800" s="25"/>
    </row>
    <row r="801" spans="1:2" x14ac:dyDescent="0.25">
      <c r="A801" s="28"/>
      <c r="B801" s="25"/>
    </row>
    <row r="802" spans="1:2" x14ac:dyDescent="0.25">
      <c r="A802" s="28"/>
      <c r="B802" s="25"/>
    </row>
    <row r="803" spans="1:2" x14ac:dyDescent="0.25">
      <c r="A803" s="28"/>
      <c r="B803" s="25"/>
    </row>
    <row r="804" spans="1:2" x14ac:dyDescent="0.25">
      <c r="A804" s="28"/>
      <c r="B804" s="25"/>
    </row>
    <row r="805" spans="1:2" x14ac:dyDescent="0.25">
      <c r="A805" s="28"/>
      <c r="B805" s="25"/>
    </row>
    <row r="806" spans="1:2" x14ac:dyDescent="0.25">
      <c r="A806" s="28"/>
      <c r="B806" s="25"/>
    </row>
    <row r="807" spans="1:2" x14ac:dyDescent="0.25">
      <c r="A807" s="28"/>
      <c r="B807" s="25"/>
    </row>
    <row r="808" spans="1:2" x14ac:dyDescent="0.25">
      <c r="A808" s="28"/>
      <c r="B808" s="25"/>
    </row>
    <row r="809" spans="1:2" x14ac:dyDescent="0.25">
      <c r="A809" s="28"/>
      <c r="B809" s="25"/>
    </row>
    <row r="810" spans="1:2" x14ac:dyDescent="0.25">
      <c r="A810" s="28"/>
      <c r="B810" s="25"/>
    </row>
    <row r="811" spans="1:2" x14ac:dyDescent="0.25">
      <c r="A811" s="28"/>
      <c r="B811" s="25"/>
    </row>
    <row r="812" spans="1:2" x14ac:dyDescent="0.25">
      <c r="A812" s="28"/>
      <c r="B812" s="25"/>
    </row>
    <row r="813" spans="1:2" x14ac:dyDescent="0.25">
      <c r="A813" s="28"/>
      <c r="B813" s="25"/>
    </row>
    <row r="814" spans="1:2" x14ac:dyDescent="0.25">
      <c r="A814" s="28"/>
      <c r="B814" s="25"/>
    </row>
    <row r="815" spans="1:2" x14ac:dyDescent="0.25">
      <c r="A815" s="28"/>
      <c r="B815" s="25"/>
    </row>
    <row r="816" spans="1:2" x14ac:dyDescent="0.25">
      <c r="A816" s="28"/>
      <c r="B816" s="25"/>
    </row>
    <row r="817" spans="1:2" x14ac:dyDescent="0.25">
      <c r="A817" s="28"/>
      <c r="B817" s="25"/>
    </row>
    <row r="818" spans="1:2" x14ac:dyDescent="0.25">
      <c r="A818" s="28"/>
      <c r="B818" s="25"/>
    </row>
    <row r="819" spans="1:2" x14ac:dyDescent="0.25">
      <c r="A819" s="28"/>
      <c r="B819" s="25"/>
    </row>
    <row r="820" spans="1:2" x14ac:dyDescent="0.25">
      <c r="A820" s="28"/>
      <c r="B820" s="25"/>
    </row>
    <row r="821" spans="1:2" x14ac:dyDescent="0.25">
      <c r="A821" s="28"/>
      <c r="B821" s="25"/>
    </row>
    <row r="822" spans="1:2" x14ac:dyDescent="0.25">
      <c r="A822" s="28"/>
      <c r="B822" s="25"/>
    </row>
    <row r="823" spans="1:2" x14ac:dyDescent="0.25">
      <c r="A823" s="28"/>
      <c r="B823" s="25"/>
    </row>
    <row r="824" spans="1:2" x14ac:dyDescent="0.25">
      <c r="A824" s="28"/>
      <c r="B824" s="25"/>
    </row>
    <row r="825" spans="1:2" x14ac:dyDescent="0.25">
      <c r="A825" s="28"/>
      <c r="B825" s="25"/>
    </row>
    <row r="826" spans="1:2" x14ac:dyDescent="0.25">
      <c r="A826" s="28"/>
      <c r="B826" s="25"/>
    </row>
    <row r="827" spans="1:2" x14ac:dyDescent="0.25">
      <c r="A827" s="28"/>
      <c r="B827" s="25"/>
    </row>
    <row r="828" spans="1:2" x14ac:dyDescent="0.25">
      <c r="A828" s="28"/>
      <c r="B828" s="25"/>
    </row>
    <row r="829" spans="1:2" x14ac:dyDescent="0.25">
      <c r="A829" s="28"/>
      <c r="B829" s="25"/>
    </row>
    <row r="830" spans="1:2" x14ac:dyDescent="0.25">
      <c r="A830" s="28"/>
      <c r="B830" s="25"/>
    </row>
    <row r="831" spans="1:2" x14ac:dyDescent="0.25">
      <c r="A831" s="28"/>
      <c r="B831" s="25"/>
    </row>
    <row r="832" spans="1:2" x14ac:dyDescent="0.25">
      <c r="A832" s="28"/>
      <c r="B832" s="25"/>
    </row>
    <row r="833" spans="1:2" x14ac:dyDescent="0.25">
      <c r="A833" s="28"/>
      <c r="B833" s="25"/>
    </row>
    <row r="834" spans="1:2" x14ac:dyDescent="0.25">
      <c r="A834" s="28"/>
      <c r="B834" s="25"/>
    </row>
    <row r="835" spans="1:2" x14ac:dyDescent="0.25">
      <c r="A835" s="28"/>
      <c r="B835" s="25"/>
    </row>
    <row r="836" spans="1:2" x14ac:dyDescent="0.25">
      <c r="A836" s="28"/>
      <c r="B836" s="25"/>
    </row>
    <row r="837" spans="1:2" x14ac:dyDescent="0.25">
      <c r="A837" s="28"/>
      <c r="B837" s="25"/>
    </row>
    <row r="838" spans="1:2" x14ac:dyDescent="0.25">
      <c r="A838" s="28"/>
      <c r="B838" s="25"/>
    </row>
    <row r="839" spans="1:2" x14ac:dyDescent="0.25">
      <c r="A839" s="28"/>
      <c r="B839" s="25"/>
    </row>
    <row r="840" spans="1:2" x14ac:dyDescent="0.25">
      <c r="A840" s="28"/>
      <c r="B840" s="25"/>
    </row>
    <row r="841" spans="1:2" x14ac:dyDescent="0.25">
      <c r="A841" s="28"/>
      <c r="B841" s="25"/>
    </row>
    <row r="842" spans="1:2" x14ac:dyDescent="0.25">
      <c r="A842" s="28"/>
      <c r="B842" s="25"/>
    </row>
    <row r="843" spans="1:2" x14ac:dyDescent="0.25">
      <c r="A843" s="28"/>
      <c r="B843" s="25"/>
    </row>
    <row r="844" spans="1:2" x14ac:dyDescent="0.25">
      <c r="A844" s="28"/>
      <c r="B844" s="25"/>
    </row>
    <row r="845" spans="1:2" x14ac:dyDescent="0.25">
      <c r="A845" s="28"/>
      <c r="B845" s="25"/>
    </row>
    <row r="846" spans="1:2" x14ac:dyDescent="0.25">
      <c r="A846" s="28"/>
      <c r="B846" s="25"/>
    </row>
    <row r="847" spans="1:2" x14ac:dyDescent="0.25">
      <c r="A847" s="28"/>
      <c r="B847" s="25"/>
    </row>
    <row r="848" spans="1:2" x14ac:dyDescent="0.25">
      <c r="A848" s="28"/>
      <c r="B848" s="25"/>
    </row>
    <row r="849" spans="1:2" x14ac:dyDescent="0.25">
      <c r="A849" s="28"/>
      <c r="B849" s="25"/>
    </row>
    <row r="850" spans="1:2" x14ac:dyDescent="0.25">
      <c r="A850" s="28"/>
      <c r="B850" s="25"/>
    </row>
    <row r="851" spans="1:2" x14ac:dyDescent="0.25">
      <c r="A851" s="28"/>
      <c r="B851" s="25"/>
    </row>
    <row r="852" spans="1:2" x14ac:dyDescent="0.25">
      <c r="A852" s="28"/>
      <c r="B852" s="25"/>
    </row>
    <row r="853" spans="1:2" x14ac:dyDescent="0.25">
      <c r="A853" s="28"/>
      <c r="B853" s="25"/>
    </row>
    <row r="854" spans="1:2" x14ac:dyDescent="0.25">
      <c r="A854" s="28"/>
      <c r="B854" s="25"/>
    </row>
    <row r="855" spans="1:2" x14ac:dyDescent="0.25">
      <c r="A855" s="28"/>
      <c r="B855" s="25"/>
    </row>
    <row r="856" spans="1:2" x14ac:dyDescent="0.25">
      <c r="A856" s="28"/>
      <c r="B856" s="25"/>
    </row>
    <row r="857" spans="1:2" x14ac:dyDescent="0.25">
      <c r="A857" s="28"/>
      <c r="B857" s="25"/>
    </row>
    <row r="858" spans="1:2" x14ac:dyDescent="0.25">
      <c r="A858" s="28"/>
      <c r="B858" s="25"/>
    </row>
    <row r="859" spans="1:2" x14ac:dyDescent="0.25">
      <c r="A859" s="28"/>
      <c r="B859" s="25"/>
    </row>
    <row r="860" spans="1:2" x14ac:dyDescent="0.25">
      <c r="A860" s="28"/>
      <c r="B860" s="25"/>
    </row>
    <row r="861" spans="1:2" x14ac:dyDescent="0.25">
      <c r="A861" s="28"/>
      <c r="B861" s="25"/>
    </row>
    <row r="862" spans="1:2" x14ac:dyDescent="0.25">
      <c r="A862" s="28"/>
      <c r="B862" s="25"/>
    </row>
    <row r="863" spans="1:2" x14ac:dyDescent="0.25">
      <c r="A863" s="28"/>
      <c r="B863" s="25"/>
    </row>
    <row r="864" spans="1:2" x14ac:dyDescent="0.25">
      <c r="A864" s="28"/>
      <c r="B864" s="25"/>
    </row>
    <row r="865" spans="1:2" x14ac:dyDescent="0.25">
      <c r="A865" s="28"/>
      <c r="B865" s="25"/>
    </row>
    <row r="866" spans="1:2" x14ac:dyDescent="0.25">
      <c r="A866" s="28"/>
      <c r="B866" s="25"/>
    </row>
    <row r="867" spans="1:2" x14ac:dyDescent="0.25">
      <c r="A867" s="28"/>
      <c r="B867" s="25"/>
    </row>
    <row r="868" spans="1:2" x14ac:dyDescent="0.25">
      <c r="A868" s="28"/>
      <c r="B868" s="25"/>
    </row>
    <row r="869" spans="1:2" x14ac:dyDescent="0.25">
      <c r="A869" s="28"/>
      <c r="B869" s="25"/>
    </row>
    <row r="870" spans="1:2" x14ac:dyDescent="0.25">
      <c r="A870" s="28"/>
      <c r="B870" s="25"/>
    </row>
    <row r="871" spans="1:2" x14ac:dyDescent="0.25">
      <c r="A871" s="28"/>
      <c r="B871" s="25"/>
    </row>
    <row r="872" spans="1:2" x14ac:dyDescent="0.25">
      <c r="A872" s="164"/>
      <c r="B872" s="170"/>
    </row>
    <row r="873" spans="1:2" x14ac:dyDescent="0.25">
      <c r="A873" s="28"/>
      <c r="B873" s="25"/>
    </row>
    <row r="874" spans="1:2" x14ac:dyDescent="0.25">
      <c r="A874" s="28"/>
      <c r="B874" s="25"/>
    </row>
    <row r="875" spans="1:2" x14ac:dyDescent="0.25">
      <c r="A875" s="28"/>
      <c r="B875" s="25"/>
    </row>
    <row r="876" spans="1:2" x14ac:dyDescent="0.25">
      <c r="A876" s="28"/>
      <c r="B876" s="25"/>
    </row>
    <row r="877" spans="1:2" x14ac:dyDescent="0.25">
      <c r="A877" s="28"/>
      <c r="B877" s="25"/>
    </row>
    <row r="878" spans="1:2" x14ac:dyDescent="0.25">
      <c r="A878" s="28"/>
      <c r="B878" s="25"/>
    </row>
    <row r="879" spans="1:2" x14ac:dyDescent="0.25">
      <c r="A879" s="28"/>
      <c r="B879" s="25"/>
    </row>
    <row r="880" spans="1:2" x14ac:dyDescent="0.25">
      <c r="A880" s="28"/>
      <c r="B880" s="25"/>
    </row>
    <row r="881" spans="1:2" x14ac:dyDescent="0.25">
      <c r="A881" s="28"/>
      <c r="B881" s="25"/>
    </row>
    <row r="882" spans="1:2" x14ac:dyDescent="0.25">
      <c r="A882" s="28"/>
      <c r="B882" s="25"/>
    </row>
    <row r="883" spans="1:2" x14ac:dyDescent="0.25">
      <c r="A883" s="28"/>
      <c r="B883" s="25"/>
    </row>
    <row r="884" spans="1:2" x14ac:dyDescent="0.25">
      <c r="A884" s="28"/>
      <c r="B884" s="25"/>
    </row>
    <row r="885" spans="1:2" x14ac:dyDescent="0.25">
      <c r="A885" s="28"/>
      <c r="B885" s="25"/>
    </row>
    <row r="886" spans="1:2" x14ac:dyDescent="0.25">
      <c r="A886" s="28"/>
      <c r="B886" s="25"/>
    </row>
    <row r="887" spans="1:2" x14ac:dyDescent="0.25">
      <c r="A887" s="28"/>
      <c r="B887" s="25"/>
    </row>
    <row r="888" spans="1:2" x14ac:dyDescent="0.25">
      <c r="A888" s="28"/>
      <c r="B888" s="25"/>
    </row>
    <row r="889" spans="1:2" x14ac:dyDescent="0.25">
      <c r="A889" s="28"/>
      <c r="B889" s="25"/>
    </row>
    <row r="890" spans="1:2" x14ac:dyDescent="0.25">
      <c r="A890" s="28"/>
      <c r="B890" s="25"/>
    </row>
    <row r="891" spans="1:2" x14ac:dyDescent="0.25">
      <c r="A891" s="28"/>
      <c r="B891" s="25"/>
    </row>
    <row r="892" spans="1:2" x14ac:dyDescent="0.25">
      <c r="A892" s="28"/>
      <c r="B892" s="25"/>
    </row>
    <row r="893" spans="1:2" x14ac:dyDescent="0.25">
      <c r="A893" s="28"/>
      <c r="B893" s="25"/>
    </row>
    <row r="894" spans="1:2" x14ac:dyDescent="0.25">
      <c r="A894" s="28"/>
      <c r="B894" s="25"/>
    </row>
    <row r="895" spans="1:2" x14ac:dyDescent="0.25">
      <c r="A895" s="28"/>
      <c r="B895" s="25"/>
    </row>
    <row r="896" spans="1:2" x14ac:dyDescent="0.25">
      <c r="A896" s="28"/>
      <c r="B896" s="25"/>
    </row>
    <row r="897" spans="1:2" x14ac:dyDescent="0.25">
      <c r="A897" s="28"/>
      <c r="B897" s="25"/>
    </row>
    <row r="898" spans="1:2" x14ac:dyDescent="0.25">
      <c r="A898" s="28"/>
      <c r="B898" s="25"/>
    </row>
    <row r="899" spans="1:2" x14ac:dyDescent="0.25">
      <c r="A899" s="28"/>
      <c r="B899" s="25"/>
    </row>
    <row r="900" spans="1:2" x14ac:dyDescent="0.25">
      <c r="A900" s="28"/>
      <c r="B900" s="25"/>
    </row>
    <row r="901" spans="1:2" x14ac:dyDescent="0.25">
      <c r="A901" s="28"/>
      <c r="B901" s="25"/>
    </row>
    <row r="902" spans="1:2" x14ac:dyDescent="0.25">
      <c r="A902" s="28"/>
      <c r="B902" s="25"/>
    </row>
    <row r="903" spans="1:2" x14ac:dyDescent="0.25">
      <c r="A903" s="28"/>
      <c r="B903" s="25"/>
    </row>
    <row r="904" spans="1:2" x14ac:dyDescent="0.25">
      <c r="A904" s="28"/>
      <c r="B904" s="25"/>
    </row>
    <row r="905" spans="1:2" x14ac:dyDescent="0.25">
      <c r="A905" s="28"/>
      <c r="B905" s="25"/>
    </row>
    <row r="906" spans="1:2" x14ac:dyDescent="0.25">
      <c r="A906" s="28"/>
      <c r="B906" s="25"/>
    </row>
    <row r="907" spans="1:2" x14ac:dyDescent="0.25">
      <c r="A907" s="28"/>
      <c r="B907" s="25"/>
    </row>
    <row r="908" spans="1:2" x14ac:dyDescent="0.25">
      <c r="A908" s="28"/>
      <c r="B908" s="25"/>
    </row>
    <row r="909" spans="1:2" x14ac:dyDescent="0.25">
      <c r="A909" s="28"/>
      <c r="B909" s="25"/>
    </row>
    <row r="910" spans="1:2" x14ac:dyDescent="0.25">
      <c r="A910" s="28"/>
      <c r="B910" s="25"/>
    </row>
    <row r="911" spans="1:2" x14ac:dyDescent="0.25">
      <c r="A911" s="164"/>
      <c r="B911" s="170"/>
    </row>
    <row r="912" spans="1:2" x14ac:dyDescent="0.25">
      <c r="A912" s="28"/>
      <c r="B912" s="25"/>
    </row>
    <row r="913" spans="1:2" x14ac:dyDescent="0.25">
      <c r="A913" s="28"/>
      <c r="B913" s="25"/>
    </row>
    <row r="914" spans="1:2" x14ac:dyDescent="0.25">
      <c r="A914" s="28"/>
      <c r="B914" s="25"/>
    </row>
    <row r="915" spans="1:2" x14ac:dyDescent="0.25">
      <c r="A915" s="28"/>
      <c r="B915" s="25"/>
    </row>
    <row r="916" spans="1:2" x14ac:dyDescent="0.25">
      <c r="A916" s="164"/>
      <c r="B916" s="170"/>
    </row>
    <row r="917" spans="1:2" x14ac:dyDescent="0.25">
      <c r="A917" s="28"/>
      <c r="B917" s="25"/>
    </row>
    <row r="918" spans="1:2" x14ac:dyDescent="0.25">
      <c r="A918" s="28"/>
      <c r="B918" s="25"/>
    </row>
    <row r="919" spans="1:2" x14ac:dyDescent="0.25">
      <c r="A919" s="28"/>
      <c r="B919" s="25"/>
    </row>
    <row r="920" spans="1:2" x14ac:dyDescent="0.25">
      <c r="A920" s="28"/>
      <c r="B920" s="25"/>
    </row>
    <row r="921" spans="1:2" x14ac:dyDescent="0.25">
      <c r="A921" s="28"/>
      <c r="B921" s="25"/>
    </row>
    <row r="922" spans="1:2" x14ac:dyDescent="0.25">
      <c r="A922" s="28"/>
      <c r="B922" s="25"/>
    </row>
    <row r="923" spans="1:2" x14ac:dyDescent="0.25">
      <c r="A923" s="28"/>
      <c r="B923" s="25"/>
    </row>
    <row r="924" spans="1:2" x14ac:dyDescent="0.25">
      <c r="A924" s="28"/>
      <c r="B924" s="25"/>
    </row>
    <row r="925" spans="1:2" x14ac:dyDescent="0.25">
      <c r="A925" s="28"/>
      <c r="B925" s="25"/>
    </row>
    <row r="926" spans="1:2" x14ac:dyDescent="0.25">
      <c r="A926" s="28"/>
      <c r="B926" s="25"/>
    </row>
    <row r="927" spans="1:2" x14ac:dyDescent="0.25">
      <c r="A927" s="28"/>
      <c r="B927" s="25"/>
    </row>
    <row r="928" spans="1:2" x14ac:dyDescent="0.25">
      <c r="A928" s="28"/>
      <c r="B928" s="25"/>
    </row>
    <row r="929" spans="1:2" x14ac:dyDescent="0.25">
      <c r="A929" s="28"/>
      <c r="B929" s="25"/>
    </row>
    <row r="930" spans="1:2" x14ac:dyDescent="0.25">
      <c r="A930" s="28"/>
      <c r="B930" s="25"/>
    </row>
    <row r="931" spans="1:2" x14ac:dyDescent="0.25">
      <c r="A931" s="28"/>
      <c r="B931" s="25"/>
    </row>
    <row r="932" spans="1:2" x14ac:dyDescent="0.25">
      <c r="A932" s="28"/>
      <c r="B932" s="25"/>
    </row>
    <row r="933" spans="1:2" x14ac:dyDescent="0.25">
      <c r="A933" s="28"/>
      <c r="B933" s="25"/>
    </row>
    <row r="934" spans="1:2" x14ac:dyDescent="0.25">
      <c r="A934" s="28"/>
      <c r="B934" s="25"/>
    </row>
    <row r="935" spans="1:2" x14ac:dyDescent="0.25">
      <c r="A935" s="28"/>
      <c r="B935" s="25"/>
    </row>
    <row r="936" spans="1:2" x14ac:dyDescent="0.25">
      <c r="A936" s="28"/>
      <c r="B936" s="25"/>
    </row>
    <row r="937" spans="1:2" x14ac:dyDescent="0.25">
      <c r="A937" s="28"/>
      <c r="B937" s="25"/>
    </row>
    <row r="938" spans="1:2" x14ac:dyDescent="0.25">
      <c r="A938" s="28"/>
      <c r="B938" s="25"/>
    </row>
    <row r="939" spans="1:2" x14ac:dyDescent="0.25">
      <c r="A939" s="28"/>
      <c r="B939" s="25"/>
    </row>
    <row r="940" spans="1:2" x14ac:dyDescent="0.25">
      <c r="A940" s="28"/>
      <c r="B940" s="25"/>
    </row>
    <row r="941" spans="1:2" x14ac:dyDescent="0.25">
      <c r="A941" s="28"/>
      <c r="B941" s="25"/>
    </row>
    <row r="942" spans="1:2" x14ac:dyDescent="0.25">
      <c r="A942" s="28"/>
      <c r="B942" s="25"/>
    </row>
    <row r="943" spans="1:2" x14ac:dyDescent="0.25">
      <c r="A943" s="28"/>
      <c r="B943" s="25"/>
    </row>
    <row r="944" spans="1:2" x14ac:dyDescent="0.25">
      <c r="A944" s="28"/>
      <c r="B944" s="25"/>
    </row>
    <row r="945" spans="1:2" x14ac:dyDescent="0.25">
      <c r="A945" s="28"/>
      <c r="B945" s="25"/>
    </row>
    <row r="946" spans="1:2" x14ac:dyDescent="0.25">
      <c r="A946" s="28"/>
      <c r="B946" s="25"/>
    </row>
    <row r="947" spans="1:2" x14ac:dyDescent="0.25">
      <c r="A947" s="28"/>
      <c r="B947" s="25"/>
    </row>
    <row r="948" spans="1:2" x14ac:dyDescent="0.25">
      <c r="A948" s="28"/>
      <c r="B948" s="25"/>
    </row>
    <row r="949" spans="1:2" x14ac:dyDescent="0.25">
      <c r="A949" s="28"/>
      <c r="B949" s="25"/>
    </row>
    <row r="950" spans="1:2" x14ac:dyDescent="0.25">
      <c r="A950" s="28"/>
      <c r="B950" s="25"/>
    </row>
    <row r="951" spans="1:2" x14ac:dyDescent="0.25">
      <c r="A951" s="28"/>
      <c r="B951" s="25"/>
    </row>
    <row r="952" spans="1:2" x14ac:dyDescent="0.25">
      <c r="A952" s="28"/>
      <c r="B952" s="25"/>
    </row>
    <row r="953" spans="1:2" x14ac:dyDescent="0.25">
      <c r="A953" s="28"/>
      <c r="B953" s="25"/>
    </row>
    <row r="954" spans="1:2" x14ac:dyDescent="0.25">
      <c r="A954" s="28"/>
      <c r="B954" s="25"/>
    </row>
    <row r="955" spans="1:2" x14ac:dyDescent="0.25">
      <c r="A955" s="28"/>
      <c r="B955" s="25"/>
    </row>
    <row r="956" spans="1:2" x14ac:dyDescent="0.25">
      <c r="A956" s="28"/>
      <c r="B956" s="25"/>
    </row>
    <row r="957" spans="1:2" x14ac:dyDescent="0.25">
      <c r="A957" s="28"/>
      <c r="B957" s="25"/>
    </row>
    <row r="958" spans="1:2" x14ac:dyDescent="0.25">
      <c r="A958" s="28"/>
      <c r="B958" s="25"/>
    </row>
    <row r="959" spans="1:2" x14ac:dyDescent="0.25">
      <c r="A959" s="28"/>
      <c r="B959" s="25"/>
    </row>
    <row r="960" spans="1:2" x14ac:dyDescent="0.25">
      <c r="A960" s="28"/>
      <c r="B960" s="25"/>
    </row>
    <row r="961" spans="1:2" x14ac:dyDescent="0.25">
      <c r="A961" s="28"/>
      <c r="B961" s="25"/>
    </row>
    <row r="962" spans="1:2" x14ac:dyDescent="0.25">
      <c r="A962" s="28"/>
      <c r="B962" s="25"/>
    </row>
    <row r="963" spans="1:2" x14ac:dyDescent="0.25">
      <c r="A963" s="28"/>
      <c r="B963" s="25"/>
    </row>
    <row r="964" spans="1:2" x14ac:dyDescent="0.25">
      <c r="A964" s="28"/>
      <c r="B964" s="25"/>
    </row>
    <row r="965" spans="1:2" x14ac:dyDescent="0.25">
      <c r="A965" s="164"/>
      <c r="B965" s="170"/>
    </row>
    <row r="966" spans="1:2" x14ac:dyDescent="0.25">
      <c r="A966" s="28"/>
      <c r="B966" s="25"/>
    </row>
    <row r="967" spans="1:2" x14ac:dyDescent="0.25">
      <c r="A967" s="28"/>
      <c r="B967" s="25"/>
    </row>
    <row r="968" spans="1:2" x14ac:dyDescent="0.25">
      <c r="A968" s="28"/>
      <c r="B968" s="25"/>
    </row>
    <row r="969" spans="1:2" x14ac:dyDescent="0.25">
      <c r="A969" s="28"/>
      <c r="B969" s="25"/>
    </row>
    <row r="970" spans="1:2" x14ac:dyDescent="0.25">
      <c r="A970" s="28"/>
      <c r="B970" s="25"/>
    </row>
    <row r="971" spans="1:2" x14ac:dyDescent="0.25">
      <c r="A971" s="28"/>
      <c r="B971" s="25"/>
    </row>
    <row r="972" spans="1:2" x14ac:dyDescent="0.25">
      <c r="A972" s="28"/>
      <c r="B972" s="25"/>
    </row>
    <row r="973" spans="1:2" x14ac:dyDescent="0.25">
      <c r="A973" s="28"/>
      <c r="B973" s="25"/>
    </row>
    <row r="974" spans="1:2" x14ac:dyDescent="0.25">
      <c r="A974" s="28"/>
      <c r="B974" s="25"/>
    </row>
    <row r="975" spans="1:2" x14ac:dyDescent="0.25">
      <c r="A975" s="28"/>
      <c r="B975" s="25"/>
    </row>
    <row r="976" spans="1:2" x14ac:dyDescent="0.25">
      <c r="A976" s="28"/>
      <c r="B976" s="25"/>
    </row>
    <row r="977" spans="1:2" x14ac:dyDescent="0.25">
      <c r="A977" s="28"/>
      <c r="B977" s="25"/>
    </row>
    <row r="978" spans="1:2" x14ac:dyDescent="0.25">
      <c r="A978" s="28"/>
      <c r="B978" s="25"/>
    </row>
    <row r="979" spans="1:2" x14ac:dyDescent="0.25">
      <c r="A979" s="28"/>
      <c r="B979" s="25"/>
    </row>
    <row r="980" spans="1:2" x14ac:dyDescent="0.25">
      <c r="A980" s="28"/>
      <c r="B980" s="25"/>
    </row>
    <row r="981" spans="1:2" x14ac:dyDescent="0.25">
      <c r="A981" s="28"/>
      <c r="B981" s="25"/>
    </row>
    <row r="982" spans="1:2" x14ac:dyDescent="0.25">
      <c r="A982" s="28"/>
      <c r="B982" s="25"/>
    </row>
    <row r="983" spans="1:2" x14ac:dyDescent="0.25">
      <c r="A983" s="28"/>
      <c r="B983" s="25"/>
    </row>
    <row r="984" spans="1:2" x14ac:dyDescent="0.25">
      <c r="A984" s="28"/>
      <c r="B984" s="25"/>
    </row>
    <row r="985" spans="1:2" x14ac:dyDescent="0.25">
      <c r="A985" s="28"/>
      <c r="B985" s="25"/>
    </row>
    <row r="986" spans="1:2" x14ac:dyDescent="0.25">
      <c r="A986" s="28"/>
      <c r="B986" s="25"/>
    </row>
    <row r="987" spans="1:2" x14ac:dyDescent="0.25">
      <c r="A987" s="28"/>
      <c r="B987" s="25"/>
    </row>
    <row r="988" spans="1:2" x14ac:dyDescent="0.25">
      <c r="A988" s="28"/>
      <c r="B988" s="25"/>
    </row>
    <row r="989" spans="1:2" x14ac:dyDescent="0.25">
      <c r="A989" s="28"/>
      <c r="B989" s="25"/>
    </row>
    <row r="990" spans="1:2" x14ac:dyDescent="0.25">
      <c r="A990" s="28"/>
      <c r="B990" s="25"/>
    </row>
    <row r="991" spans="1:2" x14ac:dyDescent="0.25">
      <c r="A991" s="28"/>
      <c r="B991" s="25"/>
    </row>
    <row r="992" spans="1:2" x14ac:dyDescent="0.25">
      <c r="A992" s="28"/>
      <c r="B992" s="25"/>
    </row>
    <row r="993" spans="1:2" x14ac:dyDescent="0.25">
      <c r="A993" s="28"/>
      <c r="B993" s="25"/>
    </row>
    <row r="994" spans="1:2" x14ac:dyDescent="0.25">
      <c r="A994" s="28"/>
      <c r="B994" s="25"/>
    </row>
    <row r="995" spans="1:2" x14ac:dyDescent="0.25">
      <c r="A995" s="28"/>
      <c r="B995" s="25"/>
    </row>
    <row r="996" spans="1:2" x14ac:dyDescent="0.25">
      <c r="A996" s="28"/>
      <c r="B996" s="25"/>
    </row>
    <row r="997" spans="1:2" x14ac:dyDescent="0.25">
      <c r="A997" s="28"/>
      <c r="B997" s="25"/>
    </row>
    <row r="998" spans="1:2" x14ac:dyDescent="0.25">
      <c r="A998" s="28"/>
      <c r="B998" s="25"/>
    </row>
    <row r="999" spans="1:2" x14ac:dyDescent="0.25">
      <c r="A999" s="28"/>
      <c r="B999" s="25"/>
    </row>
    <row r="1000" spans="1:2" x14ac:dyDescent="0.25">
      <c r="A1000" s="28"/>
      <c r="B1000" s="25"/>
    </row>
    <row r="1001" spans="1:2" x14ac:dyDescent="0.25">
      <c r="A1001" s="28"/>
      <c r="B1001" s="25"/>
    </row>
    <row r="1002" spans="1:2" x14ac:dyDescent="0.25">
      <c r="A1002" s="28"/>
      <c r="B1002" s="25"/>
    </row>
    <row r="1003" spans="1:2" x14ac:dyDescent="0.25">
      <c r="A1003" s="28"/>
      <c r="B1003" s="25"/>
    </row>
    <row r="1004" spans="1:2" x14ac:dyDescent="0.25">
      <c r="A1004" s="28"/>
      <c r="B1004" s="25"/>
    </row>
    <row r="1005" spans="1:2" x14ac:dyDescent="0.25">
      <c r="A1005" s="28"/>
      <c r="B1005" s="25"/>
    </row>
    <row r="1006" spans="1:2" x14ac:dyDescent="0.25">
      <c r="A1006" s="28"/>
      <c r="B1006" s="25"/>
    </row>
    <row r="1007" spans="1:2" x14ac:dyDescent="0.25">
      <c r="A1007" s="28"/>
      <c r="B1007" s="25"/>
    </row>
    <row r="1008" spans="1:2" x14ac:dyDescent="0.25">
      <c r="A1008" s="28"/>
      <c r="B1008" s="25"/>
    </row>
    <row r="1009" spans="1:2" x14ac:dyDescent="0.25">
      <c r="A1009" s="28"/>
      <c r="B1009" s="25"/>
    </row>
    <row r="1010" spans="1:2" x14ac:dyDescent="0.25">
      <c r="A1010" s="28"/>
      <c r="B1010" s="25"/>
    </row>
    <row r="1011" spans="1:2" x14ac:dyDescent="0.25">
      <c r="A1011" s="28"/>
      <c r="B1011" s="25"/>
    </row>
    <row r="1012" spans="1:2" x14ac:dyDescent="0.25">
      <c r="A1012" s="28"/>
      <c r="B1012" s="25"/>
    </row>
    <row r="1013" spans="1:2" x14ac:dyDescent="0.25">
      <c r="A1013" s="28"/>
      <c r="B1013" s="25"/>
    </row>
  </sheetData>
  <mergeCells count="23">
    <mergeCell ref="B59:C59"/>
    <mergeCell ref="B62:C62"/>
    <mergeCell ref="B127:C127"/>
    <mergeCell ref="C155:D155"/>
    <mergeCell ref="B350:B351"/>
    <mergeCell ref="B221:B224"/>
    <mergeCell ref="B217:B220"/>
    <mergeCell ref="B354:B355"/>
    <mergeCell ref="F204:G204"/>
    <mergeCell ref="S155:T155"/>
    <mergeCell ref="B212:B214"/>
    <mergeCell ref="B206:B209"/>
    <mergeCell ref="B210:B211"/>
    <mergeCell ref="B215:B216"/>
    <mergeCell ref="U155:V155"/>
    <mergeCell ref="Q155:R155"/>
    <mergeCell ref="G155:H155"/>
    <mergeCell ref="B159:B160"/>
    <mergeCell ref="I155:J155"/>
    <mergeCell ref="K155:L155"/>
    <mergeCell ref="M155:N155"/>
    <mergeCell ref="O155:P155"/>
    <mergeCell ref="E155:F155"/>
  </mergeCells>
  <conditionalFormatting sqref="B89">
    <cfRule type="cellIs" dxfId="337" priority="1" operator="equal">
      <formula>$B$524</formula>
    </cfRule>
    <cfRule type="cellIs" dxfId="336" priority="2" operator="equal">
      <formula>$B$525</formula>
    </cfRule>
  </conditionalFormatting>
  <hyperlinks>
    <hyperlink ref="G37" r:id="rId1" xr:uid="{00000000-0004-0000-0000-000000000000}"/>
    <hyperlink ref="G38" r:id="rId2" xr:uid="{00000000-0004-0000-0000-000001000000}"/>
    <hyperlink ref="G39" r:id="rId3" xr:uid="{00000000-0004-0000-0000-000002000000}"/>
    <hyperlink ref="G40" r:id="rId4" xr:uid="{00000000-0004-0000-0000-000003000000}"/>
    <hyperlink ref="G41" r:id="rId5" xr:uid="{00000000-0004-0000-0000-000004000000}"/>
    <hyperlink ref="G42" r:id="rId6" xr:uid="{00000000-0004-0000-0000-000005000000}"/>
    <hyperlink ref="G43" r:id="rId7" xr:uid="{00000000-0004-0000-0000-000006000000}"/>
    <hyperlink ref="G44" r:id="rId8" xr:uid="{00000000-0004-0000-0000-000007000000}"/>
    <hyperlink ref="G45" r:id="rId9" xr:uid="{00000000-0004-0000-0000-000008000000}"/>
    <hyperlink ref="G46" r:id="rId10" xr:uid="{00000000-0004-0000-0000-000009000000}"/>
    <hyperlink ref="G47" r:id="rId11" xr:uid="{00000000-0004-0000-0000-00000A000000}"/>
    <hyperlink ref="G48" r:id="rId12" xr:uid="{00000000-0004-0000-0000-00000B000000}"/>
    <hyperlink ref="G49" r:id="rId13" xr:uid="{00000000-0004-0000-0000-00000C000000}"/>
    <hyperlink ref="G50" r:id="rId14" xr:uid="{00000000-0004-0000-0000-00000D000000}"/>
    <hyperlink ref="G51" r:id="rId15" xr:uid="{00000000-0004-0000-0000-00000E000000}"/>
    <hyperlink ref="G52" r:id="rId16" xr:uid="{00000000-0004-0000-0000-00000F000000}"/>
    <hyperlink ref="G53" r:id="rId17" xr:uid="{00000000-0004-0000-0000-000010000000}"/>
    <hyperlink ref="G54" r:id="rId18" xr:uid="{00000000-0004-0000-0000-000011000000}"/>
    <hyperlink ref="G55" r:id="rId19" xr:uid="{00000000-0004-0000-0000-000012000000}"/>
    <hyperlink ref="G56" r:id="rId20" xr:uid="{00000000-0004-0000-0000-000013000000}"/>
    <hyperlink ref="G57" r:id="rId21" xr:uid="{00000000-0004-0000-0000-000014000000}"/>
  </hyperlinks>
  <pageMargins left="0.7" right="0.7" top="0.75" bottom="0.75" header="0.3" footer="0.3"/>
  <pageSetup orientation="portrait" r:id="rId2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P111"/>
  <sheetViews>
    <sheetView showGridLines="0" topLeftCell="A7" zoomScale="50" zoomScaleNormal="50" workbookViewId="0">
      <pane ySplit="1" topLeftCell="A8" activePane="bottomLeft" state="frozen"/>
      <selection activeCell="D7" sqref="D7"/>
      <selection pane="bottomLeft" activeCell="H8" sqref="H8:H17"/>
    </sheetView>
  </sheetViews>
  <sheetFormatPr baseColWidth="10" defaultColWidth="11.42578125" defaultRowHeight="18" x14ac:dyDescent="0.25"/>
  <cols>
    <col min="1" max="1" width="11.42578125" style="63"/>
    <col min="2" max="2" width="43" style="63" customWidth="1"/>
    <col min="3" max="3" width="57" style="63" customWidth="1"/>
    <col min="4" max="4" width="59.5703125" style="63" customWidth="1"/>
    <col min="5" max="5" width="62.140625" style="63" customWidth="1"/>
    <col min="6" max="6" width="49.5703125" style="63" customWidth="1"/>
    <col min="7" max="7" width="2.7109375" style="63" customWidth="1"/>
    <col min="8" max="8" width="34.85546875" style="63" customWidth="1"/>
    <col min="9" max="9" width="38.85546875" style="63" customWidth="1"/>
    <col min="10" max="10" width="19.140625" style="63" customWidth="1"/>
    <col min="11" max="11" width="35.85546875" style="63" customWidth="1"/>
    <col min="12" max="13" width="30.7109375" style="63" customWidth="1"/>
    <col min="14" max="14" width="29.42578125" style="63" customWidth="1"/>
    <col min="15" max="15" width="28.7109375" style="63" customWidth="1"/>
    <col min="16" max="16" width="14" style="82" bestFit="1" customWidth="1"/>
    <col min="17" max="16384" width="11.42578125" style="63"/>
  </cols>
  <sheetData>
    <row r="1" spans="1:16" ht="21" customHeight="1" x14ac:dyDescent="0.25">
      <c r="A1" s="65"/>
      <c r="B1" s="243"/>
      <c r="C1" s="243"/>
      <c r="D1" s="243"/>
      <c r="E1" s="243" t="s">
        <v>454</v>
      </c>
      <c r="F1" s="243"/>
      <c r="G1" s="243"/>
      <c r="H1" s="243"/>
      <c r="I1" s="243"/>
      <c r="J1" s="243"/>
      <c r="K1" s="243"/>
      <c r="L1" s="243"/>
      <c r="M1" s="243"/>
      <c r="N1" s="243" t="s">
        <v>455</v>
      </c>
      <c r="O1" s="243"/>
    </row>
    <row r="2" spans="1:16" ht="21" customHeight="1" x14ac:dyDescent="0.25">
      <c r="A2" s="65"/>
      <c r="B2" s="243"/>
      <c r="C2" s="243"/>
      <c r="D2" s="243"/>
      <c r="E2" s="243"/>
      <c r="F2" s="243"/>
      <c r="G2" s="243"/>
      <c r="H2" s="243"/>
      <c r="I2" s="243"/>
      <c r="J2" s="243"/>
      <c r="K2" s="243"/>
      <c r="L2" s="243"/>
      <c r="M2" s="243"/>
      <c r="N2" s="243"/>
      <c r="O2" s="243"/>
    </row>
    <row r="3" spans="1:16" x14ac:dyDescent="0.25">
      <c r="A3" s="65"/>
      <c r="B3" s="243"/>
      <c r="C3" s="243"/>
      <c r="D3" s="243"/>
      <c r="E3" s="243"/>
      <c r="F3" s="243"/>
      <c r="G3" s="243"/>
      <c r="H3" s="243"/>
      <c r="I3" s="243"/>
      <c r="J3" s="243"/>
      <c r="K3" s="243"/>
      <c r="L3" s="243"/>
      <c r="M3" s="243"/>
      <c r="N3" s="243" t="s">
        <v>456</v>
      </c>
      <c r="O3" s="243"/>
    </row>
    <row r="4" spans="1:16" x14ac:dyDescent="0.25">
      <c r="A4" s="65"/>
      <c r="B4" s="243"/>
      <c r="C4" s="243"/>
      <c r="D4" s="243"/>
      <c r="E4" s="243"/>
      <c r="F4" s="243"/>
      <c r="G4" s="243"/>
      <c r="H4" s="243"/>
      <c r="I4" s="243"/>
      <c r="J4" s="243"/>
      <c r="K4" s="243"/>
      <c r="L4" s="243"/>
      <c r="M4" s="243"/>
      <c r="N4" s="243" t="s">
        <v>457</v>
      </c>
      <c r="O4" s="243"/>
    </row>
    <row r="6" spans="1:16" x14ac:dyDescent="0.25">
      <c r="B6" s="171" t="s">
        <v>70</v>
      </c>
      <c r="C6" s="171" t="s">
        <v>72</v>
      </c>
      <c r="D6" s="171" t="s">
        <v>458</v>
      </c>
      <c r="E6" s="171" t="s">
        <v>459</v>
      </c>
      <c r="F6" s="171" t="s">
        <v>460</v>
      </c>
      <c r="G6" s="66"/>
      <c r="H6" s="258" t="s">
        <v>461</v>
      </c>
      <c r="I6" s="258"/>
      <c r="J6" s="258"/>
      <c r="K6" s="258"/>
      <c r="L6" s="258" t="s">
        <v>462</v>
      </c>
      <c r="M6" s="258"/>
      <c r="N6" s="258"/>
      <c r="O6" s="258"/>
    </row>
    <row r="7" spans="1:16" ht="37.5" customHeight="1" thickBot="1" x14ac:dyDescent="0.3">
      <c r="B7" s="172" t="str">
        <f>B8</f>
        <v>Evaluación, Acompañamiento y Asesoría del Sistema de Control Interno</v>
      </c>
      <c r="C7" s="173" t="str">
        <f>C8</f>
        <v>Asesorar, acompañar y evaluar de manera independiente la oportunidad, eficiencia y transparencia de los procesos y procedimientos del Ministerio, fomentando la cultura de autocontrol y agregando valor a las operaciones de la entidad en el  cumplimiento de los planes, programas, proyectos y objetivos institucionales.</v>
      </c>
      <c r="D7" s="174" t="s">
        <v>463</v>
      </c>
      <c r="E7" s="67" t="s">
        <v>464</v>
      </c>
      <c r="F7" s="175" t="s">
        <v>73</v>
      </c>
      <c r="G7" s="66"/>
      <c r="H7" s="174" t="s">
        <v>465</v>
      </c>
      <c r="I7" s="174" t="s">
        <v>466</v>
      </c>
      <c r="J7" s="174" t="s">
        <v>467</v>
      </c>
      <c r="K7" s="174" t="s">
        <v>468</v>
      </c>
      <c r="L7" s="174" t="s">
        <v>469</v>
      </c>
      <c r="M7" s="174" t="s">
        <v>470</v>
      </c>
      <c r="N7" s="174" t="s">
        <v>471</v>
      </c>
      <c r="O7" s="174" t="s">
        <v>472</v>
      </c>
    </row>
    <row r="8" spans="1:16" ht="90" x14ac:dyDescent="0.25">
      <c r="B8" s="260" t="s">
        <v>178</v>
      </c>
      <c r="C8" s="252" t="str">
        <f>IF(B8="Seleccione un proceso","Seleccione un Proceso",IF($B$8=DATOS!B37,DATOS!D37,IF($B$8=DATOS!B38,DATOS!D38,IF($B$8=DATOS!B39,DATOS!D39,IF($B$8=DATOS!B40,DATOS!D40,IF($B$8=DATOS!B41,DATOS!D41,IF($B$8=DATOS!B42,DATOS!D42,IF($B$8=DATOS!B43,DATOS!D43,IF($B$8=DATOS!B44,DATOS!D44,IF($B$8=DATOS!B45,DATOS!D45,IF($B$8=DATOS!B46,DATOS!D46,IF($B$8=DATOS!B47,DATOS!D47,IF($B$8=DATOS!B48,DATOS!D48,IF($B$8=DATOS!B49,DATOS!D49,IF($B$8=DATOS!B50,DATOS!D50,IF($B$8=DATOS!B51,DATOS!D51,IF($B$8=DATOS!B52,DATOS!D52,IF($B$8=DATOS!B53,DATOS!D53,IF($B$8=DATOS!B54,DATOS!D54,IF($B$8=DATOS!B55,DATOS!D55,IF($B$8=DATOS!B56,DATOS!D56,IF($B$8=DATOS!B57,DATOS!D57))))))))))))))))))))))</f>
        <v>Asesorar, acompañar y evaluar de manera independiente la oportunidad, eficiencia y transparencia de los procesos y procedimientos del Ministerio, fomentando la cultura de autocontrol y agregando valor a las operaciones de la entidad en el  cumplimiento de los planes, programas, proyectos y objetivos institucionales.</v>
      </c>
      <c r="D8" s="176" t="s">
        <v>19</v>
      </c>
      <c r="E8" s="177" t="s">
        <v>12</v>
      </c>
      <c r="F8" s="249" t="str">
        <f>IF(B8="Seleccione un proceso","Seleccione un Proceso",IF($B$8=DATOS!B37,DATOS!E37,IF($B$8=DATOS!B38,DATOS!E38,IF($B$8=DATOS!B39,DATOS!E39,IF($B$8=DATOS!B40,DATOS!E40,IF($B$8=DATOS!B41,DATOS!E41,IF($B$8=DATOS!B42,DATOS!E42,IF($B$8=DATOS!B43,DATOS!E43,IF($B$8=DATOS!B44,DATOS!E44,IF($B$8=DATOS!B45,DATOS!E45,IF($B$8=DATOS!B46,DATOS!E46,IF($B$8=DATOS!B47,DATOS!E47,IF($B$8=DATOS!B48,DATOS!E48,IF($B$8=DATOS!B49,DATOS!E49,IF($B$8=DATOS!B50,DATOS!E50,IF($B$8=DATOS!B51,DATOS!E51,IF($B$8=DATOS!B52,DATOS!E52,IF($B$8=DATOS!B53,DATOS!E53,IF($B$8=DATOS!B54,DATOS!E54,IF($B$8=DATOS!B55,DATOS!E55,IF($B$8=DATOS!B56,DATOS!E56,IF($B$8=DATOS!B57,DATOS!E57))))))))))))))))))))))</f>
        <v>Inicia con la planificación de las actividades de evaluación, acompañamiento, asesoría y fomento de la cultura del control en la entidad, continúa con la ejecución y seguimiento a las mismas, la presentación de los resultados de dichas actividades y termina con el seguimiento a los planes de mejoramiento.
Cubre:
Ministerio de Vivienda, Ciudad y Territorio.
FONVIVIENDA.</v>
      </c>
      <c r="G8" s="68"/>
      <c r="H8" s="244" t="s">
        <v>473</v>
      </c>
      <c r="I8" s="107" t="s">
        <v>474</v>
      </c>
      <c r="J8" s="107" t="s">
        <v>204</v>
      </c>
      <c r="K8" s="107" t="s">
        <v>475</v>
      </c>
      <c r="L8" s="253" t="s">
        <v>186</v>
      </c>
      <c r="M8" s="253" t="s">
        <v>186</v>
      </c>
      <c r="N8" s="253" t="s">
        <v>186</v>
      </c>
      <c r="O8" s="253" t="s">
        <v>186</v>
      </c>
      <c r="P8" s="82" t="str">
        <f>IF(AND(L8="X",M8="X",N8="X",O8="X"),"Corrupción","Seleccione")</f>
        <v>Corrupción</v>
      </c>
    </row>
    <row r="9" spans="1:16" ht="108" x14ac:dyDescent="0.25">
      <c r="B9" s="260"/>
      <c r="C9" s="252"/>
      <c r="D9" s="176" t="s">
        <v>37</v>
      </c>
      <c r="E9" s="177" t="s">
        <v>26</v>
      </c>
      <c r="F9" s="250"/>
      <c r="G9" s="68"/>
      <c r="H9" s="245"/>
      <c r="I9" s="177" t="s">
        <v>476</v>
      </c>
      <c r="J9" s="177" t="s">
        <v>197</v>
      </c>
      <c r="K9" s="177" t="s">
        <v>477</v>
      </c>
      <c r="L9" s="250"/>
      <c r="M9" s="250"/>
      <c r="N9" s="250"/>
      <c r="O9" s="250"/>
    </row>
    <row r="10" spans="1:16" ht="117.75" customHeight="1" x14ac:dyDescent="0.25">
      <c r="B10" s="260"/>
      <c r="C10" s="252"/>
      <c r="D10" s="176" t="s">
        <v>47</v>
      </c>
      <c r="E10" s="177" t="s">
        <v>38</v>
      </c>
      <c r="F10" s="250"/>
      <c r="G10" s="68"/>
      <c r="H10" s="245"/>
      <c r="I10" s="177" t="s">
        <v>478</v>
      </c>
      <c r="J10" s="177" t="s">
        <v>197</v>
      </c>
      <c r="K10" s="177" t="s">
        <v>479</v>
      </c>
      <c r="L10" s="250"/>
      <c r="M10" s="250"/>
      <c r="N10" s="250"/>
      <c r="O10" s="250"/>
    </row>
    <row r="11" spans="1:16" ht="82.5" customHeight="1" x14ac:dyDescent="0.25">
      <c r="B11" s="260"/>
      <c r="C11" s="252"/>
      <c r="D11" s="178" t="s">
        <v>480</v>
      </c>
      <c r="E11" s="179" t="s">
        <v>64</v>
      </c>
      <c r="F11" s="250"/>
      <c r="G11" s="66"/>
      <c r="H11" s="245"/>
      <c r="I11" s="177"/>
      <c r="J11" s="177"/>
      <c r="K11" s="177"/>
      <c r="L11" s="250"/>
      <c r="M11" s="250"/>
      <c r="N11" s="250"/>
      <c r="O11" s="250"/>
    </row>
    <row r="12" spans="1:16" ht="82.5" customHeight="1" x14ac:dyDescent="0.25">
      <c r="B12" s="260"/>
      <c r="C12" s="252"/>
      <c r="D12" s="178" t="s">
        <v>481</v>
      </c>
      <c r="E12" s="179" t="s">
        <v>482</v>
      </c>
      <c r="F12" s="250"/>
      <c r="G12" s="66"/>
      <c r="H12" s="245"/>
      <c r="I12" s="177"/>
      <c r="J12" s="177"/>
      <c r="K12" s="177"/>
      <c r="L12" s="250"/>
      <c r="M12" s="250"/>
      <c r="N12" s="250"/>
      <c r="O12" s="250"/>
    </row>
    <row r="13" spans="1:16" ht="61.5" customHeight="1" x14ac:dyDescent="0.25">
      <c r="B13" s="260"/>
      <c r="C13" s="252"/>
      <c r="D13" s="178"/>
      <c r="E13" s="179" t="s">
        <v>483</v>
      </c>
      <c r="F13" s="250"/>
      <c r="G13" s="66"/>
      <c r="H13" s="245"/>
      <c r="I13" s="177"/>
      <c r="J13" s="177"/>
      <c r="K13" s="177"/>
      <c r="L13" s="250"/>
      <c r="M13" s="250"/>
      <c r="N13" s="250"/>
      <c r="O13" s="250"/>
    </row>
    <row r="14" spans="1:16" ht="47.25" customHeight="1" x14ac:dyDescent="0.25">
      <c r="B14" s="260"/>
      <c r="C14" s="252"/>
      <c r="D14" s="178"/>
      <c r="E14" s="179" t="s">
        <v>484</v>
      </c>
      <c r="F14" s="250"/>
      <c r="G14" s="66"/>
      <c r="H14" s="245"/>
      <c r="I14" s="177"/>
      <c r="J14" s="177"/>
      <c r="K14" s="177"/>
      <c r="L14" s="250"/>
      <c r="M14" s="250"/>
      <c r="N14" s="250"/>
      <c r="O14" s="250"/>
    </row>
    <row r="15" spans="1:16" ht="69" customHeight="1" x14ac:dyDescent="0.25">
      <c r="B15" s="260"/>
      <c r="C15" s="252"/>
      <c r="D15" s="178"/>
      <c r="E15" s="179" t="s">
        <v>485</v>
      </c>
      <c r="F15" s="251"/>
      <c r="G15" s="68"/>
      <c r="H15" s="245"/>
      <c r="I15" s="177"/>
      <c r="J15" s="177"/>
      <c r="K15" s="177"/>
      <c r="L15" s="250"/>
      <c r="M15" s="250"/>
      <c r="N15" s="250"/>
      <c r="O15" s="250"/>
    </row>
    <row r="16" spans="1:16" ht="39.950000000000003" customHeight="1" x14ac:dyDescent="0.25">
      <c r="B16" s="260"/>
      <c r="C16" s="252"/>
      <c r="D16" s="180"/>
      <c r="E16" s="179"/>
      <c r="F16" s="175" t="s">
        <v>74</v>
      </c>
      <c r="G16" s="68"/>
      <c r="H16" s="245"/>
      <c r="I16" s="177"/>
      <c r="J16" s="177"/>
      <c r="K16" s="177"/>
      <c r="L16" s="250"/>
      <c r="M16" s="250"/>
      <c r="N16" s="250"/>
      <c r="O16" s="250"/>
    </row>
    <row r="17" spans="2:16" ht="39.950000000000003" customHeight="1" thickBot="1" x14ac:dyDescent="0.3">
      <c r="B17" s="260"/>
      <c r="C17" s="252"/>
      <c r="D17" s="181"/>
      <c r="E17" s="177"/>
      <c r="F17" s="177" t="str">
        <f>IF(B8="Seleccione un proceso","Seleccione un Proceso",IF($B$8=DATOS!B37,DATOS!F37,IF($B$8=DATOS!B38,DATOS!F38,IF($B$8=DATOS!B39,DATOS!F39,IF($B$8=DATOS!B40,DATOS!F40,IF($B$8=DATOS!B41,DATOS!F41,IF($B$8=DATOS!B42,DATOS!F42,IF($B$8=DATOS!B43,DATOS!F43,IF($B$8=DATOS!B44,DATOS!F44,IF($B$8=DATOS!B45,DATOS!F45,IF($B$8=DATOS!B46,DATOS!F46,IF($B$8=DATOS!B47,DATOS!F47,IF($B$8=DATOS!B48,DATOS!F48,IF($B$8=DATOS!B49,DATOS!F49,IF($B$8=DATOS!B50,DATOS!F50,IF($B$8=DATOS!B51,DATOS!F51,IF($B$8=DATOS!B52,DATOS!F52,IF($B$8=DATOS!B53,DATOS!F53,IF($B$8=DATOS!B54,DATOS!F54,IF($B$8=DATOS!B55,DATOS!F55,IF($B$8=DATOS!B56,DATOS!F56,IF($B$8=DATOS!B57,DATOS!F57))))))))))))))))))))))</f>
        <v xml:space="preserve"> Jefe Oficina de Control Interno</v>
      </c>
      <c r="G17" s="68"/>
      <c r="H17" s="257"/>
      <c r="I17" s="106"/>
      <c r="J17" s="106"/>
      <c r="K17" s="108"/>
      <c r="L17" s="254"/>
      <c r="M17" s="254"/>
      <c r="N17" s="254"/>
      <c r="O17" s="254"/>
    </row>
    <row r="18" spans="2:16" ht="67.5" customHeight="1" x14ac:dyDescent="0.25">
      <c r="B18" s="260"/>
      <c r="C18" s="252"/>
      <c r="D18" s="181"/>
      <c r="E18" s="177"/>
      <c r="F18" s="175" t="s">
        <v>486</v>
      </c>
      <c r="G18" s="66"/>
      <c r="H18" s="245" t="s">
        <v>487</v>
      </c>
      <c r="I18" s="83" t="s">
        <v>488</v>
      </c>
      <c r="J18" s="107" t="s">
        <v>197</v>
      </c>
      <c r="K18" s="107" t="s">
        <v>477</v>
      </c>
      <c r="L18" s="253" t="s">
        <v>186</v>
      </c>
      <c r="M18" s="253" t="s">
        <v>188</v>
      </c>
      <c r="N18" s="253" t="s">
        <v>188</v>
      </c>
      <c r="O18" s="253" t="s">
        <v>188</v>
      </c>
      <c r="P18" s="82" t="str">
        <f>IF(AND(L18="X",M18="X",N18="X",O18="X"),"Corrupción","Seleccione")</f>
        <v>Seleccione</v>
      </c>
    </row>
    <row r="19" spans="2:16" ht="64.5" customHeight="1" x14ac:dyDescent="0.25">
      <c r="B19" s="260"/>
      <c r="C19" s="252"/>
      <c r="D19" s="181"/>
      <c r="E19" s="177"/>
      <c r="F19" s="176" t="s">
        <v>489</v>
      </c>
      <c r="G19" s="68"/>
      <c r="H19" s="245"/>
      <c r="I19" s="179" t="s">
        <v>490</v>
      </c>
      <c r="J19" s="177" t="s">
        <v>204</v>
      </c>
      <c r="K19" s="177" t="s">
        <v>491</v>
      </c>
      <c r="L19" s="250"/>
      <c r="M19" s="250"/>
      <c r="N19" s="250"/>
      <c r="O19" s="250"/>
    </row>
    <row r="20" spans="2:16" ht="144" x14ac:dyDescent="0.25">
      <c r="B20" s="260"/>
      <c r="C20" s="252"/>
      <c r="D20" s="181"/>
      <c r="E20" s="177"/>
      <c r="F20" s="182" t="str">
        <f>IF(B8="Seleccione un proceso","Seleccione un Proceso",IF($B$8=DATOS!B37,DATOS!G37,IF($B$8=DATOS!B38,DATOS!G38,IF($B$8=DATOS!B39,DATOS!G39,IF($B$8=DATOS!B40,DATOS!G40,IF($B$8=DATOS!B41,DATOS!G41,IF($B$8=DATOS!B42,DATOS!G42,IF($B$8=DATOS!B43,DATOS!G43,IF($B$8=DATOS!B44,DATOS!G44,IF($B$8=DATOS!B45,DATOS!G45,IF($B$8=DATOS!B46,DATOS!G46,IF($B$8=DATOS!B47,DATOS!G47,IF($B$8=DATOS!B48,DATOS!G48,IF($B$8=DATOS!B49,DATOS!G49,IF($B$8=DATOS!B50,DATOS!G50,IF($B$8=DATOS!B51,DATOS!G51,IF($B$8=DATOS!B52,DATOS!G52,IF($B$8=DATOS!B53,DATOS!G53,IF($B$8=DATOS!B54,DATOS!G54,IF($B$8=DATOS!B55,DATOS!G55,IF($B$8=DATOS!B56,DATOS!G56,IF($B$8=DATOS!B57,DATOS!G57))))))))))))))))))))))</f>
        <v>http://portal.minvivienda.local/ProcesosCorporativos/Evaluación%20Acompañamiento%20y%20Asesoria%20del%20Sistema%20de%20Control%20Interno%206.0.pdf</v>
      </c>
      <c r="G20" s="84"/>
      <c r="H20" s="245"/>
      <c r="I20" s="179" t="s">
        <v>492</v>
      </c>
      <c r="J20" s="177" t="s">
        <v>204</v>
      </c>
      <c r="K20" s="177" t="s">
        <v>493</v>
      </c>
      <c r="L20" s="250"/>
      <c r="M20" s="250"/>
      <c r="N20" s="250"/>
      <c r="O20" s="250"/>
    </row>
    <row r="21" spans="2:16" ht="90" x14ac:dyDescent="0.25">
      <c r="B21" s="260"/>
      <c r="C21" s="252"/>
      <c r="D21" s="181"/>
      <c r="E21" s="177"/>
      <c r="F21" s="175" t="s">
        <v>494</v>
      </c>
      <c r="G21" s="66"/>
      <c r="H21" s="245"/>
      <c r="I21" s="177" t="s">
        <v>495</v>
      </c>
      <c r="J21" s="177" t="s">
        <v>204</v>
      </c>
      <c r="K21" s="177" t="s">
        <v>496</v>
      </c>
      <c r="L21" s="250"/>
      <c r="M21" s="250"/>
      <c r="N21" s="250"/>
      <c r="O21" s="250"/>
    </row>
    <row r="22" spans="2:16" ht="79.5" customHeight="1" x14ac:dyDescent="0.25">
      <c r="B22" s="260"/>
      <c r="C22" s="252"/>
      <c r="D22" s="177"/>
      <c r="E22" s="177"/>
      <c r="F22" s="252" t="str">
        <f>IF(B8="Seleccione un proceso","Seleccione un Proceso",IF($B$8=DATOS!B64,DATOS!C64,IF($B$8=DATOS!B65,DATOS!C65,IF($B$8=DATOS!B66,DATOS!C66,IF($B$8=DATOS!B67,DATOS!C67,IF($B$8=DATOS!B68,DATOS!C68,IF($B$8=DATOS!B69,DATOS!C69,IF($B$8=DATOS!B70,DATOS!C70,IF($B$8=DATOS!B71,DATOS!C71,IF($B$8=DATOS!B72,DATOS!C72,IF($B$8=DATOS!B73,DATOS!C73,IF($B$8=DATOS!B74,DATOS!C74,IF($B$8=DATOS!B75,DATOS!C75,IF($B$8=DATOS!B76,DATOS!C76,IF($B$8=DATOS!B77,DATOS!C77,IF($B$8=DATOS!B78,DATOS!C78,IF($B$8=DATOS!B79,DATOS!C79,IF($B$8=DATOS!B80,DATOS!C80,IF($B$8=DATOS!B81,DATOS!C81,IF($B$8=DATOS!B82,DATOS!C82,IF($B$8=DATOS!B83,DATOS!C83,IF($B$8=DATOS!B84,DATOS!C84))))))))))))))))))))))</f>
        <v>1. Articulación para la atención requerimientos de contraloría general de la república en desarrollo del proceso auditor
2. Auditoría interna de evaluación independiente
3. Auditoria interna SIG
4. Coordinación de la formulación, presentación y seguimiento al plan de mejoramiento contraloría general de la republica</v>
      </c>
      <c r="G22" s="66"/>
      <c r="H22" s="245"/>
      <c r="I22" s="177"/>
      <c r="J22" s="177"/>
      <c r="K22" s="177"/>
      <c r="L22" s="250"/>
      <c r="M22" s="250"/>
      <c r="N22" s="250"/>
      <c r="O22" s="250"/>
    </row>
    <row r="23" spans="2:16" ht="39.950000000000003" customHeight="1" x14ac:dyDescent="0.25">
      <c r="B23" s="260"/>
      <c r="C23" s="252"/>
      <c r="D23" s="177"/>
      <c r="E23" s="177"/>
      <c r="F23" s="252"/>
      <c r="G23" s="66"/>
      <c r="H23" s="245"/>
      <c r="I23" s="177"/>
      <c r="J23" s="177"/>
      <c r="K23" s="177"/>
      <c r="L23" s="250"/>
      <c r="M23" s="250"/>
      <c r="N23" s="250"/>
      <c r="O23" s="250"/>
    </row>
    <row r="24" spans="2:16" ht="39.950000000000003" customHeight="1" x14ac:dyDescent="0.25">
      <c r="B24" s="260"/>
      <c r="C24" s="252"/>
      <c r="D24" s="177"/>
      <c r="E24" s="177"/>
      <c r="F24" s="252"/>
      <c r="G24" s="66"/>
      <c r="H24" s="245"/>
      <c r="I24" s="177"/>
      <c r="J24" s="177"/>
      <c r="K24" s="177"/>
      <c r="L24" s="250"/>
      <c r="M24" s="250"/>
      <c r="N24" s="250"/>
      <c r="O24" s="250"/>
    </row>
    <row r="25" spans="2:16" ht="39.950000000000003" customHeight="1" x14ac:dyDescent="0.25">
      <c r="B25" s="260"/>
      <c r="C25" s="252"/>
      <c r="D25" s="177"/>
      <c r="E25" s="177"/>
      <c r="F25" s="252"/>
      <c r="G25" s="68"/>
      <c r="H25" s="245"/>
      <c r="I25" s="177"/>
      <c r="J25" s="177"/>
      <c r="K25" s="177"/>
      <c r="L25" s="250"/>
      <c r="M25" s="250"/>
      <c r="N25" s="250"/>
      <c r="O25" s="250"/>
    </row>
    <row r="26" spans="2:16" ht="39.950000000000003" customHeight="1" x14ac:dyDescent="0.25">
      <c r="B26" s="260"/>
      <c r="C26" s="252"/>
      <c r="D26" s="177"/>
      <c r="E26" s="177"/>
      <c r="F26" s="252"/>
      <c r="G26" s="68"/>
      <c r="H26" s="245"/>
      <c r="I26" s="177"/>
      <c r="J26" s="177"/>
      <c r="K26" s="177"/>
      <c r="L26" s="250"/>
      <c r="M26" s="250"/>
      <c r="N26" s="250"/>
      <c r="O26" s="250"/>
    </row>
    <row r="27" spans="2:16" ht="39.950000000000003" customHeight="1" thickBot="1" x14ac:dyDescent="0.3">
      <c r="B27" s="260"/>
      <c r="C27" s="252"/>
      <c r="D27" s="177"/>
      <c r="E27" s="177"/>
      <c r="F27" s="252"/>
      <c r="G27" s="68"/>
      <c r="H27" s="246"/>
      <c r="I27" s="108"/>
      <c r="J27" s="106"/>
      <c r="K27" s="108"/>
      <c r="L27" s="254"/>
      <c r="M27" s="254"/>
      <c r="N27" s="254"/>
      <c r="O27" s="254"/>
    </row>
    <row r="28" spans="2:16" ht="81" customHeight="1" x14ac:dyDescent="0.25">
      <c r="B28" s="260"/>
      <c r="C28" s="252"/>
      <c r="D28" s="177"/>
      <c r="E28" s="177"/>
      <c r="F28" s="252"/>
      <c r="G28" s="68"/>
      <c r="H28" s="244" t="s">
        <v>497</v>
      </c>
      <c r="I28" s="98" t="s">
        <v>498</v>
      </c>
      <c r="J28" s="107" t="s">
        <v>197</v>
      </c>
      <c r="K28" s="179" t="s">
        <v>499</v>
      </c>
      <c r="L28" s="253" t="s">
        <v>186</v>
      </c>
      <c r="M28" s="253" t="s">
        <v>188</v>
      </c>
      <c r="N28" s="253" t="s">
        <v>186</v>
      </c>
      <c r="O28" s="253" t="s">
        <v>188</v>
      </c>
      <c r="P28" s="82" t="str">
        <f>IF(AND(L28="X",M28="X",N28="X",O28="X"),"Corrupción","Seleccione")</f>
        <v>Seleccione</v>
      </c>
    </row>
    <row r="29" spans="2:16" ht="80.25" customHeight="1" x14ac:dyDescent="0.25">
      <c r="B29" s="260"/>
      <c r="C29" s="252"/>
      <c r="D29" s="177"/>
      <c r="E29" s="177"/>
      <c r="F29" s="252"/>
      <c r="G29" s="68"/>
      <c r="H29" s="245"/>
      <c r="I29" s="183" t="s">
        <v>500</v>
      </c>
      <c r="J29" s="177" t="s">
        <v>197</v>
      </c>
      <c r="K29" s="179" t="s">
        <v>501</v>
      </c>
      <c r="L29" s="250"/>
      <c r="M29" s="250"/>
      <c r="N29" s="250"/>
      <c r="O29" s="250"/>
    </row>
    <row r="30" spans="2:16" ht="120" customHeight="1" x14ac:dyDescent="0.25">
      <c r="B30" s="260"/>
      <c r="C30" s="252"/>
      <c r="D30" s="177"/>
      <c r="E30" s="177"/>
      <c r="F30" s="252"/>
      <c r="G30" s="68"/>
      <c r="H30" s="245"/>
      <c r="I30" s="184" t="s">
        <v>502</v>
      </c>
      <c r="J30" s="185" t="s">
        <v>201</v>
      </c>
      <c r="K30" s="185" t="s">
        <v>503</v>
      </c>
      <c r="L30" s="250"/>
      <c r="M30" s="250"/>
      <c r="N30" s="250"/>
      <c r="O30" s="250"/>
    </row>
    <row r="31" spans="2:16" ht="81.75" customHeight="1" x14ac:dyDescent="0.25">
      <c r="B31" s="260"/>
      <c r="C31" s="252"/>
      <c r="D31" s="177"/>
      <c r="E31" s="177"/>
      <c r="F31" s="252"/>
      <c r="G31" s="66"/>
      <c r="H31" s="245"/>
      <c r="I31" s="185"/>
      <c r="J31" s="177"/>
      <c r="K31" s="178" t="s">
        <v>504</v>
      </c>
      <c r="L31" s="250"/>
      <c r="M31" s="250"/>
      <c r="N31" s="250"/>
      <c r="O31" s="250"/>
    </row>
    <row r="32" spans="2:16" ht="96.75" customHeight="1" x14ac:dyDescent="0.25">
      <c r="B32" s="260"/>
      <c r="C32" s="252"/>
      <c r="D32" s="177"/>
      <c r="E32" s="177"/>
      <c r="F32" s="252"/>
      <c r="G32" s="66"/>
      <c r="H32" s="245"/>
      <c r="I32" s="177"/>
      <c r="J32" s="177"/>
      <c r="K32" s="178"/>
      <c r="L32" s="250"/>
      <c r="M32" s="250"/>
      <c r="N32" s="250"/>
      <c r="O32" s="250"/>
    </row>
    <row r="33" spans="2:16" ht="90" x14ac:dyDescent="0.25">
      <c r="B33" s="260"/>
      <c r="C33" s="252"/>
      <c r="D33" s="177"/>
      <c r="E33" s="177"/>
      <c r="F33" s="182" t="s">
        <v>505</v>
      </c>
      <c r="G33" s="66"/>
      <c r="H33" s="245"/>
      <c r="I33" s="177"/>
      <c r="J33" s="177"/>
      <c r="K33" s="177"/>
      <c r="L33" s="250"/>
      <c r="M33" s="250"/>
      <c r="N33" s="250"/>
      <c r="O33" s="250"/>
    </row>
    <row r="34" spans="2:16" ht="39.950000000000003" customHeight="1" x14ac:dyDescent="0.25">
      <c r="B34" s="260"/>
      <c r="C34" s="252"/>
      <c r="D34" s="177"/>
      <c r="E34" s="177"/>
      <c r="F34" s="175" t="s">
        <v>506</v>
      </c>
      <c r="G34" s="66"/>
      <c r="H34" s="245"/>
      <c r="I34" s="177"/>
      <c r="J34" s="177"/>
      <c r="K34" s="177"/>
      <c r="L34" s="250"/>
      <c r="M34" s="250"/>
      <c r="N34" s="250"/>
      <c r="O34" s="250"/>
    </row>
    <row r="35" spans="2:16" ht="39.950000000000003" customHeight="1" x14ac:dyDescent="0.25">
      <c r="B35" s="260"/>
      <c r="C35" s="252"/>
      <c r="D35" s="177"/>
      <c r="E35" s="177"/>
      <c r="F35" s="249" t="str">
        <f>IF(B8="Seleccione un proceso","Seleccione un Proceso",IF($B$8=DATOS!B64,DATOS!E64,IF($B$8=DATOS!B65,DATOS!E65,IF($B$8=DATOS!B66,DATOS!E66,IF($B$8=DATOS!B67,DATOS!E67,IF($B$8=DATOS!B68,DATOS!E68,IF($B$8=DATOS!B69,DATOS!E69,IF($B$8=DATOS!B70,DATOS!E70,IF($B$8=DATOS!B71,DATOS!E71,IF($B$8=DATOS!B72,DATOS!E72,IF($B$8=DATOS!B73,DATOS!E73,IF($B$8=DATOS!B74,DATOS!E74,IF($B$8=DATOS!B75,DATOS!E75,IF($B$8=DATOS!B76,DATOS!E76,IF($B$8=DATOS!B77,DATOS!E77,IF($B$8=DATOS!B78,DATOS!E78,IF($B$8=DATOS!B79,DATOS!E79,IF($B$8=DATOS!B80,DATOS!E80,IF($B$8=DATOS!B81,DATOS!C81,IF($B$8=DATOS!B82,DATOS!E82,IF($B$8=DATOS!B83,DATOS!E83,IF($B$8=DATOS!B84,DATOS!E84))))))))))))))))))))))</f>
        <v>Acta de comité de coordinación del sistema de control interno
Informes a entes de control
Informes de gestión
Informe de rendición de la cuenta fiscal
Plan de auditoría
Plan de Mejoramiento</v>
      </c>
      <c r="G35" s="68"/>
      <c r="H35" s="245"/>
      <c r="I35" s="106"/>
      <c r="J35" s="177"/>
      <c r="K35" s="177"/>
      <c r="L35" s="250"/>
      <c r="M35" s="250"/>
      <c r="N35" s="250"/>
      <c r="O35" s="250"/>
    </row>
    <row r="36" spans="2:16" ht="39.950000000000003" customHeight="1" x14ac:dyDescent="0.25">
      <c r="B36" s="260"/>
      <c r="C36" s="252"/>
      <c r="D36" s="177"/>
      <c r="E36" s="177"/>
      <c r="F36" s="250"/>
      <c r="G36" s="68"/>
      <c r="H36" s="245"/>
      <c r="I36" s="177"/>
      <c r="J36" s="177"/>
      <c r="K36" s="177"/>
      <c r="L36" s="250"/>
      <c r="M36" s="250"/>
      <c r="N36" s="250"/>
      <c r="O36" s="250"/>
    </row>
    <row r="37" spans="2:16" ht="39.950000000000003" customHeight="1" thickBot="1" x14ac:dyDescent="0.3">
      <c r="B37" s="260"/>
      <c r="C37" s="252"/>
      <c r="D37" s="177"/>
      <c r="E37" s="177"/>
      <c r="F37" s="250"/>
      <c r="G37" s="68"/>
      <c r="H37" s="246"/>
      <c r="I37" s="186"/>
      <c r="J37" s="106"/>
      <c r="K37" s="108"/>
      <c r="L37" s="254"/>
      <c r="M37" s="254"/>
      <c r="N37" s="254"/>
      <c r="O37" s="254"/>
    </row>
    <row r="38" spans="2:16" ht="39.950000000000003" customHeight="1" x14ac:dyDescent="0.25">
      <c r="B38" s="260"/>
      <c r="C38" s="252"/>
      <c r="D38" s="177"/>
      <c r="E38" s="177"/>
      <c r="F38" s="250"/>
      <c r="H38" s="244" t="s">
        <v>507</v>
      </c>
      <c r="I38" s="69" t="s">
        <v>508</v>
      </c>
      <c r="J38" s="107" t="s">
        <v>197</v>
      </c>
      <c r="K38" s="107" t="s">
        <v>509</v>
      </c>
      <c r="L38" s="253" t="s">
        <v>186</v>
      </c>
      <c r="M38" s="253" t="s">
        <v>188</v>
      </c>
      <c r="N38" s="253" t="s">
        <v>188</v>
      </c>
      <c r="O38" s="253" t="s">
        <v>186</v>
      </c>
      <c r="P38" s="82" t="str">
        <f>IF(AND(L38="X",M38="X",N38="X",O38="X"),"Corrupción","Seleccione")</f>
        <v>Seleccione</v>
      </c>
    </row>
    <row r="39" spans="2:16" ht="54" x14ac:dyDescent="0.25">
      <c r="B39" s="260"/>
      <c r="C39" s="252"/>
      <c r="D39" s="177"/>
      <c r="E39" s="177"/>
      <c r="F39" s="250"/>
      <c r="H39" s="245"/>
      <c r="I39" s="177" t="s">
        <v>510</v>
      </c>
      <c r="J39" s="177" t="s">
        <v>197</v>
      </c>
      <c r="K39" s="177" t="s">
        <v>511</v>
      </c>
      <c r="L39" s="250"/>
      <c r="M39" s="250"/>
      <c r="N39" s="250"/>
      <c r="O39" s="250"/>
    </row>
    <row r="40" spans="2:16" ht="54" x14ac:dyDescent="0.25">
      <c r="B40" s="260"/>
      <c r="C40" s="252"/>
      <c r="D40" s="177"/>
      <c r="E40" s="177"/>
      <c r="F40" s="251"/>
      <c r="H40" s="245"/>
      <c r="I40" s="177" t="s">
        <v>512</v>
      </c>
      <c r="J40" s="177" t="s">
        <v>197</v>
      </c>
      <c r="K40" s="177" t="s">
        <v>513</v>
      </c>
      <c r="L40" s="250"/>
      <c r="M40" s="250"/>
      <c r="N40" s="250"/>
      <c r="O40" s="250"/>
    </row>
    <row r="41" spans="2:16" ht="39.950000000000003" customHeight="1" x14ac:dyDescent="0.25">
      <c r="H41" s="245"/>
      <c r="I41" s="85" t="s">
        <v>514</v>
      </c>
      <c r="J41" s="177" t="s">
        <v>197</v>
      </c>
      <c r="K41" s="177" t="s">
        <v>515</v>
      </c>
      <c r="L41" s="250"/>
      <c r="M41" s="250"/>
      <c r="N41" s="250"/>
      <c r="O41" s="250"/>
    </row>
    <row r="42" spans="2:16" ht="39.950000000000003" customHeight="1" x14ac:dyDescent="0.25">
      <c r="H42" s="245"/>
      <c r="I42" s="177"/>
      <c r="J42" s="177"/>
      <c r="K42" s="177" t="s">
        <v>516</v>
      </c>
      <c r="L42" s="250"/>
      <c r="M42" s="250"/>
      <c r="N42" s="250"/>
      <c r="O42" s="250"/>
    </row>
    <row r="43" spans="2:16" ht="39.950000000000003" customHeight="1" x14ac:dyDescent="0.25">
      <c r="H43" s="245"/>
      <c r="I43" s="177"/>
      <c r="J43" s="177"/>
      <c r="K43" s="177" t="s">
        <v>517</v>
      </c>
      <c r="L43" s="250"/>
      <c r="M43" s="250"/>
      <c r="N43" s="250"/>
      <c r="O43" s="250"/>
    </row>
    <row r="44" spans="2:16" ht="39.950000000000003" customHeight="1" x14ac:dyDescent="0.25">
      <c r="H44" s="245"/>
      <c r="I44" s="177"/>
      <c r="J44" s="177"/>
      <c r="K44" s="177"/>
      <c r="L44" s="250"/>
      <c r="M44" s="250"/>
      <c r="N44" s="250"/>
      <c r="O44" s="250"/>
    </row>
    <row r="45" spans="2:16" ht="39.950000000000003" customHeight="1" x14ac:dyDescent="0.25">
      <c r="H45" s="245"/>
      <c r="I45" s="86"/>
      <c r="J45" s="185"/>
      <c r="K45" s="185"/>
      <c r="L45" s="250"/>
      <c r="M45" s="250"/>
      <c r="N45" s="250"/>
      <c r="O45" s="250"/>
    </row>
    <row r="46" spans="2:16" ht="39.950000000000003" customHeight="1" x14ac:dyDescent="0.25">
      <c r="H46" s="245"/>
      <c r="I46" s="185"/>
      <c r="J46" s="185"/>
      <c r="K46" s="185"/>
      <c r="L46" s="250"/>
      <c r="M46" s="250"/>
      <c r="N46" s="250"/>
      <c r="O46" s="250"/>
    </row>
    <row r="47" spans="2:16" ht="39.950000000000003" customHeight="1" thickBot="1" x14ac:dyDescent="0.3">
      <c r="H47" s="246"/>
      <c r="I47" s="186"/>
      <c r="J47" s="106"/>
      <c r="K47" s="186"/>
      <c r="L47" s="254"/>
      <c r="M47" s="254"/>
      <c r="N47" s="254"/>
      <c r="O47" s="254"/>
    </row>
    <row r="48" spans="2:16" ht="39.950000000000003" customHeight="1" thickBot="1" x14ac:dyDescent="0.3">
      <c r="H48" s="244" t="s">
        <v>247</v>
      </c>
      <c r="I48" s="69"/>
      <c r="J48" s="69"/>
      <c r="K48" s="69"/>
      <c r="L48" s="253"/>
      <c r="M48" s="253"/>
      <c r="N48" s="253"/>
      <c r="O48" s="253"/>
      <c r="P48" s="82" t="str">
        <f>IF(AND(L48="X",M48="X",N48="X",O48="X"),"Corrupción","Seleccione")</f>
        <v>Seleccione</v>
      </c>
    </row>
    <row r="49" spans="8:16" ht="39.950000000000003" customHeight="1" thickBot="1" x14ac:dyDescent="0.3">
      <c r="H49" s="245"/>
      <c r="I49" s="177"/>
      <c r="J49" s="69"/>
      <c r="K49" s="177"/>
      <c r="L49" s="250"/>
      <c r="M49" s="250"/>
      <c r="N49" s="250"/>
      <c r="O49" s="250"/>
    </row>
    <row r="50" spans="8:16" ht="39.950000000000003" customHeight="1" thickBot="1" x14ac:dyDescent="0.3">
      <c r="H50" s="245"/>
      <c r="I50" s="177"/>
      <c r="J50" s="69"/>
      <c r="K50" s="177"/>
      <c r="L50" s="250"/>
      <c r="M50" s="250"/>
      <c r="N50" s="250"/>
      <c r="O50" s="250"/>
    </row>
    <row r="51" spans="8:16" ht="39.950000000000003" customHeight="1" thickBot="1" x14ac:dyDescent="0.3">
      <c r="H51" s="245"/>
      <c r="I51" s="177"/>
      <c r="J51" s="69"/>
      <c r="K51" s="177"/>
      <c r="L51" s="250"/>
      <c r="M51" s="250"/>
      <c r="N51" s="250"/>
      <c r="O51" s="250"/>
    </row>
    <row r="52" spans="8:16" ht="39.950000000000003" customHeight="1" thickBot="1" x14ac:dyDescent="0.3">
      <c r="H52" s="245"/>
      <c r="I52" s="177"/>
      <c r="J52" s="69"/>
      <c r="K52" s="177"/>
      <c r="L52" s="250"/>
      <c r="M52" s="250"/>
      <c r="N52" s="250"/>
      <c r="O52" s="250"/>
    </row>
    <row r="53" spans="8:16" ht="39.950000000000003" customHeight="1" thickBot="1" x14ac:dyDescent="0.3">
      <c r="H53" s="245"/>
      <c r="I53" s="177"/>
      <c r="J53" s="69"/>
      <c r="K53" s="177"/>
      <c r="L53" s="250"/>
      <c r="M53" s="250"/>
      <c r="N53" s="250"/>
      <c r="O53" s="250"/>
    </row>
    <row r="54" spans="8:16" ht="39.950000000000003" customHeight="1" thickBot="1" x14ac:dyDescent="0.3">
      <c r="H54" s="245"/>
      <c r="I54" s="177"/>
      <c r="J54" s="69"/>
      <c r="K54" s="177"/>
      <c r="L54" s="250"/>
      <c r="M54" s="250"/>
      <c r="N54" s="250"/>
      <c r="O54" s="250"/>
    </row>
    <row r="55" spans="8:16" ht="39.950000000000003" customHeight="1" thickBot="1" x14ac:dyDescent="0.3">
      <c r="H55" s="245"/>
      <c r="I55" s="106"/>
      <c r="J55" s="69"/>
      <c r="K55" s="106"/>
      <c r="L55" s="250"/>
      <c r="M55" s="250"/>
      <c r="N55" s="250"/>
      <c r="O55" s="250"/>
    </row>
    <row r="56" spans="8:16" ht="39.950000000000003" customHeight="1" thickBot="1" x14ac:dyDescent="0.3">
      <c r="H56" s="245"/>
      <c r="I56" s="186"/>
      <c r="J56" s="69"/>
      <c r="K56" s="186"/>
      <c r="L56" s="250"/>
      <c r="M56" s="250"/>
      <c r="N56" s="250"/>
      <c r="O56" s="250"/>
    </row>
    <row r="57" spans="8:16" ht="39.950000000000003" customHeight="1" thickBot="1" x14ac:dyDescent="0.3">
      <c r="H57" s="246"/>
      <c r="I57" s="177"/>
      <c r="J57" s="69"/>
      <c r="K57" s="177"/>
      <c r="L57" s="254"/>
      <c r="M57" s="254"/>
      <c r="N57" s="254"/>
      <c r="O57" s="254"/>
    </row>
    <row r="58" spans="8:16" ht="39.950000000000003" customHeight="1" thickBot="1" x14ac:dyDescent="0.3">
      <c r="H58" s="244" t="s">
        <v>248</v>
      </c>
      <c r="I58" s="69"/>
      <c r="J58" s="69"/>
      <c r="K58" s="69"/>
      <c r="L58" s="253"/>
      <c r="M58" s="253"/>
      <c r="N58" s="253"/>
      <c r="O58" s="253"/>
      <c r="P58" s="82" t="str">
        <f>IF(AND(L58="X",M58="X",N58="X",O58="X"),"Corrupción","Seleccione")</f>
        <v>Seleccione</v>
      </c>
    </row>
    <row r="59" spans="8:16" ht="39.950000000000003" customHeight="1" thickBot="1" x14ac:dyDescent="0.3">
      <c r="H59" s="245"/>
      <c r="I59" s="177"/>
      <c r="J59" s="69"/>
      <c r="K59" s="177"/>
      <c r="L59" s="250"/>
      <c r="M59" s="250"/>
      <c r="N59" s="250"/>
      <c r="O59" s="250"/>
    </row>
    <row r="60" spans="8:16" ht="39.950000000000003" customHeight="1" thickBot="1" x14ac:dyDescent="0.3">
      <c r="H60" s="245"/>
      <c r="I60" s="177"/>
      <c r="J60" s="69"/>
      <c r="K60" s="177"/>
      <c r="L60" s="250"/>
      <c r="M60" s="250"/>
      <c r="N60" s="250"/>
      <c r="O60" s="250"/>
    </row>
    <row r="61" spans="8:16" ht="39.950000000000003" customHeight="1" thickBot="1" x14ac:dyDescent="0.3">
      <c r="H61" s="245"/>
      <c r="I61" s="177"/>
      <c r="J61" s="69"/>
      <c r="K61" s="177"/>
      <c r="L61" s="250"/>
      <c r="M61" s="250"/>
      <c r="N61" s="250"/>
      <c r="O61" s="250"/>
    </row>
    <row r="62" spans="8:16" ht="39.950000000000003" customHeight="1" thickBot="1" x14ac:dyDescent="0.3">
      <c r="H62" s="245"/>
      <c r="I62" s="177"/>
      <c r="J62" s="69"/>
      <c r="K62" s="177"/>
      <c r="L62" s="250"/>
      <c r="M62" s="250"/>
      <c r="N62" s="250"/>
      <c r="O62" s="250"/>
    </row>
    <row r="63" spans="8:16" ht="39.950000000000003" customHeight="1" thickBot="1" x14ac:dyDescent="0.3">
      <c r="H63" s="245"/>
      <c r="I63" s="177"/>
      <c r="J63" s="69"/>
      <c r="K63" s="177"/>
      <c r="L63" s="250"/>
      <c r="M63" s="250"/>
      <c r="N63" s="250"/>
      <c r="O63" s="250"/>
    </row>
    <row r="64" spans="8:16" ht="39.950000000000003" customHeight="1" thickBot="1" x14ac:dyDescent="0.3">
      <c r="H64" s="245"/>
      <c r="I64" s="177"/>
      <c r="J64" s="69"/>
      <c r="K64" s="177"/>
      <c r="L64" s="250"/>
      <c r="M64" s="250"/>
      <c r="N64" s="250"/>
      <c r="O64" s="250"/>
    </row>
    <row r="65" spans="8:16" ht="39.950000000000003" customHeight="1" thickBot="1" x14ac:dyDescent="0.3">
      <c r="H65" s="245"/>
      <c r="I65" s="177"/>
      <c r="J65" s="69"/>
      <c r="K65" s="177"/>
      <c r="L65" s="250"/>
      <c r="M65" s="250"/>
      <c r="N65" s="250"/>
      <c r="O65" s="250"/>
    </row>
    <row r="66" spans="8:16" ht="39.950000000000003" customHeight="1" thickBot="1" x14ac:dyDescent="0.3">
      <c r="H66" s="245"/>
      <c r="I66" s="177"/>
      <c r="J66" s="69"/>
      <c r="K66" s="177"/>
      <c r="L66" s="250"/>
      <c r="M66" s="250"/>
      <c r="N66" s="250"/>
      <c r="O66" s="250"/>
    </row>
    <row r="67" spans="8:16" ht="39.950000000000003" customHeight="1" thickBot="1" x14ac:dyDescent="0.3">
      <c r="H67" s="246"/>
      <c r="I67" s="186"/>
      <c r="J67" s="69"/>
      <c r="K67" s="186"/>
      <c r="L67" s="254"/>
      <c r="M67" s="254"/>
      <c r="N67" s="254"/>
      <c r="O67" s="254"/>
    </row>
    <row r="68" spans="8:16" ht="39.950000000000003" customHeight="1" thickBot="1" x14ac:dyDescent="0.3">
      <c r="H68" s="244" t="s">
        <v>249</v>
      </c>
      <c r="I68" s="69"/>
      <c r="J68" s="69"/>
      <c r="K68" s="69"/>
      <c r="L68" s="253"/>
      <c r="M68" s="253"/>
      <c r="N68" s="253"/>
      <c r="O68" s="253"/>
      <c r="P68" s="82" t="str">
        <f>IF(AND(L68="X",M68="X",N68="X",O68="X"),"Corrupción","Seleccione")</f>
        <v>Seleccione</v>
      </c>
    </row>
    <row r="69" spans="8:16" ht="39.950000000000003" customHeight="1" thickBot="1" x14ac:dyDescent="0.3">
      <c r="H69" s="245"/>
      <c r="I69" s="177"/>
      <c r="J69" s="69"/>
      <c r="K69" s="177"/>
      <c r="L69" s="250"/>
      <c r="M69" s="250"/>
      <c r="N69" s="250"/>
      <c r="O69" s="250"/>
    </row>
    <row r="70" spans="8:16" ht="39.950000000000003" customHeight="1" thickBot="1" x14ac:dyDescent="0.3">
      <c r="H70" s="245"/>
      <c r="I70" s="177"/>
      <c r="J70" s="69"/>
      <c r="K70" s="177"/>
      <c r="L70" s="250"/>
      <c r="M70" s="250"/>
      <c r="N70" s="250"/>
      <c r="O70" s="250"/>
    </row>
    <row r="71" spans="8:16" ht="39.950000000000003" customHeight="1" thickBot="1" x14ac:dyDescent="0.3">
      <c r="H71" s="245"/>
      <c r="I71" s="177"/>
      <c r="J71" s="69"/>
      <c r="K71" s="177"/>
      <c r="L71" s="250"/>
      <c r="M71" s="250"/>
      <c r="N71" s="250"/>
      <c r="O71" s="250"/>
    </row>
    <row r="72" spans="8:16" ht="39.950000000000003" customHeight="1" thickBot="1" x14ac:dyDescent="0.3">
      <c r="H72" s="245"/>
      <c r="I72" s="177"/>
      <c r="J72" s="69"/>
      <c r="K72" s="177"/>
      <c r="L72" s="250"/>
      <c r="M72" s="250"/>
      <c r="N72" s="250"/>
      <c r="O72" s="250"/>
    </row>
    <row r="73" spans="8:16" ht="39.950000000000003" customHeight="1" thickBot="1" x14ac:dyDescent="0.3">
      <c r="H73" s="245"/>
      <c r="I73" s="177"/>
      <c r="J73" s="69"/>
      <c r="K73" s="177"/>
      <c r="L73" s="250"/>
      <c r="M73" s="250"/>
      <c r="N73" s="250"/>
      <c r="O73" s="250"/>
    </row>
    <row r="74" spans="8:16" ht="39.950000000000003" customHeight="1" thickBot="1" x14ac:dyDescent="0.3">
      <c r="H74" s="245"/>
      <c r="I74" s="177"/>
      <c r="J74" s="69"/>
      <c r="K74" s="177"/>
      <c r="L74" s="250"/>
      <c r="M74" s="250"/>
      <c r="N74" s="250"/>
      <c r="O74" s="250"/>
    </row>
    <row r="75" spans="8:16" ht="39.950000000000003" customHeight="1" thickBot="1" x14ac:dyDescent="0.3">
      <c r="H75" s="245"/>
      <c r="I75" s="106"/>
      <c r="J75" s="69"/>
      <c r="K75" s="106"/>
      <c r="L75" s="250"/>
      <c r="M75" s="250"/>
      <c r="N75" s="250"/>
      <c r="O75" s="250"/>
    </row>
    <row r="76" spans="8:16" ht="39.950000000000003" customHeight="1" thickBot="1" x14ac:dyDescent="0.3">
      <c r="H76" s="245"/>
      <c r="I76" s="177"/>
      <c r="J76" s="69"/>
      <c r="K76" s="177"/>
      <c r="L76" s="250"/>
      <c r="M76" s="250"/>
      <c r="N76" s="250"/>
      <c r="O76" s="250"/>
    </row>
    <row r="77" spans="8:16" ht="39.950000000000003" customHeight="1" thickBot="1" x14ac:dyDescent="0.3">
      <c r="H77" s="246"/>
      <c r="I77" s="186"/>
      <c r="J77" s="69"/>
      <c r="K77" s="186"/>
      <c r="L77" s="254"/>
      <c r="M77" s="254"/>
      <c r="N77" s="254"/>
      <c r="O77" s="254"/>
    </row>
    <row r="78" spans="8:16" ht="39.950000000000003" customHeight="1" thickBot="1" x14ac:dyDescent="0.3">
      <c r="H78" s="244" t="s">
        <v>250</v>
      </c>
      <c r="I78" s="69"/>
      <c r="J78" s="69"/>
      <c r="K78" s="69"/>
      <c r="L78" s="253"/>
      <c r="M78" s="253"/>
      <c r="N78" s="253"/>
      <c r="O78" s="253"/>
      <c r="P78" s="82" t="str">
        <f>IF(AND(L78="X",M78="X",N78="X",O78="X"),"Corrupción","Seleccione")</f>
        <v>Seleccione</v>
      </c>
    </row>
    <row r="79" spans="8:16" ht="39.950000000000003" customHeight="1" thickBot="1" x14ac:dyDescent="0.3">
      <c r="H79" s="245"/>
      <c r="I79" s="177"/>
      <c r="J79" s="69"/>
      <c r="K79" s="177"/>
      <c r="L79" s="250"/>
      <c r="M79" s="250"/>
      <c r="N79" s="250"/>
      <c r="O79" s="250"/>
    </row>
    <row r="80" spans="8:16" ht="39.950000000000003" customHeight="1" thickBot="1" x14ac:dyDescent="0.3">
      <c r="H80" s="245"/>
      <c r="I80" s="177"/>
      <c r="J80" s="69"/>
      <c r="K80" s="177"/>
      <c r="L80" s="250"/>
      <c r="M80" s="250"/>
      <c r="N80" s="250"/>
      <c r="O80" s="250"/>
    </row>
    <row r="81" spans="8:16" ht="39.950000000000003" customHeight="1" thickBot="1" x14ac:dyDescent="0.3">
      <c r="H81" s="245"/>
      <c r="I81" s="177"/>
      <c r="J81" s="69"/>
      <c r="K81" s="177"/>
      <c r="L81" s="250"/>
      <c r="M81" s="250"/>
      <c r="N81" s="250"/>
      <c r="O81" s="250"/>
    </row>
    <row r="82" spans="8:16" ht="39.950000000000003" customHeight="1" thickBot="1" x14ac:dyDescent="0.3">
      <c r="H82" s="245"/>
      <c r="I82" s="177"/>
      <c r="J82" s="69"/>
      <c r="K82" s="177"/>
      <c r="L82" s="250"/>
      <c r="M82" s="250"/>
      <c r="N82" s="250"/>
      <c r="O82" s="250"/>
    </row>
    <row r="83" spans="8:16" ht="39.950000000000003" customHeight="1" thickBot="1" x14ac:dyDescent="0.3">
      <c r="H83" s="245"/>
      <c r="I83" s="177"/>
      <c r="J83" s="69"/>
      <c r="K83" s="177"/>
      <c r="L83" s="250"/>
      <c r="M83" s="250"/>
      <c r="N83" s="250"/>
      <c r="O83" s="250"/>
    </row>
    <row r="84" spans="8:16" ht="39.950000000000003" customHeight="1" thickBot="1" x14ac:dyDescent="0.3">
      <c r="H84" s="245"/>
      <c r="I84" s="177"/>
      <c r="J84" s="69"/>
      <c r="K84" s="177"/>
      <c r="L84" s="250"/>
      <c r="M84" s="250"/>
      <c r="N84" s="250"/>
      <c r="O84" s="250"/>
    </row>
    <row r="85" spans="8:16" ht="39.950000000000003" customHeight="1" thickBot="1" x14ac:dyDescent="0.3">
      <c r="H85" s="245"/>
      <c r="I85" s="106"/>
      <c r="J85" s="69"/>
      <c r="K85" s="106"/>
      <c r="L85" s="250"/>
      <c r="M85" s="250"/>
      <c r="N85" s="250"/>
      <c r="O85" s="250"/>
    </row>
    <row r="86" spans="8:16" ht="39.950000000000003" customHeight="1" thickBot="1" x14ac:dyDescent="0.3">
      <c r="H86" s="245"/>
      <c r="I86" s="177"/>
      <c r="J86" s="69"/>
      <c r="K86" s="177"/>
      <c r="L86" s="250"/>
      <c r="M86" s="250"/>
      <c r="N86" s="250"/>
      <c r="O86" s="250"/>
    </row>
    <row r="87" spans="8:16" ht="39.950000000000003" customHeight="1" thickBot="1" x14ac:dyDescent="0.3">
      <c r="H87" s="246"/>
      <c r="I87" s="186"/>
      <c r="J87" s="69"/>
      <c r="K87" s="186"/>
      <c r="L87" s="254"/>
      <c r="M87" s="254"/>
      <c r="N87" s="254"/>
      <c r="O87" s="254"/>
    </row>
    <row r="88" spans="8:16" ht="39.950000000000003" customHeight="1" thickBot="1" x14ac:dyDescent="0.3">
      <c r="H88" s="244" t="s">
        <v>251</v>
      </c>
      <c r="I88" s="69"/>
      <c r="J88" s="69"/>
      <c r="K88" s="69"/>
      <c r="L88" s="253"/>
      <c r="M88" s="253"/>
      <c r="N88" s="253"/>
      <c r="O88" s="253"/>
      <c r="P88" s="82" t="str">
        <f>IF(AND(L88="X",M88="X",N88="X",O88="X"),"Corrupción","Seleccione")</f>
        <v>Seleccione</v>
      </c>
    </row>
    <row r="89" spans="8:16" ht="39.950000000000003" customHeight="1" thickBot="1" x14ac:dyDescent="0.3">
      <c r="H89" s="245"/>
      <c r="I89" s="177"/>
      <c r="J89" s="69"/>
      <c r="K89" s="177"/>
      <c r="L89" s="250"/>
      <c r="M89" s="250"/>
      <c r="N89" s="250"/>
      <c r="O89" s="250"/>
    </row>
    <row r="90" spans="8:16" ht="39.950000000000003" customHeight="1" thickBot="1" x14ac:dyDescent="0.3">
      <c r="H90" s="245"/>
      <c r="I90" s="177"/>
      <c r="J90" s="69"/>
      <c r="K90" s="177"/>
      <c r="L90" s="250"/>
      <c r="M90" s="250"/>
      <c r="N90" s="250"/>
      <c r="O90" s="250"/>
    </row>
    <row r="91" spans="8:16" ht="39.950000000000003" customHeight="1" thickBot="1" x14ac:dyDescent="0.3">
      <c r="H91" s="245"/>
      <c r="I91" s="177"/>
      <c r="J91" s="69"/>
      <c r="K91" s="177"/>
      <c r="L91" s="250"/>
      <c r="M91" s="250"/>
      <c r="N91" s="250"/>
      <c r="O91" s="250"/>
    </row>
    <row r="92" spans="8:16" ht="39.950000000000003" customHeight="1" thickBot="1" x14ac:dyDescent="0.3">
      <c r="H92" s="245"/>
      <c r="I92" s="177"/>
      <c r="J92" s="69"/>
      <c r="K92" s="177"/>
      <c r="L92" s="250"/>
      <c r="M92" s="250"/>
      <c r="N92" s="250"/>
      <c r="O92" s="250"/>
    </row>
    <row r="93" spans="8:16" ht="39.950000000000003" customHeight="1" thickBot="1" x14ac:dyDescent="0.3">
      <c r="H93" s="245"/>
      <c r="I93" s="177"/>
      <c r="J93" s="69"/>
      <c r="K93" s="177"/>
      <c r="L93" s="250"/>
      <c r="M93" s="250"/>
      <c r="N93" s="250"/>
      <c r="O93" s="250"/>
    </row>
    <row r="94" spans="8:16" ht="39.950000000000003" customHeight="1" thickBot="1" x14ac:dyDescent="0.3">
      <c r="H94" s="245"/>
      <c r="I94" s="177"/>
      <c r="J94" s="69"/>
      <c r="K94" s="177"/>
      <c r="L94" s="250"/>
      <c r="M94" s="250"/>
      <c r="N94" s="250"/>
      <c r="O94" s="250"/>
    </row>
    <row r="95" spans="8:16" ht="39.950000000000003" customHeight="1" thickBot="1" x14ac:dyDescent="0.3">
      <c r="H95" s="245"/>
      <c r="I95" s="106"/>
      <c r="J95" s="69"/>
      <c r="K95" s="106"/>
      <c r="L95" s="250"/>
      <c r="M95" s="250"/>
      <c r="N95" s="250"/>
      <c r="O95" s="250"/>
    </row>
    <row r="96" spans="8:16" ht="39.950000000000003" customHeight="1" thickBot="1" x14ac:dyDescent="0.3">
      <c r="H96" s="245"/>
      <c r="I96" s="177"/>
      <c r="J96" s="69"/>
      <c r="K96" s="177"/>
      <c r="L96" s="250"/>
      <c r="M96" s="250"/>
      <c r="N96" s="250"/>
      <c r="O96" s="250"/>
    </row>
    <row r="97" spans="2:16" ht="39.950000000000003" customHeight="1" thickBot="1" x14ac:dyDescent="0.3">
      <c r="H97" s="246"/>
      <c r="I97" s="186"/>
      <c r="J97" s="69"/>
      <c r="K97" s="186"/>
      <c r="L97" s="254"/>
      <c r="M97" s="254"/>
      <c r="N97" s="254"/>
      <c r="O97" s="254"/>
    </row>
    <row r="98" spans="2:16" ht="39.950000000000003" customHeight="1" thickBot="1" x14ac:dyDescent="0.3">
      <c r="H98" s="244" t="s">
        <v>252</v>
      </c>
      <c r="I98" s="69"/>
      <c r="J98" s="69"/>
      <c r="K98" s="69"/>
      <c r="L98" s="253"/>
      <c r="M98" s="253"/>
      <c r="N98" s="253"/>
      <c r="O98" s="253"/>
      <c r="P98" s="82" t="str">
        <f>IF(AND(L98="X",M98="X",N98="X",O98="X"),"Corrupción","Seleccione")</f>
        <v>Seleccione</v>
      </c>
    </row>
    <row r="99" spans="2:16" ht="39.950000000000003" customHeight="1" thickBot="1" x14ac:dyDescent="0.3">
      <c r="H99" s="245"/>
      <c r="I99" s="177"/>
      <c r="J99" s="69"/>
      <c r="K99" s="177"/>
      <c r="L99" s="250"/>
      <c r="M99" s="250"/>
      <c r="N99" s="250"/>
      <c r="O99" s="250"/>
    </row>
    <row r="100" spans="2:16" ht="39.950000000000003" customHeight="1" thickBot="1" x14ac:dyDescent="0.3">
      <c r="H100" s="245"/>
      <c r="I100" s="177"/>
      <c r="J100" s="69"/>
      <c r="K100" s="177"/>
      <c r="L100" s="250"/>
      <c r="M100" s="250"/>
      <c r="N100" s="250"/>
      <c r="O100" s="250"/>
    </row>
    <row r="101" spans="2:16" ht="39.950000000000003" customHeight="1" thickBot="1" x14ac:dyDescent="0.3">
      <c r="H101" s="245"/>
      <c r="I101" s="177"/>
      <c r="J101" s="69"/>
      <c r="K101" s="177"/>
      <c r="L101" s="250"/>
      <c r="M101" s="250"/>
      <c r="N101" s="250"/>
      <c r="O101" s="250"/>
    </row>
    <row r="102" spans="2:16" ht="39.950000000000003" customHeight="1" thickBot="1" x14ac:dyDescent="0.3">
      <c r="H102" s="245"/>
      <c r="I102" s="177"/>
      <c r="J102" s="69"/>
      <c r="K102" s="177"/>
      <c r="L102" s="250"/>
      <c r="M102" s="250"/>
      <c r="N102" s="250"/>
      <c r="O102" s="250"/>
    </row>
    <row r="103" spans="2:16" ht="39.950000000000003" customHeight="1" thickBot="1" x14ac:dyDescent="0.3">
      <c r="H103" s="245"/>
      <c r="I103" s="177"/>
      <c r="J103" s="69"/>
      <c r="K103" s="177"/>
      <c r="L103" s="250"/>
      <c r="M103" s="250"/>
      <c r="N103" s="250"/>
      <c r="O103" s="250"/>
    </row>
    <row r="104" spans="2:16" ht="39.950000000000003" customHeight="1" thickBot="1" x14ac:dyDescent="0.3">
      <c r="H104" s="245"/>
      <c r="I104" s="177"/>
      <c r="J104" s="69"/>
      <c r="K104" s="177"/>
      <c r="L104" s="250"/>
      <c r="M104" s="250"/>
      <c r="N104" s="250"/>
      <c r="O104" s="250"/>
    </row>
    <row r="105" spans="2:16" ht="39.950000000000003" customHeight="1" thickBot="1" x14ac:dyDescent="0.3">
      <c r="H105" s="245"/>
      <c r="I105" s="106"/>
      <c r="J105" s="69"/>
      <c r="K105" s="106"/>
      <c r="L105" s="250"/>
      <c r="M105" s="250"/>
      <c r="N105" s="250"/>
      <c r="O105" s="250"/>
    </row>
    <row r="106" spans="2:16" ht="39.950000000000003" customHeight="1" thickBot="1" x14ac:dyDescent="0.3">
      <c r="H106" s="245"/>
      <c r="I106" s="177"/>
      <c r="J106" s="69"/>
      <c r="K106" s="177"/>
      <c r="L106" s="250"/>
      <c r="M106" s="250"/>
      <c r="N106" s="250"/>
      <c r="O106" s="250"/>
    </row>
    <row r="107" spans="2:16" ht="39.950000000000003" customHeight="1" thickBot="1" x14ac:dyDescent="0.3">
      <c r="H107" s="246"/>
      <c r="I107" s="186"/>
      <c r="J107" s="69"/>
      <c r="K107" s="186"/>
      <c r="L107" s="254"/>
      <c r="M107" s="254"/>
      <c r="N107" s="254"/>
      <c r="O107" s="254"/>
    </row>
    <row r="109" spans="2:16" x14ac:dyDescent="0.25">
      <c r="B109" s="259" t="s">
        <v>518</v>
      </c>
      <c r="C109" s="259"/>
      <c r="D109" s="259"/>
      <c r="E109" s="259"/>
      <c r="F109" s="259"/>
    </row>
    <row r="110" spans="2:16" x14ac:dyDescent="0.25">
      <c r="B110" s="187" t="s">
        <v>519</v>
      </c>
      <c r="C110" s="188" t="s">
        <v>74</v>
      </c>
      <c r="D110" s="188" t="s">
        <v>520</v>
      </c>
      <c r="E110" s="247" t="s">
        <v>521</v>
      </c>
      <c r="F110" s="248"/>
    </row>
    <row r="111" spans="2:16" ht="86.25" customHeight="1" x14ac:dyDescent="0.25">
      <c r="B111" s="189">
        <v>43714</v>
      </c>
      <c r="C111" s="179" t="s">
        <v>522</v>
      </c>
      <c r="D111" s="190" t="s">
        <v>523</v>
      </c>
      <c r="E111" s="255" t="s">
        <v>524</v>
      </c>
      <c r="F111" s="256"/>
      <c r="G111" s="95"/>
    </row>
  </sheetData>
  <sheetProtection algorithmName="SHA-512" hashValue="WWXAkioGmWBWQs0WZ+qdULdFSJtouar05yAWkzSts2wj57hAH7rTJt/2Vx9HXL9ztOXkir9l7UN9FPLPJa55lw==" saltValue="0b6O7t7cp3cMWUxns3jKig==" spinCount="100000" sheet="1" objects="1" scenarios="1" formatColumns="0" formatRows="0"/>
  <mergeCells count="65">
    <mergeCell ref="L88:L97"/>
    <mergeCell ref="M88:M97"/>
    <mergeCell ref="N88:N97"/>
    <mergeCell ref="O88:O97"/>
    <mergeCell ref="L98:L107"/>
    <mergeCell ref="M98:M107"/>
    <mergeCell ref="N98:N107"/>
    <mergeCell ref="O98:O107"/>
    <mergeCell ref="M68:M77"/>
    <mergeCell ref="N68:N77"/>
    <mergeCell ref="O68:O77"/>
    <mergeCell ref="L78:L87"/>
    <mergeCell ref="M78:M87"/>
    <mergeCell ref="N78:N87"/>
    <mergeCell ref="O78:O87"/>
    <mergeCell ref="N48:N57"/>
    <mergeCell ref="O48:O57"/>
    <mergeCell ref="L58:L67"/>
    <mergeCell ref="M58:M67"/>
    <mergeCell ref="N58:N67"/>
    <mergeCell ref="O58:O67"/>
    <mergeCell ref="N28:N37"/>
    <mergeCell ref="O28:O37"/>
    <mergeCell ref="L38:L47"/>
    <mergeCell ref="M38:M47"/>
    <mergeCell ref="N38:N47"/>
    <mergeCell ref="O38:O47"/>
    <mergeCell ref="N8:N17"/>
    <mergeCell ref="O8:O17"/>
    <mergeCell ref="L18:L27"/>
    <mergeCell ref="M18:M27"/>
    <mergeCell ref="N18:N27"/>
    <mergeCell ref="O18:O27"/>
    <mergeCell ref="E111:F111"/>
    <mergeCell ref="N1:O2"/>
    <mergeCell ref="H98:H107"/>
    <mergeCell ref="H8:H17"/>
    <mergeCell ref="H18:H27"/>
    <mergeCell ref="H28:H37"/>
    <mergeCell ref="N3:O3"/>
    <mergeCell ref="N4:O4"/>
    <mergeCell ref="H6:K6"/>
    <mergeCell ref="L6:O6"/>
    <mergeCell ref="F35:F40"/>
    <mergeCell ref="B109:F109"/>
    <mergeCell ref="B1:D4"/>
    <mergeCell ref="B8:B40"/>
    <mergeCell ref="C8:C40"/>
    <mergeCell ref="H58:H67"/>
    <mergeCell ref="E1:M4"/>
    <mergeCell ref="H88:H97"/>
    <mergeCell ref="H68:H77"/>
    <mergeCell ref="E110:F110"/>
    <mergeCell ref="F8:F15"/>
    <mergeCell ref="F22:F32"/>
    <mergeCell ref="H78:H87"/>
    <mergeCell ref="H38:H47"/>
    <mergeCell ref="H48:H57"/>
    <mergeCell ref="L8:L17"/>
    <mergeCell ref="M8:M17"/>
    <mergeCell ref="L28:L37"/>
    <mergeCell ref="M28:M37"/>
    <mergeCell ref="L48:L57"/>
    <mergeCell ref="M48:M57"/>
    <mergeCell ref="L68:L77"/>
  </mergeCells>
  <conditionalFormatting sqref="C111">
    <cfRule type="containsErrors" dxfId="335" priority="3">
      <formula>ISERROR(C111)</formula>
    </cfRule>
    <cfRule type="containsText" dxfId="334" priority="4" operator="containsText" text="FALSO">
      <formula>NOT(ISERROR(SEARCH("FALSO",C111)))</formula>
    </cfRule>
  </conditionalFormatting>
  <conditionalFormatting sqref="D111:E111 G111">
    <cfRule type="containsErrors" dxfId="333" priority="1">
      <formula>ISERROR(D111)</formula>
    </cfRule>
    <cfRule type="containsText" dxfId="332" priority="2" operator="containsText" text="FALSO">
      <formula>NOT(ISERROR(SEARCH("FALSO",D111)))</formula>
    </cfRule>
  </conditionalFormatting>
  <hyperlinks>
    <hyperlink ref="F20" location="http___portal.minvivienda.local_ProcesosCorporativos_Planeación_20Estratégica_20y_20Gestión_20de_20Recursos_20Financieros_209.0.pdf" display="http___portal.minvivienda.local_ProcesosCorporativos_Planeación_20Estratégica_20y_20Gestión_20de_20Recursos_20Financieros_209.0.pdf" xr:uid="{00000000-0004-0000-0100-000000000000}"/>
  </hyperlink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0000000}">
          <x14:formula1>
            <xm:f>DATOS!$B$36:$B$57</xm:f>
          </x14:formula1>
          <xm:sqref>B8:B40</xm:sqref>
        </x14:dataValidation>
        <x14:dataValidation type="list" allowBlank="1" showInputMessage="1" showErrorMessage="1" xr:uid="{00000000-0002-0000-0100-000001000000}">
          <x14:formula1>
            <xm:f>DATOS!$D$1:$D$33</xm:f>
          </x14:formula1>
          <xm:sqref>D17:D40 D8:D10</xm:sqref>
        </x14:dataValidation>
        <x14:dataValidation type="list" allowBlank="1" showInputMessage="1" showErrorMessage="1" xr:uid="{00000000-0002-0000-0100-000002000000}">
          <x14:formula1>
            <xm:f>DATOS!$B$1:$B$33</xm:f>
          </x14:formula1>
          <xm:sqref>E8:E11</xm:sqref>
        </x14:dataValidation>
        <x14:dataValidation type="list" allowBlank="1" showInputMessage="1" showErrorMessage="1" xr:uid="{00000000-0002-0000-0100-000003000000}">
          <x14:formula1>
            <xm:f>DATOS!$C$60:$C$61</xm:f>
          </x14:formula1>
          <xm:sqref>L98:O98 L18:O18 L28:O28 L38:O38 L48:O48 L58:O58 L68:O68 L78:O78 L88:O88 L8:O8</xm:sqref>
        </x14:dataValidation>
        <x14:dataValidation type="list" allowBlank="1" showInputMessage="1" showErrorMessage="1" xr:uid="{00000000-0002-0000-0100-000004000000}">
          <x14:formula1>
            <xm:f>DATOS!$G$64:$G$70</xm:f>
          </x14:formula1>
          <xm:sqref>J47:J107 J8:J27 J30:J37</xm:sqref>
        </x14:dataValidation>
        <x14:dataValidation type="list" allowBlank="1" showInputMessage="1" showErrorMessage="1" xr:uid="{00000000-0002-0000-0100-000005000000}">
          <x14:formula1>
            <xm:f>'C:\3. EVALUACION RIESGOS 2019\RIESGOS SEG. INFORMACION\[Mapa de Riesgos OCI - RIESGOS GDO.xlsm]DATOS'!#REF!</xm:f>
          </x14:formula1>
          <xm:sqref>J38:J46</xm:sqref>
        </x14:dataValidation>
        <x14:dataValidation type="list" allowBlank="1" showInputMessage="1" showErrorMessage="1" xr:uid="{00000000-0002-0000-0100-000006000000}">
          <x14:formula1>
            <xm:f>'C:\Users\oaragon\AppData\Local\Microsoft\Windows\INetCache\Content.Outlook\5N79CHKK\[MAPA DE RIESGOS OCI COMPLETA.xlsm]DATOS'!#REF!</xm:f>
          </x14:formula1>
          <xm:sqref>J28:J29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dimension ref="A1:AG484"/>
  <sheetViews>
    <sheetView showGridLines="0" zoomScale="44" zoomScaleNormal="44" workbookViewId="0">
      <selection activeCell="AK16" sqref="AK16"/>
    </sheetView>
  </sheetViews>
  <sheetFormatPr baseColWidth="10" defaultColWidth="11.42578125" defaultRowHeight="15" x14ac:dyDescent="0.25"/>
  <cols>
    <col min="1" max="5" width="11.42578125" style="87"/>
    <col min="6" max="6" width="23" style="87" customWidth="1"/>
    <col min="7" max="12" width="12.7109375" style="87" customWidth="1"/>
    <col min="13" max="13" width="22.7109375" style="87" customWidth="1"/>
    <col min="14" max="16384" width="11.42578125" style="87"/>
  </cols>
  <sheetData>
    <row r="1" spans="1:33" x14ac:dyDescent="0.25">
      <c r="A1" s="261" t="s">
        <v>370</v>
      </c>
    </row>
    <row r="2" spans="1:33" x14ac:dyDescent="0.25">
      <c r="A2" s="261"/>
    </row>
    <row r="3" spans="1:33" x14ac:dyDescent="0.25">
      <c r="A3" s="261"/>
    </row>
    <row r="4" spans="1:33" ht="21" x14ac:dyDescent="0.35">
      <c r="A4" s="261"/>
      <c r="AG4" s="88"/>
    </row>
    <row r="5" spans="1:33" x14ac:dyDescent="0.25">
      <c r="A5" s="261"/>
    </row>
    <row r="6" spans="1:33" x14ac:dyDescent="0.25">
      <c r="A6" s="261"/>
    </row>
    <row r="7" spans="1:33" ht="39.950000000000003" customHeight="1" x14ac:dyDescent="0.25">
      <c r="A7" s="261"/>
      <c r="G7" s="262" t="s">
        <v>525</v>
      </c>
      <c r="H7" s="262"/>
      <c r="I7" s="262"/>
      <c r="J7" s="262"/>
      <c r="M7" s="89"/>
      <c r="T7" s="262" t="s">
        <v>526</v>
      </c>
      <c r="U7" s="262"/>
      <c r="V7" s="262"/>
      <c r="W7" s="262"/>
      <c r="X7" s="262"/>
      <c r="Z7" s="109"/>
      <c r="AA7" s="109"/>
      <c r="AB7" s="109"/>
      <c r="AC7" s="109"/>
      <c r="AD7" s="109"/>
    </row>
    <row r="8" spans="1:33" ht="39.950000000000003" customHeight="1" x14ac:dyDescent="0.25">
      <c r="A8" s="261"/>
      <c r="M8" s="89"/>
      <c r="Z8" s="109"/>
      <c r="AA8" s="109"/>
      <c r="AB8" s="109"/>
      <c r="AC8" s="109"/>
      <c r="AD8" s="109"/>
    </row>
    <row r="9" spans="1:33" ht="39.950000000000003" customHeight="1" x14ac:dyDescent="0.25">
      <c r="A9" s="261"/>
      <c r="D9" s="263" t="str">
        <f>'IDENTIFICACIÓN DE RIESGOS.'!I8</f>
        <v xml:space="preserve">Intereses particulares con el fin de distorsionar, ocultar o tergiversar la información y evidencias resultantes. </v>
      </c>
      <c r="E9" s="263"/>
      <c r="F9" s="263"/>
      <c r="G9" s="263"/>
      <c r="H9" s="263"/>
      <c r="I9" s="263"/>
      <c r="M9" s="89"/>
      <c r="Z9" s="264" t="str">
        <f>'IDENTIFICACIÓN DE RIESGOS.'!K8</f>
        <v>Resultados de los trabajos de auditoría y/o seguimientos no acordes a la realidad favoreciendo a un tercero.</v>
      </c>
      <c r="AA9" s="264"/>
      <c r="AB9" s="264"/>
      <c r="AC9" s="264"/>
      <c r="AD9" s="264"/>
    </row>
    <row r="10" spans="1:33" ht="39.950000000000003" customHeight="1" x14ac:dyDescent="0.25">
      <c r="A10" s="261"/>
      <c r="M10" s="89"/>
      <c r="Z10" s="109"/>
      <c r="AA10" s="109"/>
      <c r="AB10" s="109"/>
      <c r="AC10" s="109"/>
      <c r="AD10" s="109"/>
    </row>
    <row r="11" spans="1:33" ht="39.950000000000003" customHeight="1" x14ac:dyDescent="0.25">
      <c r="A11" s="261"/>
      <c r="M11" s="89"/>
      <c r="Z11" s="109"/>
      <c r="AA11" s="109"/>
      <c r="AB11" s="109"/>
      <c r="AC11" s="109"/>
      <c r="AD11" s="109"/>
    </row>
    <row r="12" spans="1:33" ht="39.950000000000003" customHeight="1" x14ac:dyDescent="0.25">
      <c r="A12" s="261"/>
      <c r="C12" s="263" t="str">
        <f>'IDENTIFICACIÓN DE RIESGOS.'!I9</f>
        <v>Falta de autocontrol en la revisión de los informes de auditorías de gestión, de ley y de seguimiento que generan los servidores públicos de la OCI.</v>
      </c>
      <c r="D12" s="263"/>
      <c r="E12" s="263"/>
      <c r="M12" s="89"/>
      <c r="Z12" s="109"/>
      <c r="AA12" s="264" t="str">
        <f>'IDENTIFICACIÓN DE RIESGOS.'!K9</f>
        <v>Pérdida de credibilidad de la OCI.</v>
      </c>
      <c r="AB12" s="264"/>
      <c r="AC12" s="264"/>
      <c r="AD12" s="264"/>
    </row>
    <row r="13" spans="1:33" ht="39.950000000000003" customHeight="1" x14ac:dyDescent="0.25">
      <c r="A13" s="261"/>
      <c r="M13" s="89"/>
      <c r="Z13" s="109"/>
      <c r="AA13" s="109"/>
      <c r="AB13" s="109"/>
      <c r="AC13" s="109"/>
      <c r="AD13" s="109"/>
    </row>
    <row r="14" spans="1:33" ht="39.950000000000003" customHeight="1" x14ac:dyDescent="0.25">
      <c r="A14" s="261"/>
      <c r="C14" s="263" t="str">
        <f>'IDENTIFICACIÓN DE RIESGOS.'!I10</f>
        <v>Filtración de la información de carácter no oficial por parte de los profesionales a terceros antes de ser socializados y publicados los informes formalmente.</v>
      </c>
      <c r="D14" s="263"/>
      <c r="E14" s="263"/>
      <c r="M14" s="89"/>
      <c r="Z14" s="109"/>
      <c r="AA14" s="109"/>
      <c r="AB14" s="109"/>
      <c r="AC14" s="109"/>
      <c r="AD14" s="109"/>
    </row>
    <row r="15" spans="1:33" ht="39.950000000000003" customHeight="1" x14ac:dyDescent="0.25">
      <c r="A15" s="261"/>
      <c r="M15" s="89"/>
      <c r="Z15" s="109"/>
      <c r="AA15" s="264" t="str">
        <f>'IDENTIFICACIÓN DE RIESGOS.'!K10</f>
        <v xml:space="preserve">Sanciones y/o investigaciones a los servidores públicos.  </v>
      </c>
      <c r="AB15" s="264"/>
      <c r="AC15" s="264"/>
      <c r="AD15" s="264"/>
    </row>
    <row r="16" spans="1:33" ht="39.950000000000003" customHeight="1" x14ac:dyDescent="0.25">
      <c r="A16" s="261"/>
      <c r="M16" s="89"/>
      <c r="Z16" s="109"/>
      <c r="AA16" s="109"/>
      <c r="AB16" s="109"/>
      <c r="AC16" s="109"/>
      <c r="AD16" s="109"/>
    </row>
    <row r="17" spans="1:30" ht="23.25" x14ac:dyDescent="0.25">
      <c r="A17" s="261"/>
      <c r="Z17" s="109"/>
      <c r="AA17" s="109"/>
      <c r="AB17" s="109"/>
      <c r="AC17" s="109"/>
      <c r="AD17" s="109"/>
    </row>
    <row r="18" spans="1:30" ht="44.25" customHeight="1" x14ac:dyDescent="0.25">
      <c r="A18" s="261"/>
      <c r="C18" s="263"/>
      <c r="D18" s="263"/>
      <c r="E18" s="263"/>
      <c r="F18" s="263"/>
      <c r="Z18" s="109"/>
      <c r="AA18" s="109"/>
      <c r="AB18" s="109"/>
      <c r="AC18" s="109"/>
      <c r="AD18" s="109"/>
    </row>
    <row r="19" spans="1:30" ht="23.25" x14ac:dyDescent="0.25">
      <c r="A19" s="261"/>
      <c r="Z19" s="109"/>
      <c r="AA19" s="264"/>
      <c r="AB19" s="264"/>
      <c r="AC19" s="264"/>
      <c r="AD19" s="264"/>
    </row>
    <row r="20" spans="1:30" ht="23.25" x14ac:dyDescent="0.25">
      <c r="A20" s="261"/>
      <c r="Z20" s="109"/>
      <c r="AA20" s="109"/>
      <c r="AB20" s="109"/>
      <c r="AC20" s="109"/>
      <c r="AD20" s="109"/>
    </row>
    <row r="21" spans="1:30" ht="23.25" x14ac:dyDescent="0.25">
      <c r="A21" s="261"/>
      <c r="Z21" s="109"/>
      <c r="AA21" s="109"/>
      <c r="AB21" s="109"/>
      <c r="AC21" s="109"/>
      <c r="AD21" s="109"/>
    </row>
    <row r="22" spans="1:30" ht="23.25" x14ac:dyDescent="0.25">
      <c r="A22" s="261"/>
      <c r="Z22" s="109"/>
      <c r="AA22" s="109"/>
      <c r="AB22" s="109"/>
      <c r="AC22" s="109"/>
      <c r="AD22" s="109"/>
    </row>
    <row r="23" spans="1:30" ht="23.25" x14ac:dyDescent="0.25">
      <c r="A23" s="261"/>
      <c r="Z23" s="109"/>
      <c r="AA23" s="109"/>
      <c r="AB23" s="109"/>
      <c r="AC23" s="109"/>
      <c r="AD23" s="109"/>
    </row>
    <row r="24" spans="1:30" ht="23.25" x14ac:dyDescent="0.25">
      <c r="A24" s="261"/>
      <c r="Z24" s="109"/>
      <c r="AA24" s="109"/>
      <c r="AB24" s="109"/>
      <c r="AC24" s="109"/>
      <c r="AD24" s="109"/>
    </row>
    <row r="25" spans="1:30" ht="23.25" x14ac:dyDescent="0.25">
      <c r="A25" s="261"/>
      <c r="Z25" s="264"/>
      <c r="AA25" s="264"/>
      <c r="AB25" s="264"/>
      <c r="AC25" s="264"/>
      <c r="AD25" s="264"/>
    </row>
    <row r="26" spans="1:30" ht="26.25" x14ac:dyDescent="0.25">
      <c r="A26" s="261"/>
      <c r="C26" s="263"/>
      <c r="D26" s="263"/>
      <c r="E26" s="263"/>
      <c r="F26" s="263"/>
      <c r="Z26" s="109"/>
      <c r="AA26" s="109"/>
      <c r="AB26" s="109"/>
      <c r="AC26" s="109"/>
      <c r="AD26" s="109"/>
    </row>
    <row r="27" spans="1:30" ht="23.25" x14ac:dyDescent="0.25">
      <c r="A27" s="261"/>
      <c r="Z27" s="109"/>
      <c r="AA27" s="109"/>
      <c r="AB27" s="109"/>
      <c r="AC27" s="109"/>
      <c r="AD27" s="109"/>
    </row>
    <row r="28" spans="1:30" ht="23.25" x14ac:dyDescent="0.25">
      <c r="A28" s="261"/>
      <c r="Z28" s="109"/>
      <c r="AA28" s="109"/>
      <c r="AB28" s="109"/>
      <c r="AC28" s="109"/>
      <c r="AD28" s="109"/>
    </row>
    <row r="29" spans="1:30" ht="23.25" x14ac:dyDescent="0.25">
      <c r="A29" s="261"/>
      <c r="Z29" s="109"/>
      <c r="AA29" s="109"/>
      <c r="AB29" s="109"/>
      <c r="AC29" s="109"/>
      <c r="AD29" s="109"/>
    </row>
    <row r="30" spans="1:30" ht="23.25" x14ac:dyDescent="0.25">
      <c r="A30" s="261"/>
      <c r="Z30" s="109"/>
      <c r="AA30" s="109"/>
      <c r="AB30" s="109"/>
      <c r="AC30" s="109"/>
      <c r="AD30" s="109"/>
    </row>
    <row r="31" spans="1:30" ht="23.25" x14ac:dyDescent="0.25">
      <c r="A31" s="261"/>
      <c r="Z31" s="109"/>
      <c r="AA31" s="109"/>
      <c r="AB31" s="109"/>
      <c r="AC31" s="109"/>
      <c r="AD31" s="109"/>
    </row>
    <row r="32" spans="1:30" x14ac:dyDescent="0.25">
      <c r="A32" s="261"/>
    </row>
    <row r="33" spans="1:1" x14ac:dyDescent="0.25">
      <c r="A33" s="261"/>
    </row>
    <row r="34" spans="1:1" x14ac:dyDescent="0.25">
      <c r="A34" s="261"/>
    </row>
    <row r="35" spans="1:1" x14ac:dyDescent="0.25">
      <c r="A35" s="261"/>
    </row>
    <row r="36" spans="1:1" x14ac:dyDescent="0.25">
      <c r="A36" s="261"/>
    </row>
    <row r="37" spans="1:1" x14ac:dyDescent="0.25">
      <c r="A37" s="261"/>
    </row>
    <row r="43" spans="1:1" x14ac:dyDescent="0.25">
      <c r="A43" s="261" t="s">
        <v>527</v>
      </c>
    </row>
    <row r="44" spans="1:1" x14ac:dyDescent="0.25">
      <c r="A44" s="261"/>
    </row>
    <row r="45" spans="1:1" x14ac:dyDescent="0.25">
      <c r="A45" s="261"/>
    </row>
    <row r="46" spans="1:1" x14ac:dyDescent="0.25">
      <c r="A46" s="261"/>
    </row>
    <row r="47" spans="1:1" x14ac:dyDescent="0.25">
      <c r="A47" s="261"/>
    </row>
    <row r="48" spans="1:1" x14ac:dyDescent="0.25">
      <c r="A48" s="261"/>
    </row>
    <row r="49" spans="1:1" x14ac:dyDescent="0.25">
      <c r="A49" s="261"/>
    </row>
    <row r="50" spans="1:1" x14ac:dyDescent="0.25">
      <c r="A50" s="261"/>
    </row>
    <row r="51" spans="1:1" x14ac:dyDescent="0.25">
      <c r="A51" s="261"/>
    </row>
    <row r="52" spans="1:1" x14ac:dyDescent="0.25">
      <c r="A52" s="261"/>
    </row>
    <row r="53" spans="1:1" x14ac:dyDescent="0.25">
      <c r="A53" s="261"/>
    </row>
    <row r="54" spans="1:1" x14ac:dyDescent="0.25">
      <c r="A54" s="261"/>
    </row>
    <row r="55" spans="1:1" x14ac:dyDescent="0.25">
      <c r="A55" s="261"/>
    </row>
    <row r="56" spans="1:1" x14ac:dyDescent="0.25">
      <c r="A56" s="261"/>
    </row>
    <row r="57" spans="1:1" x14ac:dyDescent="0.25">
      <c r="A57" s="261"/>
    </row>
    <row r="58" spans="1:1" x14ac:dyDescent="0.25">
      <c r="A58" s="261"/>
    </row>
    <row r="59" spans="1:1" x14ac:dyDescent="0.25">
      <c r="A59" s="261"/>
    </row>
    <row r="60" spans="1:1" x14ac:dyDescent="0.25">
      <c r="A60" s="261"/>
    </row>
    <row r="61" spans="1:1" x14ac:dyDescent="0.25">
      <c r="A61" s="261"/>
    </row>
    <row r="62" spans="1:1" x14ac:dyDescent="0.25">
      <c r="A62" s="261"/>
    </row>
    <row r="63" spans="1:1" x14ac:dyDescent="0.25">
      <c r="A63" s="261"/>
    </row>
    <row r="64" spans="1:1" x14ac:dyDescent="0.25">
      <c r="A64" s="261"/>
    </row>
    <row r="65" spans="1:1" x14ac:dyDescent="0.25">
      <c r="A65" s="261"/>
    </row>
    <row r="66" spans="1:1" x14ac:dyDescent="0.25">
      <c r="A66" s="261"/>
    </row>
    <row r="67" spans="1:1" x14ac:dyDescent="0.25">
      <c r="A67" s="261"/>
    </row>
    <row r="68" spans="1:1" x14ac:dyDescent="0.25">
      <c r="A68" s="261"/>
    </row>
    <row r="69" spans="1:1" x14ac:dyDescent="0.25">
      <c r="A69" s="261"/>
    </row>
    <row r="70" spans="1:1" x14ac:dyDescent="0.25">
      <c r="A70" s="261"/>
    </row>
    <row r="71" spans="1:1" x14ac:dyDescent="0.25">
      <c r="A71" s="261"/>
    </row>
    <row r="72" spans="1:1" x14ac:dyDescent="0.25">
      <c r="A72" s="261"/>
    </row>
    <row r="73" spans="1:1" x14ac:dyDescent="0.25">
      <c r="A73" s="261"/>
    </row>
    <row r="74" spans="1:1" x14ac:dyDescent="0.25">
      <c r="A74" s="261"/>
    </row>
    <row r="75" spans="1:1" x14ac:dyDescent="0.25">
      <c r="A75" s="261"/>
    </row>
    <row r="76" spans="1:1" x14ac:dyDescent="0.25">
      <c r="A76" s="261"/>
    </row>
    <row r="77" spans="1:1" x14ac:dyDescent="0.25">
      <c r="A77" s="261"/>
    </row>
    <row r="78" spans="1:1" x14ac:dyDescent="0.25">
      <c r="A78" s="261"/>
    </row>
    <row r="79" spans="1:1" x14ac:dyDescent="0.25">
      <c r="A79" s="261"/>
    </row>
    <row r="80" spans="1:1" x14ac:dyDescent="0.25">
      <c r="A80" s="261"/>
    </row>
    <row r="81" spans="1:1" x14ac:dyDescent="0.25">
      <c r="A81" s="261"/>
    </row>
    <row r="82" spans="1:1" x14ac:dyDescent="0.25">
      <c r="A82" s="261"/>
    </row>
    <row r="83" spans="1:1" x14ac:dyDescent="0.25">
      <c r="A83" s="261"/>
    </row>
    <row r="84" spans="1:1" x14ac:dyDescent="0.25">
      <c r="A84" s="261"/>
    </row>
    <row r="85" spans="1:1" x14ac:dyDescent="0.25">
      <c r="A85" s="261"/>
    </row>
    <row r="86" spans="1:1" x14ac:dyDescent="0.25">
      <c r="A86" s="261"/>
    </row>
    <row r="87" spans="1:1" x14ac:dyDescent="0.25">
      <c r="A87" s="261"/>
    </row>
    <row r="88" spans="1:1" x14ac:dyDescent="0.25">
      <c r="A88" s="261"/>
    </row>
    <row r="94" spans="1:1" x14ac:dyDescent="0.25">
      <c r="A94" s="261" t="s">
        <v>528</v>
      </c>
    </row>
    <row r="95" spans="1:1" x14ac:dyDescent="0.25">
      <c r="A95" s="261"/>
    </row>
    <row r="96" spans="1:1" x14ac:dyDescent="0.25">
      <c r="A96" s="261"/>
    </row>
    <row r="97" spans="1:1" x14ac:dyDescent="0.25">
      <c r="A97" s="261"/>
    </row>
    <row r="98" spans="1:1" x14ac:dyDescent="0.25">
      <c r="A98" s="261"/>
    </row>
    <row r="99" spans="1:1" x14ac:dyDescent="0.25">
      <c r="A99" s="261"/>
    </row>
    <row r="100" spans="1:1" x14ac:dyDescent="0.25">
      <c r="A100" s="261"/>
    </row>
    <row r="101" spans="1:1" x14ac:dyDescent="0.25">
      <c r="A101" s="261"/>
    </row>
    <row r="102" spans="1:1" x14ac:dyDescent="0.25">
      <c r="A102" s="261"/>
    </row>
    <row r="103" spans="1:1" x14ac:dyDescent="0.25">
      <c r="A103" s="261"/>
    </row>
    <row r="104" spans="1:1" x14ac:dyDescent="0.25">
      <c r="A104" s="261"/>
    </row>
    <row r="105" spans="1:1" x14ac:dyDescent="0.25">
      <c r="A105" s="261"/>
    </row>
    <row r="106" spans="1:1" x14ac:dyDescent="0.25">
      <c r="A106" s="261"/>
    </row>
    <row r="107" spans="1:1" x14ac:dyDescent="0.25">
      <c r="A107" s="261"/>
    </row>
    <row r="108" spans="1:1" x14ac:dyDescent="0.25">
      <c r="A108" s="261"/>
    </row>
    <row r="109" spans="1:1" x14ac:dyDescent="0.25">
      <c r="A109" s="261"/>
    </row>
    <row r="110" spans="1:1" x14ac:dyDescent="0.25">
      <c r="A110" s="261"/>
    </row>
    <row r="111" spans="1:1" x14ac:dyDescent="0.25">
      <c r="A111" s="261"/>
    </row>
    <row r="112" spans="1:1" x14ac:dyDescent="0.25">
      <c r="A112" s="261"/>
    </row>
    <row r="113" spans="1:1" x14ac:dyDescent="0.25">
      <c r="A113" s="261"/>
    </row>
    <row r="114" spans="1:1" x14ac:dyDescent="0.25">
      <c r="A114" s="261"/>
    </row>
    <row r="115" spans="1:1" x14ac:dyDescent="0.25">
      <c r="A115" s="261"/>
    </row>
    <row r="116" spans="1:1" x14ac:dyDescent="0.25">
      <c r="A116" s="261"/>
    </row>
    <row r="117" spans="1:1" x14ac:dyDescent="0.25">
      <c r="A117" s="261"/>
    </row>
    <row r="118" spans="1:1" x14ac:dyDescent="0.25">
      <c r="A118" s="261"/>
    </row>
    <row r="119" spans="1:1" x14ac:dyDescent="0.25">
      <c r="A119" s="261"/>
    </row>
    <row r="120" spans="1:1" x14ac:dyDescent="0.25">
      <c r="A120" s="261"/>
    </row>
    <row r="121" spans="1:1" x14ac:dyDescent="0.25">
      <c r="A121" s="261"/>
    </row>
    <row r="122" spans="1:1" x14ac:dyDescent="0.25">
      <c r="A122" s="261"/>
    </row>
    <row r="123" spans="1:1" x14ac:dyDescent="0.25">
      <c r="A123" s="261"/>
    </row>
    <row r="124" spans="1:1" x14ac:dyDescent="0.25">
      <c r="A124" s="261"/>
    </row>
    <row r="125" spans="1:1" x14ac:dyDescent="0.25">
      <c r="A125" s="261"/>
    </row>
    <row r="126" spans="1:1" x14ac:dyDescent="0.25">
      <c r="A126" s="261"/>
    </row>
    <row r="127" spans="1:1" x14ac:dyDescent="0.25">
      <c r="A127" s="261"/>
    </row>
    <row r="128" spans="1:1" x14ac:dyDescent="0.25">
      <c r="A128" s="261"/>
    </row>
    <row r="129" spans="1:1" x14ac:dyDescent="0.25">
      <c r="A129" s="261"/>
    </row>
    <row r="130" spans="1:1" x14ac:dyDescent="0.25">
      <c r="A130" s="261"/>
    </row>
    <row r="131" spans="1:1" x14ac:dyDescent="0.25">
      <c r="A131" s="261"/>
    </row>
    <row r="132" spans="1:1" x14ac:dyDescent="0.25">
      <c r="A132" s="261"/>
    </row>
    <row r="133" spans="1:1" x14ac:dyDescent="0.25">
      <c r="A133" s="261"/>
    </row>
    <row r="134" spans="1:1" x14ac:dyDescent="0.25">
      <c r="A134" s="261"/>
    </row>
    <row r="135" spans="1:1" x14ac:dyDescent="0.25">
      <c r="A135" s="261"/>
    </row>
    <row r="136" spans="1:1" x14ac:dyDescent="0.25">
      <c r="A136" s="261"/>
    </row>
    <row r="137" spans="1:1" x14ac:dyDescent="0.25">
      <c r="A137" s="261"/>
    </row>
    <row r="138" spans="1:1" x14ac:dyDescent="0.25">
      <c r="A138" s="261"/>
    </row>
    <row r="139" spans="1:1" x14ac:dyDescent="0.25">
      <c r="A139" s="261"/>
    </row>
    <row r="140" spans="1:1" x14ac:dyDescent="0.25">
      <c r="A140" s="261" t="s">
        <v>373</v>
      </c>
    </row>
    <row r="141" spans="1:1" x14ac:dyDescent="0.25">
      <c r="A141" s="261"/>
    </row>
    <row r="142" spans="1:1" x14ac:dyDescent="0.25">
      <c r="A142" s="261"/>
    </row>
    <row r="143" spans="1:1" x14ac:dyDescent="0.25">
      <c r="A143" s="261"/>
    </row>
    <row r="144" spans="1:1" x14ac:dyDescent="0.25">
      <c r="A144" s="261"/>
    </row>
    <row r="145" spans="1:1" x14ac:dyDescent="0.25">
      <c r="A145" s="261"/>
    </row>
    <row r="146" spans="1:1" x14ac:dyDescent="0.25">
      <c r="A146" s="261"/>
    </row>
    <row r="147" spans="1:1" x14ac:dyDescent="0.25">
      <c r="A147" s="261"/>
    </row>
    <row r="148" spans="1:1" x14ac:dyDescent="0.25">
      <c r="A148" s="261"/>
    </row>
    <row r="149" spans="1:1" x14ac:dyDescent="0.25">
      <c r="A149" s="261"/>
    </row>
    <row r="150" spans="1:1" x14ac:dyDescent="0.25">
      <c r="A150" s="261"/>
    </row>
    <row r="151" spans="1:1" x14ac:dyDescent="0.25">
      <c r="A151" s="261"/>
    </row>
    <row r="152" spans="1:1" x14ac:dyDescent="0.25">
      <c r="A152" s="261"/>
    </row>
    <row r="153" spans="1:1" x14ac:dyDescent="0.25">
      <c r="A153" s="261"/>
    </row>
    <row r="154" spans="1:1" x14ac:dyDescent="0.25">
      <c r="A154" s="261"/>
    </row>
    <row r="155" spans="1:1" x14ac:dyDescent="0.25">
      <c r="A155" s="261"/>
    </row>
    <row r="156" spans="1:1" x14ac:dyDescent="0.25">
      <c r="A156" s="261"/>
    </row>
    <row r="157" spans="1:1" x14ac:dyDescent="0.25">
      <c r="A157" s="261"/>
    </row>
    <row r="158" spans="1:1" x14ac:dyDescent="0.25">
      <c r="A158" s="261"/>
    </row>
    <row r="159" spans="1:1" x14ac:dyDescent="0.25">
      <c r="A159" s="261"/>
    </row>
    <row r="160" spans="1:1" x14ac:dyDescent="0.25">
      <c r="A160" s="261"/>
    </row>
    <row r="161" spans="1:1" x14ac:dyDescent="0.25">
      <c r="A161" s="261"/>
    </row>
    <row r="162" spans="1:1" x14ac:dyDescent="0.25">
      <c r="A162" s="261"/>
    </row>
    <row r="163" spans="1:1" x14ac:dyDescent="0.25">
      <c r="A163" s="261"/>
    </row>
    <row r="164" spans="1:1" x14ac:dyDescent="0.25">
      <c r="A164" s="261"/>
    </row>
    <row r="165" spans="1:1" x14ac:dyDescent="0.25">
      <c r="A165" s="261"/>
    </row>
    <row r="166" spans="1:1" x14ac:dyDescent="0.25">
      <c r="A166" s="261"/>
    </row>
    <row r="167" spans="1:1" x14ac:dyDescent="0.25">
      <c r="A167" s="261"/>
    </row>
    <row r="168" spans="1:1" x14ac:dyDescent="0.25">
      <c r="A168" s="261"/>
    </row>
    <row r="169" spans="1:1" x14ac:dyDescent="0.25">
      <c r="A169" s="261"/>
    </row>
    <row r="170" spans="1:1" x14ac:dyDescent="0.25">
      <c r="A170" s="261"/>
    </row>
    <row r="171" spans="1:1" x14ac:dyDescent="0.25">
      <c r="A171" s="261"/>
    </row>
    <row r="172" spans="1:1" x14ac:dyDescent="0.25">
      <c r="A172" s="261"/>
    </row>
    <row r="173" spans="1:1" x14ac:dyDescent="0.25">
      <c r="A173" s="261"/>
    </row>
    <row r="174" spans="1:1" x14ac:dyDescent="0.25">
      <c r="A174" s="261"/>
    </row>
    <row r="175" spans="1:1" x14ac:dyDescent="0.25">
      <c r="A175" s="261"/>
    </row>
    <row r="176" spans="1:1" x14ac:dyDescent="0.25">
      <c r="A176" s="261"/>
    </row>
    <row r="177" spans="1:1" x14ac:dyDescent="0.25">
      <c r="A177" s="261"/>
    </row>
    <row r="178" spans="1:1" x14ac:dyDescent="0.25">
      <c r="A178" s="261"/>
    </row>
    <row r="179" spans="1:1" x14ac:dyDescent="0.25">
      <c r="A179" s="261"/>
    </row>
    <row r="180" spans="1:1" x14ac:dyDescent="0.25">
      <c r="A180" s="261"/>
    </row>
    <row r="181" spans="1:1" x14ac:dyDescent="0.25">
      <c r="A181" s="261"/>
    </row>
    <row r="182" spans="1:1" x14ac:dyDescent="0.25">
      <c r="A182" s="261"/>
    </row>
    <row r="183" spans="1:1" x14ac:dyDescent="0.25">
      <c r="A183" s="261"/>
    </row>
    <row r="184" spans="1:1" x14ac:dyDescent="0.25">
      <c r="A184" s="261"/>
    </row>
    <row r="185" spans="1:1" x14ac:dyDescent="0.25">
      <c r="A185" s="261"/>
    </row>
    <row r="186" spans="1:1" x14ac:dyDescent="0.25">
      <c r="A186" s="261"/>
    </row>
    <row r="187" spans="1:1" x14ac:dyDescent="0.25">
      <c r="A187" s="261"/>
    </row>
    <row r="188" spans="1:1" x14ac:dyDescent="0.25">
      <c r="A188" s="261"/>
    </row>
    <row r="189" spans="1:1" x14ac:dyDescent="0.25">
      <c r="A189" s="261" t="s">
        <v>374</v>
      </c>
    </row>
    <row r="190" spans="1:1" x14ac:dyDescent="0.25">
      <c r="A190" s="261"/>
    </row>
    <row r="191" spans="1:1" x14ac:dyDescent="0.25">
      <c r="A191" s="261"/>
    </row>
    <row r="192" spans="1:1" x14ac:dyDescent="0.25">
      <c r="A192" s="261"/>
    </row>
    <row r="193" spans="1:1" x14ac:dyDescent="0.25">
      <c r="A193" s="261"/>
    </row>
    <row r="194" spans="1:1" x14ac:dyDescent="0.25">
      <c r="A194" s="261"/>
    </row>
    <row r="195" spans="1:1" x14ac:dyDescent="0.25">
      <c r="A195" s="261"/>
    </row>
    <row r="196" spans="1:1" x14ac:dyDescent="0.25">
      <c r="A196" s="261"/>
    </row>
    <row r="197" spans="1:1" x14ac:dyDescent="0.25">
      <c r="A197" s="261"/>
    </row>
    <row r="198" spans="1:1" x14ac:dyDescent="0.25">
      <c r="A198" s="261"/>
    </row>
    <row r="199" spans="1:1" x14ac:dyDescent="0.25">
      <c r="A199" s="261"/>
    </row>
    <row r="200" spans="1:1" x14ac:dyDescent="0.25">
      <c r="A200" s="261"/>
    </row>
    <row r="201" spans="1:1" x14ac:dyDescent="0.25">
      <c r="A201" s="261"/>
    </row>
    <row r="202" spans="1:1" x14ac:dyDescent="0.25">
      <c r="A202" s="261"/>
    </row>
    <row r="203" spans="1:1" x14ac:dyDescent="0.25">
      <c r="A203" s="261"/>
    </row>
    <row r="204" spans="1:1" x14ac:dyDescent="0.25">
      <c r="A204" s="261"/>
    </row>
    <row r="205" spans="1:1" x14ac:dyDescent="0.25">
      <c r="A205" s="261"/>
    </row>
    <row r="206" spans="1:1" x14ac:dyDescent="0.25">
      <c r="A206" s="261"/>
    </row>
    <row r="207" spans="1:1" x14ac:dyDescent="0.25">
      <c r="A207" s="261"/>
    </row>
    <row r="208" spans="1:1" x14ac:dyDescent="0.25">
      <c r="A208" s="261"/>
    </row>
    <row r="209" spans="1:1" x14ac:dyDescent="0.25">
      <c r="A209" s="261"/>
    </row>
    <row r="210" spans="1:1" x14ac:dyDescent="0.25">
      <c r="A210" s="261"/>
    </row>
    <row r="211" spans="1:1" x14ac:dyDescent="0.25">
      <c r="A211" s="261"/>
    </row>
    <row r="212" spans="1:1" x14ac:dyDescent="0.25">
      <c r="A212" s="261"/>
    </row>
    <row r="213" spans="1:1" x14ac:dyDescent="0.25">
      <c r="A213" s="261"/>
    </row>
    <row r="214" spans="1:1" x14ac:dyDescent="0.25">
      <c r="A214" s="261"/>
    </row>
    <row r="215" spans="1:1" x14ac:dyDescent="0.25">
      <c r="A215" s="261"/>
    </row>
    <row r="216" spans="1:1" x14ac:dyDescent="0.25">
      <c r="A216" s="261"/>
    </row>
    <row r="217" spans="1:1" x14ac:dyDescent="0.25">
      <c r="A217" s="261"/>
    </row>
    <row r="218" spans="1:1" x14ac:dyDescent="0.25">
      <c r="A218" s="261"/>
    </row>
    <row r="219" spans="1:1" x14ac:dyDescent="0.25">
      <c r="A219" s="261"/>
    </row>
    <row r="220" spans="1:1" x14ac:dyDescent="0.25">
      <c r="A220" s="261"/>
    </row>
    <row r="221" spans="1:1" x14ac:dyDescent="0.25">
      <c r="A221" s="261"/>
    </row>
    <row r="222" spans="1:1" x14ac:dyDescent="0.25">
      <c r="A222" s="261"/>
    </row>
    <row r="223" spans="1:1" x14ac:dyDescent="0.25">
      <c r="A223" s="261"/>
    </row>
    <row r="224" spans="1:1" x14ac:dyDescent="0.25">
      <c r="A224" s="261"/>
    </row>
    <row r="225" spans="1:1" x14ac:dyDescent="0.25">
      <c r="A225" s="261"/>
    </row>
    <row r="226" spans="1:1" x14ac:dyDescent="0.25">
      <c r="A226" s="261"/>
    </row>
    <row r="227" spans="1:1" x14ac:dyDescent="0.25">
      <c r="A227" s="261"/>
    </row>
    <row r="228" spans="1:1" x14ac:dyDescent="0.25">
      <c r="A228" s="261"/>
    </row>
    <row r="229" spans="1:1" x14ac:dyDescent="0.25">
      <c r="A229" s="261"/>
    </row>
    <row r="230" spans="1:1" x14ac:dyDescent="0.25">
      <c r="A230" s="261"/>
    </row>
    <row r="231" spans="1:1" x14ac:dyDescent="0.25">
      <c r="A231" s="261"/>
    </row>
    <row r="232" spans="1:1" x14ac:dyDescent="0.25">
      <c r="A232" s="261"/>
    </row>
    <row r="233" spans="1:1" x14ac:dyDescent="0.25">
      <c r="A233" s="261"/>
    </row>
    <row r="234" spans="1:1" x14ac:dyDescent="0.25">
      <c r="A234" s="261"/>
    </row>
    <row r="235" spans="1:1" x14ac:dyDescent="0.25">
      <c r="A235" s="261"/>
    </row>
    <row r="236" spans="1:1" x14ac:dyDescent="0.25">
      <c r="A236" s="261"/>
    </row>
    <row r="237" spans="1:1" x14ac:dyDescent="0.25">
      <c r="A237" s="261"/>
    </row>
    <row r="238" spans="1:1" x14ac:dyDescent="0.25">
      <c r="A238" s="261" t="s">
        <v>375</v>
      </c>
    </row>
    <row r="239" spans="1:1" x14ac:dyDescent="0.25">
      <c r="A239" s="261"/>
    </row>
    <row r="240" spans="1:1" x14ac:dyDescent="0.25">
      <c r="A240" s="261"/>
    </row>
    <row r="241" spans="1:1" x14ac:dyDescent="0.25">
      <c r="A241" s="261"/>
    </row>
    <row r="242" spans="1:1" x14ac:dyDescent="0.25">
      <c r="A242" s="261"/>
    </row>
    <row r="243" spans="1:1" x14ac:dyDescent="0.25">
      <c r="A243" s="261"/>
    </row>
    <row r="244" spans="1:1" x14ac:dyDescent="0.25">
      <c r="A244" s="261"/>
    </row>
    <row r="245" spans="1:1" x14ac:dyDescent="0.25">
      <c r="A245" s="261"/>
    </row>
    <row r="246" spans="1:1" x14ac:dyDescent="0.25">
      <c r="A246" s="261"/>
    </row>
    <row r="247" spans="1:1" x14ac:dyDescent="0.25">
      <c r="A247" s="261"/>
    </row>
    <row r="248" spans="1:1" x14ac:dyDescent="0.25">
      <c r="A248" s="261"/>
    </row>
    <row r="249" spans="1:1" x14ac:dyDescent="0.25">
      <c r="A249" s="261"/>
    </row>
    <row r="250" spans="1:1" x14ac:dyDescent="0.25">
      <c r="A250" s="261"/>
    </row>
    <row r="251" spans="1:1" x14ac:dyDescent="0.25">
      <c r="A251" s="261"/>
    </row>
    <row r="252" spans="1:1" x14ac:dyDescent="0.25">
      <c r="A252" s="261"/>
    </row>
    <row r="253" spans="1:1" x14ac:dyDescent="0.25">
      <c r="A253" s="261"/>
    </row>
    <row r="254" spans="1:1" x14ac:dyDescent="0.25">
      <c r="A254" s="261"/>
    </row>
    <row r="255" spans="1:1" x14ac:dyDescent="0.25">
      <c r="A255" s="261"/>
    </row>
    <row r="256" spans="1:1" x14ac:dyDescent="0.25">
      <c r="A256" s="261"/>
    </row>
    <row r="257" spans="1:1" x14ac:dyDescent="0.25">
      <c r="A257" s="261"/>
    </row>
    <row r="258" spans="1:1" x14ac:dyDescent="0.25">
      <c r="A258" s="261"/>
    </row>
    <row r="259" spans="1:1" x14ac:dyDescent="0.25">
      <c r="A259" s="261"/>
    </row>
    <row r="260" spans="1:1" x14ac:dyDescent="0.25">
      <c r="A260" s="261"/>
    </row>
    <row r="261" spans="1:1" x14ac:dyDescent="0.25">
      <c r="A261" s="261"/>
    </row>
    <row r="262" spans="1:1" x14ac:dyDescent="0.25">
      <c r="A262" s="261"/>
    </row>
    <row r="263" spans="1:1" x14ac:dyDescent="0.25">
      <c r="A263" s="261"/>
    </row>
    <row r="264" spans="1:1" x14ac:dyDescent="0.25">
      <c r="A264" s="261"/>
    </row>
    <row r="265" spans="1:1" x14ac:dyDescent="0.25">
      <c r="A265" s="261"/>
    </row>
    <row r="266" spans="1:1" x14ac:dyDescent="0.25">
      <c r="A266" s="261"/>
    </row>
    <row r="267" spans="1:1" x14ac:dyDescent="0.25">
      <c r="A267" s="261"/>
    </row>
    <row r="268" spans="1:1" x14ac:dyDescent="0.25">
      <c r="A268" s="261"/>
    </row>
    <row r="269" spans="1:1" x14ac:dyDescent="0.25">
      <c r="A269" s="261"/>
    </row>
    <row r="270" spans="1:1" x14ac:dyDescent="0.25">
      <c r="A270" s="261"/>
    </row>
    <row r="271" spans="1:1" x14ac:dyDescent="0.25">
      <c r="A271" s="261"/>
    </row>
    <row r="272" spans="1:1" x14ac:dyDescent="0.25">
      <c r="A272" s="261"/>
    </row>
    <row r="273" spans="1:1" x14ac:dyDescent="0.25">
      <c r="A273" s="261"/>
    </row>
    <row r="274" spans="1:1" x14ac:dyDescent="0.25">
      <c r="A274" s="261"/>
    </row>
    <row r="275" spans="1:1" x14ac:dyDescent="0.25">
      <c r="A275" s="261"/>
    </row>
    <row r="276" spans="1:1" x14ac:dyDescent="0.25">
      <c r="A276" s="261"/>
    </row>
    <row r="277" spans="1:1" x14ac:dyDescent="0.25">
      <c r="A277" s="261"/>
    </row>
    <row r="278" spans="1:1" x14ac:dyDescent="0.25">
      <c r="A278" s="261"/>
    </row>
    <row r="279" spans="1:1" x14ac:dyDescent="0.25">
      <c r="A279" s="261"/>
    </row>
    <row r="280" spans="1:1" x14ac:dyDescent="0.25">
      <c r="A280" s="261"/>
    </row>
    <row r="281" spans="1:1" x14ac:dyDescent="0.25">
      <c r="A281" s="261"/>
    </row>
    <row r="282" spans="1:1" x14ac:dyDescent="0.25">
      <c r="A282" s="261"/>
    </row>
    <row r="283" spans="1:1" x14ac:dyDescent="0.25">
      <c r="A283" s="261"/>
    </row>
    <row r="284" spans="1:1" x14ac:dyDescent="0.25">
      <c r="A284" s="261"/>
    </row>
    <row r="285" spans="1:1" x14ac:dyDescent="0.25">
      <c r="A285" s="261"/>
    </row>
    <row r="286" spans="1:1" x14ac:dyDescent="0.25">
      <c r="A286" s="261"/>
    </row>
    <row r="287" spans="1:1" x14ac:dyDescent="0.25">
      <c r="A287" s="261" t="s">
        <v>376</v>
      </c>
    </row>
    <row r="288" spans="1:1" x14ac:dyDescent="0.25">
      <c r="A288" s="261"/>
    </row>
    <row r="289" spans="1:1" x14ac:dyDescent="0.25">
      <c r="A289" s="261"/>
    </row>
    <row r="290" spans="1:1" x14ac:dyDescent="0.25">
      <c r="A290" s="261"/>
    </row>
    <row r="291" spans="1:1" x14ac:dyDescent="0.25">
      <c r="A291" s="261"/>
    </row>
    <row r="292" spans="1:1" x14ac:dyDescent="0.25">
      <c r="A292" s="261"/>
    </row>
    <row r="293" spans="1:1" x14ac:dyDescent="0.25">
      <c r="A293" s="261"/>
    </row>
    <row r="294" spans="1:1" x14ac:dyDescent="0.25">
      <c r="A294" s="261"/>
    </row>
    <row r="295" spans="1:1" x14ac:dyDescent="0.25">
      <c r="A295" s="261"/>
    </row>
    <row r="296" spans="1:1" x14ac:dyDescent="0.25">
      <c r="A296" s="261"/>
    </row>
    <row r="297" spans="1:1" x14ac:dyDescent="0.25">
      <c r="A297" s="261"/>
    </row>
    <row r="298" spans="1:1" x14ac:dyDescent="0.25">
      <c r="A298" s="261"/>
    </row>
    <row r="299" spans="1:1" x14ac:dyDescent="0.25">
      <c r="A299" s="261"/>
    </row>
    <row r="300" spans="1:1" x14ac:dyDescent="0.25">
      <c r="A300" s="261"/>
    </row>
    <row r="301" spans="1:1" x14ac:dyDescent="0.25">
      <c r="A301" s="261"/>
    </row>
    <row r="302" spans="1:1" x14ac:dyDescent="0.25">
      <c r="A302" s="261"/>
    </row>
    <row r="303" spans="1:1" x14ac:dyDescent="0.25">
      <c r="A303" s="261"/>
    </row>
    <row r="304" spans="1:1" x14ac:dyDescent="0.25">
      <c r="A304" s="261"/>
    </row>
    <row r="305" spans="1:1" x14ac:dyDescent="0.25">
      <c r="A305" s="261"/>
    </row>
    <row r="306" spans="1:1" x14ac:dyDescent="0.25">
      <c r="A306" s="261"/>
    </row>
    <row r="307" spans="1:1" x14ac:dyDescent="0.25">
      <c r="A307" s="261"/>
    </row>
    <row r="308" spans="1:1" x14ac:dyDescent="0.25">
      <c r="A308" s="261"/>
    </row>
    <row r="309" spans="1:1" x14ac:dyDescent="0.25">
      <c r="A309" s="261"/>
    </row>
    <row r="310" spans="1:1" x14ac:dyDescent="0.25">
      <c r="A310" s="261"/>
    </row>
    <row r="311" spans="1:1" x14ac:dyDescent="0.25">
      <c r="A311" s="261"/>
    </row>
    <row r="312" spans="1:1" x14ac:dyDescent="0.25">
      <c r="A312" s="261"/>
    </row>
    <row r="313" spans="1:1" x14ac:dyDescent="0.25">
      <c r="A313" s="261"/>
    </row>
    <row r="314" spans="1:1" x14ac:dyDescent="0.25">
      <c r="A314" s="261"/>
    </row>
    <row r="315" spans="1:1" x14ac:dyDescent="0.25">
      <c r="A315" s="261"/>
    </row>
    <row r="316" spans="1:1" x14ac:dyDescent="0.25">
      <c r="A316" s="261"/>
    </row>
    <row r="317" spans="1:1" x14ac:dyDescent="0.25">
      <c r="A317" s="261"/>
    </row>
    <row r="318" spans="1:1" x14ac:dyDescent="0.25">
      <c r="A318" s="261"/>
    </row>
    <row r="319" spans="1:1" x14ac:dyDescent="0.25">
      <c r="A319" s="261"/>
    </row>
    <row r="320" spans="1:1" x14ac:dyDescent="0.25">
      <c r="A320" s="261"/>
    </row>
    <row r="321" spans="1:1" x14ac:dyDescent="0.25">
      <c r="A321" s="261"/>
    </row>
    <row r="322" spans="1:1" x14ac:dyDescent="0.25">
      <c r="A322" s="261"/>
    </row>
    <row r="323" spans="1:1" x14ac:dyDescent="0.25">
      <c r="A323" s="261"/>
    </row>
    <row r="324" spans="1:1" x14ac:dyDescent="0.25">
      <c r="A324" s="261"/>
    </row>
    <row r="325" spans="1:1" x14ac:dyDescent="0.25">
      <c r="A325" s="261"/>
    </row>
    <row r="326" spans="1:1" x14ac:dyDescent="0.25">
      <c r="A326" s="261"/>
    </row>
    <row r="327" spans="1:1" x14ac:dyDescent="0.25">
      <c r="A327" s="261"/>
    </row>
    <row r="328" spans="1:1" x14ac:dyDescent="0.25">
      <c r="A328" s="261"/>
    </row>
    <row r="329" spans="1:1" x14ac:dyDescent="0.25">
      <c r="A329" s="261"/>
    </row>
    <row r="330" spans="1:1" x14ac:dyDescent="0.25">
      <c r="A330" s="261"/>
    </row>
    <row r="331" spans="1:1" x14ac:dyDescent="0.25">
      <c r="A331" s="261"/>
    </row>
    <row r="332" spans="1:1" x14ac:dyDescent="0.25">
      <c r="A332" s="261"/>
    </row>
    <row r="333" spans="1:1" x14ac:dyDescent="0.25">
      <c r="A333" s="261"/>
    </row>
    <row r="334" spans="1:1" x14ac:dyDescent="0.25">
      <c r="A334" s="261"/>
    </row>
    <row r="335" spans="1:1" x14ac:dyDescent="0.25">
      <c r="A335" s="261"/>
    </row>
    <row r="336" spans="1:1" x14ac:dyDescent="0.25">
      <c r="A336" s="261" t="s">
        <v>377</v>
      </c>
    </row>
    <row r="337" spans="1:1" x14ac:dyDescent="0.25">
      <c r="A337" s="261"/>
    </row>
    <row r="338" spans="1:1" x14ac:dyDescent="0.25">
      <c r="A338" s="261"/>
    </row>
    <row r="339" spans="1:1" x14ac:dyDescent="0.25">
      <c r="A339" s="261"/>
    </row>
    <row r="340" spans="1:1" x14ac:dyDescent="0.25">
      <c r="A340" s="261"/>
    </row>
    <row r="341" spans="1:1" x14ac:dyDescent="0.25">
      <c r="A341" s="261"/>
    </row>
    <row r="342" spans="1:1" x14ac:dyDescent="0.25">
      <c r="A342" s="261"/>
    </row>
    <row r="343" spans="1:1" x14ac:dyDescent="0.25">
      <c r="A343" s="261"/>
    </row>
    <row r="344" spans="1:1" x14ac:dyDescent="0.25">
      <c r="A344" s="261"/>
    </row>
    <row r="345" spans="1:1" x14ac:dyDescent="0.25">
      <c r="A345" s="261"/>
    </row>
    <row r="346" spans="1:1" x14ac:dyDescent="0.25">
      <c r="A346" s="261"/>
    </row>
    <row r="347" spans="1:1" x14ac:dyDescent="0.25">
      <c r="A347" s="261"/>
    </row>
    <row r="348" spans="1:1" x14ac:dyDescent="0.25">
      <c r="A348" s="261"/>
    </row>
    <row r="349" spans="1:1" x14ac:dyDescent="0.25">
      <c r="A349" s="261"/>
    </row>
    <row r="350" spans="1:1" x14ac:dyDescent="0.25">
      <c r="A350" s="261"/>
    </row>
    <row r="351" spans="1:1" x14ac:dyDescent="0.25">
      <c r="A351" s="261"/>
    </row>
    <row r="352" spans="1:1" x14ac:dyDescent="0.25">
      <c r="A352" s="261"/>
    </row>
    <row r="353" spans="1:1" x14ac:dyDescent="0.25">
      <c r="A353" s="261"/>
    </row>
    <row r="354" spans="1:1" x14ac:dyDescent="0.25">
      <c r="A354" s="261"/>
    </row>
    <row r="355" spans="1:1" x14ac:dyDescent="0.25">
      <c r="A355" s="261"/>
    </row>
    <row r="356" spans="1:1" x14ac:dyDescent="0.25">
      <c r="A356" s="261"/>
    </row>
    <row r="357" spans="1:1" x14ac:dyDescent="0.25">
      <c r="A357" s="261"/>
    </row>
    <row r="358" spans="1:1" x14ac:dyDescent="0.25">
      <c r="A358" s="261"/>
    </row>
    <row r="359" spans="1:1" x14ac:dyDescent="0.25">
      <c r="A359" s="261"/>
    </row>
    <row r="360" spans="1:1" x14ac:dyDescent="0.25">
      <c r="A360" s="261"/>
    </row>
    <row r="361" spans="1:1" x14ac:dyDescent="0.25">
      <c r="A361" s="261"/>
    </row>
    <row r="362" spans="1:1" x14ac:dyDescent="0.25">
      <c r="A362" s="261"/>
    </row>
    <row r="363" spans="1:1" x14ac:dyDescent="0.25">
      <c r="A363" s="261"/>
    </row>
    <row r="364" spans="1:1" x14ac:dyDescent="0.25">
      <c r="A364" s="261"/>
    </row>
    <row r="365" spans="1:1" x14ac:dyDescent="0.25">
      <c r="A365" s="261"/>
    </row>
    <row r="366" spans="1:1" x14ac:dyDescent="0.25">
      <c r="A366" s="261"/>
    </row>
    <row r="367" spans="1:1" x14ac:dyDescent="0.25">
      <c r="A367" s="261"/>
    </row>
    <row r="368" spans="1:1" x14ac:dyDescent="0.25">
      <c r="A368" s="261"/>
    </row>
    <row r="369" spans="1:1" x14ac:dyDescent="0.25">
      <c r="A369" s="261"/>
    </row>
    <row r="370" spans="1:1" x14ac:dyDescent="0.25">
      <c r="A370" s="261"/>
    </row>
    <row r="371" spans="1:1" x14ac:dyDescent="0.25">
      <c r="A371" s="261"/>
    </row>
    <row r="372" spans="1:1" x14ac:dyDescent="0.25">
      <c r="A372" s="261"/>
    </row>
    <row r="373" spans="1:1" x14ac:dyDescent="0.25">
      <c r="A373" s="261"/>
    </row>
    <row r="374" spans="1:1" x14ac:dyDescent="0.25">
      <c r="A374" s="261"/>
    </row>
    <row r="375" spans="1:1" x14ac:dyDescent="0.25">
      <c r="A375" s="261"/>
    </row>
    <row r="376" spans="1:1" x14ac:dyDescent="0.25">
      <c r="A376" s="261"/>
    </row>
    <row r="377" spans="1:1" x14ac:dyDescent="0.25">
      <c r="A377" s="261"/>
    </row>
    <row r="378" spans="1:1" x14ac:dyDescent="0.25">
      <c r="A378" s="261"/>
    </row>
    <row r="379" spans="1:1" x14ac:dyDescent="0.25">
      <c r="A379" s="261"/>
    </row>
    <row r="380" spans="1:1" x14ac:dyDescent="0.25">
      <c r="A380" s="261"/>
    </row>
    <row r="381" spans="1:1" x14ac:dyDescent="0.25">
      <c r="A381" s="261"/>
    </row>
    <row r="382" spans="1:1" x14ac:dyDescent="0.25">
      <c r="A382" s="261"/>
    </row>
    <row r="383" spans="1:1" x14ac:dyDescent="0.25">
      <c r="A383" s="261"/>
    </row>
    <row r="384" spans="1:1" x14ac:dyDescent="0.25">
      <c r="A384" s="261"/>
    </row>
    <row r="385" spans="1:1" x14ac:dyDescent="0.25">
      <c r="A385" s="261" t="s">
        <v>378</v>
      </c>
    </row>
    <row r="386" spans="1:1" x14ac:dyDescent="0.25">
      <c r="A386" s="261"/>
    </row>
    <row r="387" spans="1:1" x14ac:dyDescent="0.25">
      <c r="A387" s="261"/>
    </row>
    <row r="388" spans="1:1" x14ac:dyDescent="0.25">
      <c r="A388" s="261"/>
    </row>
    <row r="389" spans="1:1" x14ac:dyDescent="0.25">
      <c r="A389" s="261"/>
    </row>
    <row r="390" spans="1:1" x14ac:dyDescent="0.25">
      <c r="A390" s="261"/>
    </row>
    <row r="391" spans="1:1" x14ac:dyDescent="0.25">
      <c r="A391" s="261"/>
    </row>
    <row r="392" spans="1:1" x14ac:dyDescent="0.25">
      <c r="A392" s="261"/>
    </row>
    <row r="393" spans="1:1" x14ac:dyDescent="0.25">
      <c r="A393" s="261"/>
    </row>
    <row r="394" spans="1:1" x14ac:dyDescent="0.25">
      <c r="A394" s="261"/>
    </row>
    <row r="395" spans="1:1" x14ac:dyDescent="0.25">
      <c r="A395" s="261"/>
    </row>
    <row r="396" spans="1:1" x14ac:dyDescent="0.25">
      <c r="A396" s="261"/>
    </row>
    <row r="397" spans="1:1" x14ac:dyDescent="0.25">
      <c r="A397" s="261"/>
    </row>
    <row r="398" spans="1:1" x14ac:dyDescent="0.25">
      <c r="A398" s="261"/>
    </row>
    <row r="399" spans="1:1" x14ac:dyDescent="0.25">
      <c r="A399" s="261"/>
    </row>
    <row r="400" spans="1:1" x14ac:dyDescent="0.25">
      <c r="A400" s="261"/>
    </row>
    <row r="401" spans="1:1" x14ac:dyDescent="0.25">
      <c r="A401" s="261"/>
    </row>
    <row r="402" spans="1:1" x14ac:dyDescent="0.25">
      <c r="A402" s="261"/>
    </row>
    <row r="403" spans="1:1" x14ac:dyDescent="0.25">
      <c r="A403" s="261"/>
    </row>
    <row r="404" spans="1:1" x14ac:dyDescent="0.25">
      <c r="A404" s="261"/>
    </row>
    <row r="405" spans="1:1" x14ac:dyDescent="0.25">
      <c r="A405" s="261"/>
    </row>
    <row r="406" spans="1:1" x14ac:dyDescent="0.25">
      <c r="A406" s="261"/>
    </row>
    <row r="407" spans="1:1" x14ac:dyDescent="0.25">
      <c r="A407" s="261"/>
    </row>
    <row r="408" spans="1:1" x14ac:dyDescent="0.25">
      <c r="A408" s="261"/>
    </row>
    <row r="409" spans="1:1" x14ac:dyDescent="0.25">
      <c r="A409" s="261"/>
    </row>
    <row r="410" spans="1:1" x14ac:dyDescent="0.25">
      <c r="A410" s="261"/>
    </row>
    <row r="411" spans="1:1" x14ac:dyDescent="0.25">
      <c r="A411" s="261"/>
    </row>
    <row r="412" spans="1:1" x14ac:dyDescent="0.25">
      <c r="A412" s="261"/>
    </row>
    <row r="413" spans="1:1" x14ac:dyDescent="0.25">
      <c r="A413" s="261"/>
    </row>
    <row r="414" spans="1:1" x14ac:dyDescent="0.25">
      <c r="A414" s="261"/>
    </row>
    <row r="415" spans="1:1" x14ac:dyDescent="0.25">
      <c r="A415" s="261"/>
    </row>
    <row r="416" spans="1:1" x14ac:dyDescent="0.25">
      <c r="A416" s="261"/>
    </row>
    <row r="417" spans="1:1" x14ac:dyDescent="0.25">
      <c r="A417" s="261"/>
    </row>
    <row r="418" spans="1:1" x14ac:dyDescent="0.25">
      <c r="A418" s="261"/>
    </row>
    <row r="419" spans="1:1" x14ac:dyDescent="0.25">
      <c r="A419" s="261"/>
    </row>
    <row r="420" spans="1:1" x14ac:dyDescent="0.25">
      <c r="A420" s="261"/>
    </row>
    <row r="421" spans="1:1" x14ac:dyDescent="0.25">
      <c r="A421" s="261"/>
    </row>
    <row r="422" spans="1:1" x14ac:dyDescent="0.25">
      <c r="A422" s="261"/>
    </row>
    <row r="423" spans="1:1" x14ac:dyDescent="0.25">
      <c r="A423" s="261"/>
    </row>
    <row r="424" spans="1:1" x14ac:dyDescent="0.25">
      <c r="A424" s="261"/>
    </row>
    <row r="425" spans="1:1" x14ac:dyDescent="0.25">
      <c r="A425" s="261"/>
    </row>
    <row r="426" spans="1:1" x14ac:dyDescent="0.25">
      <c r="A426" s="261"/>
    </row>
    <row r="427" spans="1:1" x14ac:dyDescent="0.25">
      <c r="A427" s="261"/>
    </row>
    <row r="428" spans="1:1" x14ac:dyDescent="0.25">
      <c r="A428" s="261"/>
    </row>
    <row r="429" spans="1:1" x14ac:dyDescent="0.25">
      <c r="A429" s="261"/>
    </row>
    <row r="430" spans="1:1" x14ac:dyDescent="0.25">
      <c r="A430" s="261"/>
    </row>
    <row r="431" spans="1:1" x14ac:dyDescent="0.25">
      <c r="A431" s="261"/>
    </row>
    <row r="432" spans="1:1" x14ac:dyDescent="0.25">
      <c r="A432" s="261"/>
    </row>
    <row r="433" spans="1:1" x14ac:dyDescent="0.25">
      <c r="A433" s="261"/>
    </row>
    <row r="440" spans="1:1" x14ac:dyDescent="0.25">
      <c r="A440" s="261" t="s">
        <v>379</v>
      </c>
    </row>
    <row r="441" spans="1:1" x14ac:dyDescent="0.25">
      <c r="A441" s="261"/>
    </row>
    <row r="442" spans="1:1" x14ac:dyDescent="0.25">
      <c r="A442" s="261"/>
    </row>
    <row r="443" spans="1:1" x14ac:dyDescent="0.25">
      <c r="A443" s="261"/>
    </row>
    <row r="444" spans="1:1" x14ac:dyDescent="0.25">
      <c r="A444" s="261"/>
    </row>
    <row r="445" spans="1:1" x14ac:dyDescent="0.25">
      <c r="A445" s="261"/>
    </row>
    <row r="446" spans="1:1" x14ac:dyDescent="0.25">
      <c r="A446" s="261"/>
    </row>
    <row r="447" spans="1:1" x14ac:dyDescent="0.25">
      <c r="A447" s="261"/>
    </row>
    <row r="448" spans="1:1" x14ac:dyDescent="0.25">
      <c r="A448" s="261"/>
    </row>
    <row r="449" spans="1:1" x14ac:dyDescent="0.25">
      <c r="A449" s="261"/>
    </row>
    <row r="450" spans="1:1" x14ac:dyDescent="0.25">
      <c r="A450" s="261"/>
    </row>
    <row r="451" spans="1:1" x14ac:dyDescent="0.25">
      <c r="A451" s="261"/>
    </row>
    <row r="452" spans="1:1" x14ac:dyDescent="0.25">
      <c r="A452" s="261"/>
    </row>
    <row r="453" spans="1:1" x14ac:dyDescent="0.25">
      <c r="A453" s="261"/>
    </row>
    <row r="454" spans="1:1" x14ac:dyDescent="0.25">
      <c r="A454" s="261"/>
    </row>
    <row r="455" spans="1:1" x14ac:dyDescent="0.25">
      <c r="A455" s="261"/>
    </row>
    <row r="456" spans="1:1" x14ac:dyDescent="0.25">
      <c r="A456" s="261"/>
    </row>
    <row r="457" spans="1:1" x14ac:dyDescent="0.25">
      <c r="A457" s="261"/>
    </row>
    <row r="458" spans="1:1" x14ac:dyDescent="0.25">
      <c r="A458" s="261"/>
    </row>
    <row r="459" spans="1:1" x14ac:dyDescent="0.25">
      <c r="A459" s="261"/>
    </row>
    <row r="460" spans="1:1" x14ac:dyDescent="0.25">
      <c r="A460" s="261"/>
    </row>
    <row r="461" spans="1:1" x14ac:dyDescent="0.25">
      <c r="A461" s="261"/>
    </row>
    <row r="462" spans="1:1" x14ac:dyDescent="0.25">
      <c r="A462" s="261"/>
    </row>
    <row r="463" spans="1:1" x14ac:dyDescent="0.25">
      <c r="A463" s="261"/>
    </row>
    <row r="464" spans="1:1" x14ac:dyDescent="0.25">
      <c r="A464" s="261"/>
    </row>
    <row r="465" spans="1:1" x14ac:dyDescent="0.25">
      <c r="A465" s="261"/>
    </row>
    <row r="466" spans="1:1" x14ac:dyDescent="0.25">
      <c r="A466" s="261"/>
    </row>
    <row r="467" spans="1:1" x14ac:dyDescent="0.25">
      <c r="A467" s="261"/>
    </row>
    <row r="468" spans="1:1" x14ac:dyDescent="0.25">
      <c r="A468" s="261"/>
    </row>
    <row r="469" spans="1:1" x14ac:dyDescent="0.25">
      <c r="A469" s="261"/>
    </row>
    <row r="470" spans="1:1" x14ac:dyDescent="0.25">
      <c r="A470" s="261"/>
    </row>
    <row r="471" spans="1:1" x14ac:dyDescent="0.25">
      <c r="A471" s="261"/>
    </row>
    <row r="472" spans="1:1" x14ac:dyDescent="0.25">
      <c r="A472" s="261"/>
    </row>
    <row r="473" spans="1:1" x14ac:dyDescent="0.25">
      <c r="A473" s="261"/>
    </row>
    <row r="474" spans="1:1" x14ac:dyDescent="0.25">
      <c r="A474" s="261"/>
    </row>
    <row r="475" spans="1:1" x14ac:dyDescent="0.25">
      <c r="A475" s="261"/>
    </row>
    <row r="476" spans="1:1" x14ac:dyDescent="0.25">
      <c r="A476" s="261"/>
    </row>
    <row r="477" spans="1:1" x14ac:dyDescent="0.25">
      <c r="A477" s="261"/>
    </row>
    <row r="478" spans="1:1" x14ac:dyDescent="0.25">
      <c r="A478" s="261"/>
    </row>
    <row r="479" spans="1:1" x14ac:dyDescent="0.25">
      <c r="A479" s="261"/>
    </row>
    <row r="480" spans="1:1" x14ac:dyDescent="0.25">
      <c r="A480" s="261"/>
    </row>
    <row r="481" spans="1:1" x14ac:dyDescent="0.25">
      <c r="A481" s="261"/>
    </row>
    <row r="482" spans="1:1" x14ac:dyDescent="0.25">
      <c r="A482" s="261"/>
    </row>
    <row r="483" spans="1:1" x14ac:dyDescent="0.25">
      <c r="A483" s="261"/>
    </row>
    <row r="484" spans="1:1" x14ac:dyDescent="0.25">
      <c r="A484" s="261"/>
    </row>
  </sheetData>
  <mergeCells count="23">
    <mergeCell ref="Z25:AD25"/>
    <mergeCell ref="Z9:AD9"/>
    <mergeCell ref="G9:I9"/>
    <mergeCell ref="AA12:AD12"/>
    <mergeCell ref="AA15:AD15"/>
    <mergeCell ref="AA19:AD19"/>
    <mergeCell ref="G7:J7"/>
    <mergeCell ref="T7:X7"/>
    <mergeCell ref="A1:A37"/>
    <mergeCell ref="A43:A88"/>
    <mergeCell ref="A94:A139"/>
    <mergeCell ref="D9:F9"/>
    <mergeCell ref="C12:E12"/>
    <mergeCell ref="C14:E14"/>
    <mergeCell ref="C18:F18"/>
    <mergeCell ref="C26:F26"/>
    <mergeCell ref="A385:A433"/>
    <mergeCell ref="A440:A484"/>
    <mergeCell ref="A140:A188"/>
    <mergeCell ref="A189:A237"/>
    <mergeCell ref="A238:A286"/>
    <mergeCell ref="A287:A335"/>
    <mergeCell ref="A336:A38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AR383"/>
  <sheetViews>
    <sheetView showGridLines="0" tabSelected="1" topLeftCell="AM3" zoomScale="50" zoomScaleNormal="50" workbookViewId="0">
      <selection activeCell="AO3" sqref="AO3"/>
    </sheetView>
  </sheetViews>
  <sheetFormatPr baseColWidth="10" defaultColWidth="11.42578125" defaultRowHeight="39.950000000000003" customHeight="1" x14ac:dyDescent="0.25"/>
  <cols>
    <col min="1" max="1" width="49.7109375" style="62" customWidth="1"/>
    <col min="2" max="2" width="32.140625" style="63" customWidth="1"/>
    <col min="3" max="3" width="19.7109375" style="63" customWidth="1"/>
    <col min="4" max="4" width="50.85546875" style="75" customWidth="1"/>
    <col min="5" max="5" width="31.42578125" style="63" customWidth="1"/>
    <col min="6" max="6" width="66.85546875" style="63" customWidth="1"/>
    <col min="7" max="7" width="26.5703125" style="63" customWidth="1"/>
    <col min="8" max="8" width="27.85546875" style="63" customWidth="1"/>
    <col min="9" max="9" width="49.5703125" style="76" customWidth="1"/>
    <col min="10" max="10" width="47.140625" style="76" customWidth="1"/>
    <col min="11" max="11" width="29.5703125" style="63" customWidth="1"/>
    <col min="12" max="12" width="33.42578125" style="63" customWidth="1"/>
    <col min="13" max="13" width="42.5703125" style="63" customWidth="1"/>
    <col min="14" max="14" width="65.85546875" style="63" customWidth="1"/>
    <col min="15" max="15" width="48.42578125" style="63" customWidth="1"/>
    <col min="16" max="16" width="27.28515625" style="63" customWidth="1"/>
    <col min="17" max="17" width="28.7109375" style="63" customWidth="1"/>
    <col min="18" max="18" width="36.140625" style="63" customWidth="1"/>
    <col min="19" max="19" width="30.140625" style="63" customWidth="1"/>
    <col min="20" max="21" width="19.5703125" style="63" customWidth="1"/>
    <col min="22" max="23" width="24.7109375" style="63" customWidth="1"/>
    <col min="24" max="24" width="35.42578125" style="63" customWidth="1"/>
    <col min="25" max="25" width="19.28515625" style="63" customWidth="1"/>
    <col min="26" max="26" width="26.140625" style="63" customWidth="1"/>
    <col min="27" max="27" width="38" style="63" customWidth="1"/>
    <col min="28" max="28" width="35.42578125" style="63" customWidth="1"/>
    <col min="29" max="29" width="34.85546875" style="63" customWidth="1"/>
    <col min="30" max="30" width="28.7109375" style="63" customWidth="1"/>
    <col min="31" max="31" width="40.7109375" style="63" customWidth="1"/>
    <col min="32" max="32" width="118" style="63" customWidth="1"/>
    <col min="33" max="33" width="89.5703125" style="63" customWidth="1"/>
    <col min="34" max="34" width="86.5703125" style="63" customWidth="1"/>
    <col min="35" max="35" width="177.28515625" style="63" customWidth="1"/>
    <col min="36" max="36" width="122.28515625" style="63" customWidth="1"/>
    <col min="37" max="37" width="104.7109375" style="63" customWidth="1"/>
    <col min="38" max="38" width="92.42578125" style="63" customWidth="1"/>
    <col min="39" max="39" width="120.28515625" style="63" customWidth="1"/>
    <col min="40" max="40" width="83.140625" style="63" customWidth="1"/>
    <col min="41" max="41" width="143.140625" style="75" customWidth="1"/>
    <col min="42" max="42" width="119.28515625" style="63" customWidth="1"/>
    <col min="43" max="43" width="40.7109375" style="63" customWidth="1"/>
    <col min="44" max="44" width="30.7109375" style="63" customWidth="1"/>
    <col min="45" max="16384" width="11.42578125" style="63"/>
  </cols>
  <sheetData>
    <row r="1" spans="1:44" ht="39.75" customHeight="1" x14ac:dyDescent="0.25">
      <c r="B1" s="290"/>
      <c r="C1" s="290"/>
      <c r="D1" s="290"/>
      <c r="E1" s="290" t="s">
        <v>529</v>
      </c>
      <c r="F1" s="290"/>
      <c r="G1" s="290"/>
      <c r="H1" s="290"/>
      <c r="I1" s="290"/>
      <c r="J1" s="290"/>
      <c r="K1" s="290"/>
      <c r="L1" s="290"/>
      <c r="M1" s="290"/>
      <c r="N1" s="290"/>
      <c r="O1" s="290"/>
      <c r="P1" s="290"/>
      <c r="Q1" s="290"/>
      <c r="R1" s="290"/>
      <c r="S1" s="290"/>
      <c r="T1" s="290"/>
      <c r="U1" s="291" t="s">
        <v>530</v>
      </c>
      <c r="V1" s="291"/>
    </row>
    <row r="2" spans="1:44" ht="39.950000000000003" customHeight="1" x14ac:dyDescent="0.25">
      <c r="B2" s="290"/>
      <c r="C2" s="290"/>
      <c r="D2" s="290"/>
      <c r="E2" s="290"/>
      <c r="F2" s="290"/>
      <c r="G2" s="290"/>
      <c r="H2" s="290"/>
      <c r="I2" s="290"/>
      <c r="J2" s="290"/>
      <c r="K2" s="290"/>
      <c r="L2" s="290"/>
      <c r="M2" s="290"/>
      <c r="N2" s="290"/>
      <c r="O2" s="290"/>
      <c r="P2" s="290"/>
      <c r="Q2" s="290"/>
      <c r="R2" s="290"/>
      <c r="S2" s="290"/>
      <c r="T2" s="290"/>
      <c r="U2" s="291" t="s">
        <v>456</v>
      </c>
      <c r="V2" s="291"/>
    </row>
    <row r="3" spans="1:44" ht="39.950000000000003" customHeight="1" x14ac:dyDescent="0.25">
      <c r="B3" s="290"/>
      <c r="C3" s="290"/>
      <c r="D3" s="290"/>
      <c r="E3" s="290"/>
      <c r="F3" s="290"/>
      <c r="G3" s="290"/>
      <c r="H3" s="290"/>
      <c r="I3" s="290"/>
      <c r="J3" s="290"/>
      <c r="K3" s="290"/>
      <c r="L3" s="290"/>
      <c r="M3" s="290"/>
      <c r="N3" s="290"/>
      <c r="O3" s="290"/>
      <c r="P3" s="290"/>
      <c r="Q3" s="290"/>
      <c r="R3" s="290"/>
      <c r="S3" s="290"/>
      <c r="T3" s="290"/>
      <c r="U3" s="291"/>
      <c r="V3" s="291"/>
    </row>
    <row r="4" spans="1:44" ht="39.950000000000003" customHeight="1" x14ac:dyDescent="0.25">
      <c r="B4" s="290"/>
      <c r="C4" s="290"/>
      <c r="D4" s="290"/>
      <c r="E4" s="290"/>
      <c r="F4" s="290"/>
      <c r="G4" s="290"/>
      <c r="H4" s="290"/>
      <c r="I4" s="290"/>
      <c r="J4" s="290"/>
      <c r="K4" s="290"/>
      <c r="L4" s="290"/>
      <c r="M4" s="290"/>
      <c r="N4" s="290"/>
      <c r="O4" s="290"/>
      <c r="P4" s="290"/>
      <c r="Q4" s="290"/>
      <c r="R4" s="290"/>
      <c r="S4" s="290"/>
      <c r="T4" s="290"/>
      <c r="U4" s="291" t="s">
        <v>531</v>
      </c>
      <c r="V4" s="291"/>
    </row>
    <row r="5" spans="1:44" ht="39.950000000000003" customHeight="1" x14ac:dyDescent="0.25">
      <c r="B5" s="290"/>
      <c r="C5" s="290"/>
      <c r="D5" s="290"/>
      <c r="E5" s="290"/>
      <c r="F5" s="290"/>
      <c r="G5" s="290"/>
      <c r="H5" s="290"/>
      <c r="I5" s="290"/>
      <c r="J5" s="290"/>
      <c r="K5" s="290"/>
      <c r="L5" s="290"/>
      <c r="M5" s="290"/>
      <c r="N5" s="290"/>
      <c r="O5" s="290"/>
      <c r="P5" s="290"/>
      <c r="Q5" s="290"/>
      <c r="R5" s="290"/>
      <c r="S5" s="290"/>
      <c r="T5" s="290"/>
      <c r="U5" s="291"/>
      <c r="V5" s="291"/>
    </row>
    <row r="6" spans="1:44" ht="22.5" customHeight="1" x14ac:dyDescent="0.25">
      <c r="B6" s="285" t="s">
        <v>532</v>
      </c>
      <c r="C6" s="286" t="s">
        <v>533</v>
      </c>
      <c r="D6" s="287"/>
      <c r="E6" s="287"/>
      <c r="F6" s="287"/>
      <c r="G6" s="287"/>
      <c r="H6" s="287"/>
      <c r="I6" s="287"/>
      <c r="J6" s="287"/>
      <c r="K6" s="292"/>
      <c r="L6" s="274" t="s">
        <v>534</v>
      </c>
      <c r="M6" s="275"/>
      <c r="N6" s="275"/>
      <c r="O6" s="275"/>
      <c r="P6" s="275"/>
      <c r="Q6" s="275"/>
      <c r="R6" s="275"/>
      <c r="S6" s="276"/>
      <c r="T6" s="274" t="s">
        <v>535</v>
      </c>
      <c r="U6" s="272"/>
      <c r="V6" s="272"/>
      <c r="W6" s="273"/>
      <c r="X6" s="271" t="s">
        <v>536</v>
      </c>
      <c r="Y6" s="272"/>
      <c r="Z6" s="272"/>
      <c r="AA6" s="273"/>
      <c r="AB6" s="325" t="s">
        <v>537</v>
      </c>
      <c r="AC6" s="325" t="s">
        <v>538</v>
      </c>
      <c r="AD6" s="271" t="s">
        <v>440</v>
      </c>
      <c r="AE6" s="272"/>
      <c r="AF6" s="272"/>
      <c r="AG6" s="271" t="s">
        <v>539</v>
      </c>
      <c r="AH6" s="272"/>
      <c r="AI6" s="272"/>
      <c r="AJ6" s="272"/>
      <c r="AK6" s="272"/>
      <c r="AL6" s="272"/>
      <c r="AM6" s="272"/>
      <c r="AN6" s="272"/>
      <c r="AO6" s="272"/>
      <c r="AP6" s="272"/>
      <c r="AQ6" s="272"/>
      <c r="AR6" s="273"/>
    </row>
    <row r="7" spans="1:44" ht="21.75" customHeight="1" x14ac:dyDescent="0.25">
      <c r="B7" s="285"/>
      <c r="C7" s="288"/>
      <c r="D7" s="289"/>
      <c r="E7" s="289"/>
      <c r="F7" s="289"/>
      <c r="G7" s="289"/>
      <c r="H7" s="289"/>
      <c r="I7" s="289"/>
      <c r="J7" s="289"/>
      <c r="K7" s="293"/>
      <c r="L7" s="277"/>
      <c r="M7" s="278"/>
      <c r="N7" s="278"/>
      <c r="O7" s="278"/>
      <c r="P7" s="278"/>
      <c r="Q7" s="278"/>
      <c r="R7" s="278"/>
      <c r="S7" s="279"/>
      <c r="T7" s="277"/>
      <c r="U7" s="278"/>
      <c r="V7" s="278"/>
      <c r="W7" s="279"/>
      <c r="X7" s="274"/>
      <c r="Y7" s="275"/>
      <c r="Z7" s="275"/>
      <c r="AA7" s="276"/>
      <c r="AB7" s="326"/>
      <c r="AC7" s="326"/>
      <c r="AD7" s="277"/>
      <c r="AE7" s="278"/>
      <c r="AF7" s="278"/>
      <c r="AG7" s="277"/>
      <c r="AH7" s="278"/>
      <c r="AI7" s="278"/>
      <c r="AJ7" s="278"/>
      <c r="AK7" s="278"/>
      <c r="AL7" s="278"/>
      <c r="AM7" s="278"/>
      <c r="AN7" s="278"/>
      <c r="AO7" s="278"/>
      <c r="AP7" s="278"/>
      <c r="AQ7" s="278"/>
      <c r="AR7" s="279"/>
    </row>
    <row r="8" spans="1:44" ht="39.75" customHeight="1" x14ac:dyDescent="0.25">
      <c r="B8" s="285"/>
      <c r="C8" s="191" t="s">
        <v>69</v>
      </c>
      <c r="D8" s="192" t="s">
        <v>540</v>
      </c>
      <c r="E8" s="192" t="s">
        <v>541</v>
      </c>
      <c r="F8" s="192" t="s">
        <v>542</v>
      </c>
      <c r="G8" s="192" t="s">
        <v>543</v>
      </c>
      <c r="H8" s="192" t="s">
        <v>544</v>
      </c>
      <c r="I8" s="192" t="s">
        <v>545</v>
      </c>
      <c r="J8" s="192" t="s">
        <v>546</v>
      </c>
      <c r="K8" s="192" t="s">
        <v>547</v>
      </c>
      <c r="L8" s="332" t="s">
        <v>548</v>
      </c>
      <c r="M8" s="333"/>
      <c r="N8" s="193" t="s">
        <v>549</v>
      </c>
      <c r="O8" s="193" t="s">
        <v>550</v>
      </c>
      <c r="P8" s="193" t="s">
        <v>397</v>
      </c>
      <c r="Q8" s="193" t="s">
        <v>390</v>
      </c>
      <c r="R8" s="193" t="s">
        <v>551</v>
      </c>
      <c r="S8" s="193" t="s">
        <v>552</v>
      </c>
      <c r="T8" s="193" t="s">
        <v>389</v>
      </c>
      <c r="U8" s="193" t="s">
        <v>553</v>
      </c>
      <c r="V8" s="193" t="s">
        <v>554</v>
      </c>
      <c r="W8" s="193" t="s">
        <v>555</v>
      </c>
      <c r="X8" s="193" t="s">
        <v>556</v>
      </c>
      <c r="Y8" s="193" t="s">
        <v>557</v>
      </c>
      <c r="Z8" s="193" t="s">
        <v>558</v>
      </c>
      <c r="AA8" s="193" t="s">
        <v>559</v>
      </c>
      <c r="AB8" s="327"/>
      <c r="AC8" s="327"/>
      <c r="AD8" s="193" t="s">
        <v>397</v>
      </c>
      <c r="AE8" s="193" t="s">
        <v>560</v>
      </c>
      <c r="AF8" s="193" t="s">
        <v>390</v>
      </c>
      <c r="AG8" s="193" t="s">
        <v>561</v>
      </c>
      <c r="AH8" s="193" t="s">
        <v>562</v>
      </c>
      <c r="AI8" s="193" t="s">
        <v>563</v>
      </c>
      <c r="AJ8" s="193" t="s">
        <v>564</v>
      </c>
      <c r="AK8" s="193" t="s">
        <v>565</v>
      </c>
      <c r="AL8" s="193" t="s">
        <v>566</v>
      </c>
      <c r="AM8" s="193" t="s">
        <v>567</v>
      </c>
      <c r="AN8" s="193" t="s">
        <v>568</v>
      </c>
      <c r="AO8" s="194" t="s">
        <v>569</v>
      </c>
      <c r="AP8" s="193" t="s">
        <v>570</v>
      </c>
      <c r="AQ8" s="193" t="s">
        <v>571</v>
      </c>
      <c r="AR8" s="193" t="s">
        <v>572</v>
      </c>
    </row>
    <row r="9" spans="1:44" ht="162" x14ac:dyDescent="0.25">
      <c r="A9" s="62" t="s">
        <v>440</v>
      </c>
      <c r="B9" s="297" t="str">
        <f>'IDENTIFICACIÓN DE RIESGOS.'!$B$8</f>
        <v>Evaluación, Acompañamiento y Asesoría del Sistema de Control Interno</v>
      </c>
      <c r="C9" s="298">
        <v>1</v>
      </c>
      <c r="D9" s="345" t="str">
        <f>'IDENTIFICACIÓN DE RIESGOS.'!H8</f>
        <v>Posibilidad de que se oculte, distorsione o tergiverse situaciones observadas en el desarrollo de las diferentes auditorías y/o seguimientos realizados por el personal de la OCI, para beneficio de particulares.</v>
      </c>
      <c r="E9" s="302" t="s">
        <v>573</v>
      </c>
      <c r="F9" s="347" t="s">
        <v>574</v>
      </c>
      <c r="G9" s="302" t="s">
        <v>283</v>
      </c>
      <c r="H9" s="294" t="str">
        <f>'IDENTIFICACIÓN DE RIESGOS.'!P8</f>
        <v>Corrupción</v>
      </c>
      <c r="I9" s="100" t="str">
        <f>'IDENTIFICACIÓN DE RIESGOS.'!I8</f>
        <v xml:space="preserve">Intereses particulares con el fin de distorsionar, ocultar o tergiversar la información y evidencias resultantes. </v>
      </c>
      <c r="J9" s="100" t="str">
        <f>'IDENTIFICACIÓN DE RIESGOS.'!K8</f>
        <v>Resultados de los trabajos de auditoría y/o seguimientos no acordes a la realidad favoreciendo a un tercero.</v>
      </c>
      <c r="K9" s="355" t="str">
        <f>DATOS!C203</f>
        <v>Alta</v>
      </c>
      <c r="L9" s="356" t="s">
        <v>575</v>
      </c>
      <c r="M9" s="357"/>
      <c r="N9" s="183" t="s">
        <v>576</v>
      </c>
      <c r="O9" s="183" t="s">
        <v>577</v>
      </c>
      <c r="P9" s="179" t="s">
        <v>437</v>
      </c>
      <c r="Q9" s="179" t="s">
        <v>444</v>
      </c>
      <c r="R9" s="179" t="s">
        <v>578</v>
      </c>
      <c r="S9" s="305" t="str">
        <f>DATOS!L235</f>
        <v>Fuerte</v>
      </c>
      <c r="T9" s="280" t="str">
        <f>DATOS!C355</f>
        <v>Rara Vez</v>
      </c>
      <c r="U9" s="280" t="str">
        <f>DATOS!C351</f>
        <v>Moderado</v>
      </c>
      <c r="V9" s="328" t="str">
        <f>DATOS!C386</f>
        <v>Moderada</v>
      </c>
      <c r="W9" s="280" t="str">
        <f>IF(H9="Corrupción",DATOS!$B$391,IF(V9=DATOS!$B$199,DATOS!$B$391,IF(V9=DATOS!$B$198,DATOS!$B$392,IF(V9=DATOS!$B$197,DATOS!$B$392,IF(V9=DATOS!$B$196,DATOS!$B$393,"No Aplica")))))</f>
        <v>Evitar / Transferir</v>
      </c>
      <c r="X9" s="331" t="str">
        <f>IF(W9="No Aplica","No Aplica",IF(W9="Asumir","No requiere acciones adicionales","Definir acciones complementarias"))</f>
        <v>Definir acciones complementarias</v>
      </c>
      <c r="Y9" s="354">
        <v>43769</v>
      </c>
      <c r="Z9" s="353" t="s">
        <v>579</v>
      </c>
      <c r="AA9" s="249" t="s">
        <v>580</v>
      </c>
      <c r="AB9" s="283" t="s">
        <v>581</v>
      </c>
      <c r="AC9" s="249" t="s">
        <v>582</v>
      </c>
      <c r="AD9" s="280" t="str">
        <f>DATOS!B396</f>
        <v xml:space="preserve">Monitoreo permanente y se deja registro mensual </v>
      </c>
      <c r="AE9" s="283" t="s">
        <v>583</v>
      </c>
      <c r="AF9" s="283" t="s">
        <v>444</v>
      </c>
      <c r="AG9" s="195" t="s">
        <v>584</v>
      </c>
      <c r="AH9" s="196" t="s">
        <v>585</v>
      </c>
      <c r="AI9" s="197" t="s">
        <v>586</v>
      </c>
      <c r="AJ9" s="195" t="s">
        <v>587</v>
      </c>
      <c r="AK9" s="195" t="s">
        <v>588</v>
      </c>
      <c r="AL9" s="198" t="s">
        <v>589</v>
      </c>
      <c r="AM9" s="195" t="s">
        <v>590</v>
      </c>
      <c r="AN9" s="196" t="s">
        <v>591</v>
      </c>
      <c r="AO9" s="199" t="s">
        <v>592</v>
      </c>
      <c r="AP9" s="195"/>
      <c r="AQ9" s="195"/>
      <c r="AR9" s="195"/>
    </row>
    <row r="10" spans="1:44" ht="409.6" customHeight="1" x14ac:dyDescent="0.25">
      <c r="B10" s="297"/>
      <c r="C10" s="299"/>
      <c r="D10" s="346"/>
      <c r="E10" s="303"/>
      <c r="F10" s="347"/>
      <c r="G10" s="303"/>
      <c r="H10" s="295"/>
      <c r="I10" s="100" t="str">
        <f>'IDENTIFICACIÓN DE RIESGOS.'!I9</f>
        <v>Falta de autocontrol en la revisión de los informes de auditorías de gestión, de ley y de seguimiento que generan los servidores públicos de la OCI.</v>
      </c>
      <c r="J10" s="100" t="str">
        <f>'IDENTIFICACIÓN DE RIESGOS.'!K9</f>
        <v>Pérdida de credibilidad de la OCI.</v>
      </c>
      <c r="K10" s="355"/>
      <c r="L10" s="356" t="s">
        <v>593</v>
      </c>
      <c r="M10" s="357"/>
      <c r="N10" s="183" t="s">
        <v>594</v>
      </c>
      <c r="O10" s="183" t="s">
        <v>595</v>
      </c>
      <c r="P10" s="179" t="s">
        <v>204</v>
      </c>
      <c r="Q10" s="179" t="s">
        <v>444</v>
      </c>
      <c r="R10" s="179" t="s">
        <v>596</v>
      </c>
      <c r="S10" s="306"/>
      <c r="T10" s="281"/>
      <c r="U10" s="281"/>
      <c r="V10" s="329"/>
      <c r="W10" s="281"/>
      <c r="X10" s="331"/>
      <c r="Y10" s="353"/>
      <c r="Z10" s="353"/>
      <c r="AA10" s="250"/>
      <c r="AB10" s="283"/>
      <c r="AC10" s="250"/>
      <c r="AD10" s="281"/>
      <c r="AE10" s="283"/>
      <c r="AF10" s="283"/>
      <c r="AG10" s="195" t="s">
        <v>597</v>
      </c>
      <c r="AH10" s="196" t="s">
        <v>598</v>
      </c>
      <c r="AI10" s="200" t="s">
        <v>599</v>
      </c>
      <c r="AJ10" s="198" t="s">
        <v>600</v>
      </c>
      <c r="AK10" s="195" t="s">
        <v>601</v>
      </c>
      <c r="AL10" s="198" t="s">
        <v>602</v>
      </c>
      <c r="AM10" s="198" t="s">
        <v>603</v>
      </c>
      <c r="AN10" s="198" t="s">
        <v>604</v>
      </c>
      <c r="AO10" s="201" t="s">
        <v>605</v>
      </c>
      <c r="AP10" s="195"/>
      <c r="AQ10" s="195"/>
      <c r="AR10" s="195"/>
    </row>
    <row r="11" spans="1:44" ht="162" x14ac:dyDescent="0.25">
      <c r="B11" s="297"/>
      <c r="C11" s="299"/>
      <c r="D11" s="346"/>
      <c r="E11" s="303"/>
      <c r="F11" s="347"/>
      <c r="G11" s="303"/>
      <c r="H11" s="295"/>
      <c r="I11" s="100" t="str">
        <f>'IDENTIFICACIÓN DE RIESGOS.'!I10</f>
        <v>Filtración de la información de carácter no oficial por parte de los profesionales a terceros antes de ser socializados y publicados los informes formalmente.</v>
      </c>
      <c r="J11" s="100" t="str">
        <f>'IDENTIFICACIÓN DE RIESGOS.'!K10</f>
        <v xml:space="preserve">Sanciones y/o investigaciones a los servidores públicos.  </v>
      </c>
      <c r="K11" s="355"/>
      <c r="L11" s="356" t="s">
        <v>606</v>
      </c>
      <c r="M11" s="357"/>
      <c r="N11" s="183" t="s">
        <v>607</v>
      </c>
      <c r="O11" s="183" t="s">
        <v>608</v>
      </c>
      <c r="P11" s="179" t="s">
        <v>437</v>
      </c>
      <c r="Q11" s="179" t="s">
        <v>444</v>
      </c>
      <c r="R11" s="179" t="s">
        <v>609</v>
      </c>
      <c r="S11" s="306"/>
      <c r="T11" s="281"/>
      <c r="U11" s="281"/>
      <c r="V11" s="329"/>
      <c r="W11" s="281"/>
      <c r="X11" s="178" t="s">
        <v>610</v>
      </c>
      <c r="Y11" s="353"/>
      <c r="Z11" s="353"/>
      <c r="AA11" s="250"/>
      <c r="AB11" s="283"/>
      <c r="AC11" s="250"/>
      <c r="AD11" s="281"/>
      <c r="AE11" s="283"/>
      <c r="AF11" s="283"/>
      <c r="AG11" s="196" t="s">
        <v>611</v>
      </c>
      <c r="AH11" s="196" t="s">
        <v>612</v>
      </c>
      <c r="AI11" s="197" t="s">
        <v>613</v>
      </c>
      <c r="AJ11" s="197" t="s">
        <v>614</v>
      </c>
      <c r="AK11" s="197" t="s">
        <v>615</v>
      </c>
      <c r="AL11" s="198" t="s">
        <v>616</v>
      </c>
      <c r="AM11" s="195" t="s">
        <v>617</v>
      </c>
      <c r="AN11" s="196" t="s">
        <v>618</v>
      </c>
      <c r="AO11" s="199" t="s">
        <v>619</v>
      </c>
      <c r="AP11" s="195"/>
      <c r="AQ11" s="195"/>
      <c r="AR11" s="195"/>
    </row>
    <row r="12" spans="1:44" ht="34.5" customHeight="1" x14ac:dyDescent="0.25">
      <c r="B12" s="297"/>
      <c r="C12" s="299"/>
      <c r="D12" s="346"/>
      <c r="E12" s="303"/>
      <c r="F12" s="347"/>
      <c r="G12" s="303"/>
      <c r="H12" s="295"/>
      <c r="I12" s="111">
        <f>'IDENTIFICACIÓN DE RIESGOS.'!I11</f>
        <v>0</v>
      </c>
      <c r="J12" s="111">
        <f>'IDENTIFICACIÓN DE RIESGOS.'!K11</f>
        <v>0</v>
      </c>
      <c r="K12" s="355"/>
      <c r="L12" s="265"/>
      <c r="M12" s="267"/>
      <c r="N12" s="202"/>
      <c r="O12" s="202"/>
      <c r="P12" s="179"/>
      <c r="Q12" s="179"/>
      <c r="R12" s="202"/>
      <c r="S12" s="306"/>
      <c r="T12" s="281"/>
      <c r="U12" s="281"/>
      <c r="V12" s="329"/>
      <c r="W12" s="281"/>
      <c r="X12" s="91"/>
      <c r="Y12" s="353"/>
      <c r="Z12" s="353"/>
      <c r="AA12" s="250"/>
      <c r="AB12" s="283"/>
      <c r="AC12" s="250"/>
      <c r="AD12" s="281"/>
      <c r="AE12" s="283"/>
      <c r="AF12" s="283"/>
      <c r="AG12" s="195"/>
      <c r="AH12" s="195"/>
      <c r="AI12" s="195"/>
      <c r="AJ12" s="195"/>
      <c r="AK12" s="195"/>
      <c r="AL12" s="195"/>
      <c r="AM12" s="195"/>
      <c r="AN12" s="195"/>
      <c r="AO12" s="183"/>
      <c r="AP12" s="195"/>
      <c r="AQ12" s="195"/>
      <c r="AR12" s="195"/>
    </row>
    <row r="13" spans="1:44" ht="34.5" customHeight="1" x14ac:dyDescent="0.25">
      <c r="B13" s="297"/>
      <c r="C13" s="299"/>
      <c r="D13" s="346"/>
      <c r="E13" s="303"/>
      <c r="F13" s="347"/>
      <c r="G13" s="303"/>
      <c r="H13" s="311" t="s">
        <v>620</v>
      </c>
      <c r="I13" s="111">
        <f>'IDENTIFICACIÓN DE RIESGOS.'!I12</f>
        <v>0</v>
      </c>
      <c r="J13" s="203">
        <f>'IDENTIFICACIÓN DE RIESGOS.'!K12</f>
        <v>0</v>
      </c>
      <c r="K13" s="355"/>
      <c r="L13" s="265"/>
      <c r="M13" s="267"/>
      <c r="N13" s="202"/>
      <c r="O13" s="202"/>
      <c r="P13" s="179"/>
      <c r="Q13" s="179"/>
      <c r="R13" s="202"/>
      <c r="S13" s="306"/>
      <c r="T13" s="281"/>
      <c r="U13" s="281"/>
      <c r="V13" s="329"/>
      <c r="W13" s="281"/>
      <c r="X13" s="91"/>
      <c r="Y13" s="353"/>
      <c r="Z13" s="353"/>
      <c r="AA13" s="250"/>
      <c r="AB13" s="283"/>
      <c r="AC13" s="250"/>
      <c r="AD13" s="281"/>
      <c r="AE13" s="283"/>
      <c r="AF13" s="283"/>
      <c r="AG13" s="202"/>
      <c r="AH13" s="202"/>
      <c r="AI13" s="202"/>
      <c r="AJ13" s="202"/>
      <c r="AK13" s="202"/>
      <c r="AL13" s="202"/>
      <c r="AM13" s="202"/>
      <c r="AN13" s="202"/>
      <c r="AO13" s="179"/>
      <c r="AP13" s="202"/>
      <c r="AQ13" s="202"/>
      <c r="AR13" s="202"/>
    </row>
    <row r="14" spans="1:44" ht="34.5" customHeight="1" x14ac:dyDescent="0.25">
      <c r="B14" s="297"/>
      <c r="C14" s="299"/>
      <c r="D14" s="346"/>
      <c r="E14" s="303"/>
      <c r="F14" s="347"/>
      <c r="G14" s="303"/>
      <c r="H14" s="312"/>
      <c r="I14" s="111">
        <f>'IDENTIFICACIÓN DE RIESGOS.'!I13</f>
        <v>0</v>
      </c>
      <c r="J14" s="203">
        <f>'IDENTIFICACIÓN DE RIESGOS.'!K13</f>
        <v>0</v>
      </c>
      <c r="K14" s="355"/>
      <c r="L14" s="265"/>
      <c r="M14" s="267"/>
      <c r="N14" s="202"/>
      <c r="O14" s="202"/>
      <c r="P14" s="179"/>
      <c r="Q14" s="179"/>
      <c r="R14" s="202"/>
      <c r="S14" s="306"/>
      <c r="T14" s="281"/>
      <c r="U14" s="281"/>
      <c r="V14" s="329"/>
      <c r="W14" s="281"/>
      <c r="X14" s="91"/>
      <c r="Y14" s="353"/>
      <c r="Z14" s="353"/>
      <c r="AA14" s="250"/>
      <c r="AB14" s="283"/>
      <c r="AC14" s="250"/>
      <c r="AD14" s="281"/>
      <c r="AE14" s="283"/>
      <c r="AF14" s="283"/>
      <c r="AG14" s="202"/>
      <c r="AH14" s="202"/>
      <c r="AI14" s="202"/>
      <c r="AJ14" s="202"/>
      <c r="AK14" s="202"/>
      <c r="AL14" s="202"/>
      <c r="AM14" s="202"/>
      <c r="AN14" s="202"/>
      <c r="AO14" s="179"/>
      <c r="AP14" s="202"/>
      <c r="AQ14" s="202"/>
      <c r="AR14" s="202"/>
    </row>
    <row r="15" spans="1:44" ht="34.5" customHeight="1" x14ac:dyDescent="0.25">
      <c r="B15" s="297"/>
      <c r="C15" s="299"/>
      <c r="D15" s="346"/>
      <c r="E15" s="303"/>
      <c r="F15" s="347"/>
      <c r="G15" s="303"/>
      <c r="H15" s="342" t="s">
        <v>268</v>
      </c>
      <c r="I15" s="111">
        <f>'IDENTIFICACIÓN DE RIESGOS.'!I14</f>
        <v>0</v>
      </c>
      <c r="J15" s="203">
        <f>'IDENTIFICACIÓN DE RIESGOS.'!K14</f>
        <v>0</v>
      </c>
      <c r="K15" s="355"/>
      <c r="L15" s="265"/>
      <c r="M15" s="267"/>
      <c r="N15" s="202"/>
      <c r="O15" s="202"/>
      <c r="P15" s="179"/>
      <c r="Q15" s="179"/>
      <c r="R15" s="202"/>
      <c r="S15" s="306"/>
      <c r="T15" s="281"/>
      <c r="U15" s="281"/>
      <c r="V15" s="329"/>
      <c r="W15" s="281"/>
      <c r="X15" s="91"/>
      <c r="Y15" s="353"/>
      <c r="Z15" s="353"/>
      <c r="AA15" s="250"/>
      <c r="AB15" s="283"/>
      <c r="AC15" s="250"/>
      <c r="AD15" s="281"/>
      <c r="AE15" s="283"/>
      <c r="AF15" s="283"/>
      <c r="AG15" s="202"/>
      <c r="AH15" s="202"/>
      <c r="AI15" s="202"/>
      <c r="AJ15" s="202"/>
      <c r="AK15" s="202"/>
      <c r="AL15" s="202"/>
      <c r="AM15" s="202"/>
      <c r="AN15" s="202"/>
      <c r="AO15" s="179"/>
      <c r="AP15" s="202"/>
      <c r="AQ15" s="202"/>
      <c r="AR15" s="202"/>
    </row>
    <row r="16" spans="1:44" ht="34.5" customHeight="1" x14ac:dyDescent="0.25">
      <c r="B16" s="297"/>
      <c r="C16" s="299"/>
      <c r="D16" s="346"/>
      <c r="E16" s="303"/>
      <c r="F16" s="347"/>
      <c r="G16" s="303"/>
      <c r="H16" s="343"/>
      <c r="I16" s="111">
        <f>'IDENTIFICACIÓN DE RIESGOS.'!I15</f>
        <v>0</v>
      </c>
      <c r="J16" s="203">
        <f>'IDENTIFICACIÓN DE RIESGOS.'!K15</f>
        <v>0</v>
      </c>
      <c r="K16" s="355"/>
      <c r="L16" s="265"/>
      <c r="M16" s="267"/>
      <c r="N16" s="202"/>
      <c r="O16" s="202"/>
      <c r="P16" s="179"/>
      <c r="Q16" s="179"/>
      <c r="R16" s="202"/>
      <c r="S16" s="306"/>
      <c r="T16" s="281"/>
      <c r="U16" s="281"/>
      <c r="V16" s="329"/>
      <c r="W16" s="281"/>
      <c r="X16" s="91"/>
      <c r="Y16" s="353"/>
      <c r="Z16" s="353"/>
      <c r="AA16" s="250"/>
      <c r="AB16" s="283"/>
      <c r="AC16" s="250"/>
      <c r="AD16" s="281"/>
      <c r="AE16" s="283"/>
      <c r="AF16" s="283"/>
      <c r="AG16" s="202"/>
      <c r="AH16" s="202"/>
      <c r="AI16" s="202"/>
      <c r="AJ16" s="202"/>
      <c r="AK16" s="202"/>
      <c r="AL16" s="202"/>
      <c r="AM16" s="202"/>
      <c r="AN16" s="202"/>
      <c r="AO16" s="179"/>
      <c r="AP16" s="202"/>
      <c r="AQ16" s="202"/>
      <c r="AR16" s="202"/>
    </row>
    <row r="17" spans="1:44" ht="34.5" customHeight="1" x14ac:dyDescent="0.25">
      <c r="B17" s="297"/>
      <c r="C17" s="299"/>
      <c r="D17" s="346"/>
      <c r="E17" s="303"/>
      <c r="F17" s="347"/>
      <c r="G17" s="303"/>
      <c r="H17" s="343"/>
      <c r="I17" s="111">
        <f>'IDENTIFICACIÓN DE RIESGOS.'!I16</f>
        <v>0</v>
      </c>
      <c r="J17" s="203">
        <f>'IDENTIFICACIÓN DE RIESGOS.'!K16</f>
        <v>0</v>
      </c>
      <c r="K17" s="355"/>
      <c r="L17" s="265"/>
      <c r="M17" s="267"/>
      <c r="N17" s="202"/>
      <c r="O17" s="202"/>
      <c r="P17" s="179"/>
      <c r="Q17" s="179"/>
      <c r="R17" s="202"/>
      <c r="S17" s="306"/>
      <c r="T17" s="281"/>
      <c r="U17" s="281"/>
      <c r="V17" s="329"/>
      <c r="W17" s="281"/>
      <c r="X17" s="91"/>
      <c r="Y17" s="353"/>
      <c r="Z17" s="353"/>
      <c r="AA17" s="250"/>
      <c r="AB17" s="283"/>
      <c r="AC17" s="250"/>
      <c r="AD17" s="281"/>
      <c r="AE17" s="283"/>
      <c r="AF17" s="283"/>
      <c r="AG17" s="202"/>
      <c r="AH17" s="202"/>
      <c r="AI17" s="202"/>
      <c r="AJ17" s="202"/>
      <c r="AK17" s="202"/>
      <c r="AL17" s="202"/>
      <c r="AM17" s="202"/>
      <c r="AN17" s="202"/>
      <c r="AO17" s="179"/>
      <c r="AP17" s="202"/>
      <c r="AQ17" s="202"/>
      <c r="AR17" s="202"/>
    </row>
    <row r="18" spans="1:44" ht="34.5" customHeight="1" x14ac:dyDescent="0.25">
      <c r="B18" s="297"/>
      <c r="C18" s="300"/>
      <c r="D18" s="346"/>
      <c r="E18" s="301"/>
      <c r="F18" s="347"/>
      <c r="G18" s="301"/>
      <c r="H18" s="344"/>
      <c r="I18" s="111">
        <f>'IDENTIFICACIÓN DE RIESGOS.'!I17</f>
        <v>0</v>
      </c>
      <c r="J18" s="203">
        <f>'IDENTIFICACIÓN DE RIESGOS.'!K17</f>
        <v>0</v>
      </c>
      <c r="K18" s="355"/>
      <c r="L18" s="265"/>
      <c r="M18" s="267"/>
      <c r="N18" s="202"/>
      <c r="O18" s="202"/>
      <c r="P18" s="179"/>
      <c r="Q18" s="179"/>
      <c r="R18" s="202"/>
      <c r="S18" s="307"/>
      <c r="T18" s="282"/>
      <c r="U18" s="281"/>
      <c r="V18" s="330"/>
      <c r="W18" s="282"/>
      <c r="X18" s="85"/>
      <c r="Y18" s="353"/>
      <c r="Z18" s="353"/>
      <c r="AA18" s="251"/>
      <c r="AB18" s="283"/>
      <c r="AC18" s="251"/>
      <c r="AD18" s="282"/>
      <c r="AE18" s="283"/>
      <c r="AF18" s="283"/>
      <c r="AG18" s="202"/>
      <c r="AH18" s="202"/>
      <c r="AI18" s="202"/>
      <c r="AJ18" s="202"/>
      <c r="AK18" s="202"/>
      <c r="AL18" s="202"/>
      <c r="AM18" s="202"/>
      <c r="AN18" s="202"/>
      <c r="AO18" s="179"/>
      <c r="AP18" s="202"/>
      <c r="AQ18" s="202"/>
      <c r="AR18" s="202"/>
    </row>
    <row r="19" spans="1:44" ht="39.950000000000003" customHeight="1" x14ac:dyDescent="0.25">
      <c r="A19" s="63"/>
      <c r="U19" s="204"/>
    </row>
    <row r="20" spans="1:44" ht="39.950000000000003" customHeight="1" x14ac:dyDescent="0.25">
      <c r="A20" s="315"/>
      <c r="B20" s="268" t="s">
        <v>621</v>
      </c>
      <c r="C20" s="269"/>
      <c r="D20" s="269"/>
      <c r="E20" s="269"/>
      <c r="F20" s="270"/>
      <c r="G20" s="316"/>
      <c r="L20" s="317" t="s">
        <v>622</v>
      </c>
      <c r="M20" s="317"/>
      <c r="N20" s="317"/>
      <c r="O20" s="317"/>
      <c r="P20" s="317"/>
      <c r="Q20" s="317"/>
      <c r="R20" s="317"/>
      <c r="S20" s="317"/>
      <c r="T20" s="317"/>
      <c r="U20" s="317"/>
      <c r="V20" s="317"/>
      <c r="W20" s="317"/>
      <c r="AE20" s="317" t="s">
        <v>623</v>
      </c>
      <c r="AF20" s="317"/>
      <c r="AG20" s="317"/>
      <c r="AH20" s="317"/>
      <c r="AI20" s="317"/>
      <c r="AJ20" s="317"/>
      <c r="AK20" s="317"/>
      <c r="AL20" s="317"/>
      <c r="AM20" s="317" t="s">
        <v>624</v>
      </c>
      <c r="AN20" s="317"/>
      <c r="AO20" s="317"/>
      <c r="AP20" s="317"/>
      <c r="AQ20" s="317"/>
      <c r="AR20" s="317"/>
    </row>
    <row r="21" spans="1:44" s="62" customFormat="1" ht="39.950000000000003" customHeight="1" x14ac:dyDescent="0.25">
      <c r="A21" s="315"/>
      <c r="B21" s="205" t="s">
        <v>625</v>
      </c>
      <c r="C21" s="205" t="s">
        <v>626</v>
      </c>
      <c r="D21" s="205" t="s">
        <v>627</v>
      </c>
      <c r="E21" s="205" t="s">
        <v>628</v>
      </c>
      <c r="F21" s="206" t="s">
        <v>366</v>
      </c>
      <c r="G21" s="316"/>
      <c r="H21" s="64"/>
      <c r="I21" s="76"/>
      <c r="J21" s="76"/>
      <c r="L21" s="207" t="s">
        <v>629</v>
      </c>
      <c r="M21" s="207" t="s">
        <v>630</v>
      </c>
      <c r="N21" s="207" t="s">
        <v>631</v>
      </c>
      <c r="O21" s="207" t="s">
        <v>417</v>
      </c>
      <c r="P21" s="207" t="s">
        <v>418</v>
      </c>
      <c r="Q21" s="207" t="s">
        <v>419</v>
      </c>
      <c r="R21" s="207" t="s">
        <v>420</v>
      </c>
      <c r="S21" s="207" t="s">
        <v>421</v>
      </c>
      <c r="T21" s="207" t="s">
        <v>422</v>
      </c>
      <c r="U21" s="207" t="s">
        <v>423</v>
      </c>
      <c r="V21" s="207" t="s">
        <v>424</v>
      </c>
      <c r="W21" s="207" t="s">
        <v>425</v>
      </c>
      <c r="AE21" s="334" t="s">
        <v>632</v>
      </c>
      <c r="AF21" s="334"/>
      <c r="AG21" s="334" t="s">
        <v>633</v>
      </c>
      <c r="AH21" s="334"/>
      <c r="AI21" s="334" t="s">
        <v>634</v>
      </c>
      <c r="AJ21" s="334"/>
      <c r="AK21" s="334" t="s">
        <v>635</v>
      </c>
      <c r="AL21" s="334"/>
      <c r="AM21" s="334" t="s">
        <v>636</v>
      </c>
      <c r="AN21" s="334"/>
      <c r="AO21" s="334" t="s">
        <v>637</v>
      </c>
      <c r="AP21" s="334"/>
      <c r="AQ21" s="334" t="s">
        <v>638</v>
      </c>
      <c r="AR21" s="334"/>
    </row>
    <row r="22" spans="1:44" ht="39.950000000000003" customHeight="1" x14ac:dyDescent="0.25">
      <c r="A22" s="315"/>
      <c r="B22" s="348" t="str">
        <f>'PRIORIZACIÓN PROBABILIDAD'!Q6</f>
        <v>El evento puede ocurrir solo en circunstancias excepcionales (poco comunes o anormales) / No se ha presentado en los últimos cinco (5) años.</v>
      </c>
      <c r="C22" s="351" t="str">
        <f>IF(B22=DATOS!$B$128,DATOS!$C$128,IF(B22=DATOS!$B$129,DATOS!$C$129,IF(B22=DATOS!$B$130,DATOS!$C$130,IF(B22=DATOS!$B$131,DATOS!$C$131,IF(B22=DATOS!$B$132,DATOS!$C$132)))))</f>
        <v>Rara Vez</v>
      </c>
      <c r="D22" s="208" t="str">
        <f>IF($H$9="Seleccione","Escoja clasificación del riesgo",IF($H$9="Corrupción",DATOS!B105,IF($H$9="Gestión",DATOS!C105,IF($H$9="Seguridad Digital",DATOS!D105))))</f>
        <v>¿Afectar al grupo de funcionarios del proceso?</v>
      </c>
      <c r="E22" s="209" t="s">
        <v>346</v>
      </c>
      <c r="F22" s="321" t="str">
        <f>IF(H9="Gestión",DATOS!$C$157,IF(H9="Corrupción",DATOS!$C$156,IF(H9="Seguridad Digital",DATOS!$C$158)))</f>
        <v>Mayor</v>
      </c>
      <c r="G22" s="112"/>
      <c r="L22" s="308" t="s">
        <v>390</v>
      </c>
      <c r="M22" s="249" t="s">
        <v>639</v>
      </c>
      <c r="N22" s="249" t="s">
        <v>391</v>
      </c>
      <c r="O22" s="249" t="s">
        <v>391</v>
      </c>
      <c r="P22" s="249" t="s">
        <v>391</v>
      </c>
      <c r="Q22" s="249"/>
      <c r="R22" s="249"/>
      <c r="S22" s="249"/>
      <c r="T22" s="249"/>
      <c r="U22" s="249"/>
      <c r="V22" s="249"/>
      <c r="W22" s="249"/>
      <c r="AE22" s="207" t="s">
        <v>519</v>
      </c>
      <c r="AF22" s="210">
        <v>43957</v>
      </c>
      <c r="AG22" s="207" t="s">
        <v>519</v>
      </c>
      <c r="AH22" s="210">
        <v>44036</v>
      </c>
      <c r="AI22" s="207" t="s">
        <v>519</v>
      </c>
      <c r="AJ22" s="210">
        <v>44118</v>
      </c>
      <c r="AK22" s="207" t="s">
        <v>519</v>
      </c>
      <c r="AL22" s="207"/>
      <c r="AM22" s="207" t="s">
        <v>519</v>
      </c>
      <c r="AN22" s="211">
        <v>43998</v>
      </c>
      <c r="AO22" s="212" t="s">
        <v>519</v>
      </c>
      <c r="AP22" s="207" t="s">
        <v>640</v>
      </c>
      <c r="AQ22" s="207" t="s">
        <v>519</v>
      </c>
      <c r="AR22" s="207"/>
    </row>
    <row r="23" spans="1:44" ht="80.25" customHeight="1" x14ac:dyDescent="0.25">
      <c r="A23" s="315"/>
      <c r="B23" s="349"/>
      <c r="C23" s="351"/>
      <c r="D23" s="208" t="str">
        <f>IF($H$9="Seleccione","Escoja clasificación del riesgo",IF($H$9="Corrupción",DATOS!B106,IF($H$9="Gestión",DATOS!C106,IF($H$9="Seguridad Digital",DATOS!D106))))</f>
        <v>¿Afectar el cumplimiento de metas y objetivos de las dependencias?</v>
      </c>
      <c r="E23" s="209" t="s">
        <v>346</v>
      </c>
      <c r="F23" s="322"/>
      <c r="G23" s="112"/>
      <c r="L23" s="309"/>
      <c r="M23" s="251"/>
      <c r="N23" s="251"/>
      <c r="O23" s="251"/>
      <c r="P23" s="251"/>
      <c r="Q23" s="251"/>
      <c r="R23" s="251"/>
      <c r="S23" s="251"/>
      <c r="T23" s="251"/>
      <c r="U23" s="251"/>
      <c r="V23" s="251"/>
      <c r="W23" s="251"/>
      <c r="AE23" s="207" t="s">
        <v>641</v>
      </c>
      <c r="AF23" s="63" t="s">
        <v>642</v>
      </c>
      <c r="AG23" s="207" t="s">
        <v>641</v>
      </c>
      <c r="AH23" s="63" t="s">
        <v>642</v>
      </c>
      <c r="AI23" s="207" t="s">
        <v>641</v>
      </c>
      <c r="AJ23" s="63" t="s">
        <v>642</v>
      </c>
      <c r="AK23" s="207" t="s">
        <v>641</v>
      </c>
      <c r="AM23" s="207" t="s">
        <v>643</v>
      </c>
      <c r="AN23" s="63" t="s">
        <v>644</v>
      </c>
      <c r="AO23" s="212" t="s">
        <v>645</v>
      </c>
      <c r="AP23" s="202" t="s">
        <v>644</v>
      </c>
      <c r="AQ23" s="207" t="s">
        <v>643</v>
      </c>
      <c r="AR23" s="202"/>
    </row>
    <row r="24" spans="1:44" ht="39.950000000000003" customHeight="1" x14ac:dyDescent="0.25">
      <c r="A24" s="315"/>
      <c r="B24" s="349"/>
      <c r="C24" s="351"/>
      <c r="D24" s="208" t="str">
        <f>IF($H$9="Seleccione","Escoja clasificación del riesgo",IF($H$9="Corrupción",DATOS!B107,IF($H$9="Gestión",DATOS!C107,IF($H$9="Seguridad Digital",DATOS!D107))))</f>
        <v>¿Afectar el cumplimiento de la misión de la entidad?</v>
      </c>
      <c r="E24" s="209" t="s">
        <v>347</v>
      </c>
      <c r="F24" s="322"/>
      <c r="G24" s="112"/>
      <c r="L24" s="308" t="s">
        <v>646</v>
      </c>
      <c r="M24" s="249" t="s">
        <v>647</v>
      </c>
      <c r="N24" s="250" t="s">
        <v>394</v>
      </c>
      <c r="O24" s="250" t="s">
        <v>394</v>
      </c>
      <c r="P24" s="250" t="s">
        <v>394</v>
      </c>
      <c r="Q24" s="250"/>
      <c r="R24" s="250"/>
      <c r="S24" s="250"/>
      <c r="T24" s="250"/>
      <c r="U24" s="250"/>
      <c r="V24" s="250"/>
      <c r="W24" s="250"/>
      <c r="AE24" s="207" t="s">
        <v>648</v>
      </c>
      <c r="AF24" s="207" t="s">
        <v>649</v>
      </c>
      <c r="AG24" s="207" t="s">
        <v>648</v>
      </c>
      <c r="AH24" s="207" t="s">
        <v>649</v>
      </c>
      <c r="AI24" s="207" t="s">
        <v>648</v>
      </c>
      <c r="AJ24" s="207" t="s">
        <v>649</v>
      </c>
      <c r="AK24" s="207" t="s">
        <v>648</v>
      </c>
      <c r="AL24" s="207" t="s">
        <v>649</v>
      </c>
      <c r="AM24" s="207" t="s">
        <v>648</v>
      </c>
      <c r="AN24" s="207" t="s">
        <v>650</v>
      </c>
      <c r="AO24" s="212" t="s">
        <v>648</v>
      </c>
      <c r="AP24" s="207" t="s">
        <v>650</v>
      </c>
      <c r="AQ24" s="207" t="s">
        <v>648</v>
      </c>
      <c r="AR24" s="207" t="s">
        <v>650</v>
      </c>
    </row>
    <row r="25" spans="1:44" ht="234" x14ac:dyDescent="0.25">
      <c r="A25" s="315"/>
      <c r="B25" s="349"/>
      <c r="C25" s="351"/>
      <c r="D25" s="208" t="str">
        <f>IF($H$9="Seleccione","Escoja clasificación del riesgo",IF($H$9="Corrupción",DATOS!B108,IF($H$9="Gestión",DATOS!C108,IF($H$9="Seguridad Digital",DATOS!D108))))</f>
        <v>¿Afectar el cumplimiento de la misión del sector al que pertenece la entidad?</v>
      </c>
      <c r="E25" s="209" t="s">
        <v>347</v>
      </c>
      <c r="F25" s="322"/>
      <c r="G25" s="112"/>
      <c r="L25" s="309"/>
      <c r="M25" s="250"/>
      <c r="N25" s="250"/>
      <c r="O25" s="250"/>
      <c r="P25" s="250"/>
      <c r="Q25" s="250"/>
      <c r="R25" s="250"/>
      <c r="S25" s="250"/>
      <c r="T25" s="250"/>
      <c r="U25" s="250"/>
      <c r="V25" s="250"/>
      <c r="W25" s="250"/>
      <c r="AE25" s="202">
        <v>1</v>
      </c>
      <c r="AF25" s="195" t="s">
        <v>651</v>
      </c>
      <c r="AG25" s="202">
        <v>1</v>
      </c>
      <c r="AH25" s="202" t="s">
        <v>652</v>
      </c>
      <c r="AI25" s="202">
        <v>1</v>
      </c>
      <c r="AJ25" s="202"/>
      <c r="AK25" s="202">
        <v>1</v>
      </c>
      <c r="AL25" s="202"/>
      <c r="AM25" s="202">
        <v>1</v>
      </c>
      <c r="AN25" s="195" t="s">
        <v>653</v>
      </c>
      <c r="AO25" s="179">
        <v>1</v>
      </c>
      <c r="AP25" s="195" t="s">
        <v>654</v>
      </c>
      <c r="AQ25" s="202">
        <v>1</v>
      </c>
      <c r="AR25" s="195"/>
    </row>
    <row r="26" spans="1:44" ht="409.5" x14ac:dyDescent="0.25">
      <c r="A26" s="315"/>
      <c r="B26" s="349"/>
      <c r="C26" s="351"/>
      <c r="D26" s="208" t="str">
        <f>IF($H$9="Seleccione","Escoja clasificación del riesgo",IF($H$9="Corrupción",DATOS!B109,IF($H$9="Gestión",DATOS!C109,IF($H$9="Seguridad Digital",DATOS!D109))))</f>
        <v>¿Generar pérdida de confianza de la entidad, afectando su reputación?</v>
      </c>
      <c r="E26" s="209" t="s">
        <v>346</v>
      </c>
      <c r="F26" s="322"/>
      <c r="G26" s="112"/>
      <c r="L26" s="310"/>
      <c r="M26" s="251"/>
      <c r="N26" s="251"/>
      <c r="O26" s="251"/>
      <c r="P26" s="251"/>
      <c r="Q26" s="251"/>
      <c r="R26" s="251"/>
      <c r="S26" s="251"/>
      <c r="T26" s="251"/>
      <c r="U26" s="251"/>
      <c r="V26" s="251"/>
      <c r="W26" s="251"/>
      <c r="AE26" s="202">
        <v>2</v>
      </c>
      <c r="AF26" s="195" t="s">
        <v>655</v>
      </c>
      <c r="AG26" s="202">
        <v>2</v>
      </c>
      <c r="AH26" s="202" t="s">
        <v>656</v>
      </c>
      <c r="AI26" s="202">
        <v>2</v>
      </c>
      <c r="AJ26" s="202"/>
      <c r="AK26" s="202">
        <v>2</v>
      </c>
      <c r="AL26" s="202"/>
      <c r="AM26" s="202">
        <v>2</v>
      </c>
      <c r="AN26" s="195" t="s">
        <v>657</v>
      </c>
      <c r="AO26" s="179">
        <v>2</v>
      </c>
      <c r="AP26" s="195" t="s">
        <v>658</v>
      </c>
      <c r="AQ26" s="202">
        <v>2</v>
      </c>
      <c r="AR26" s="195"/>
    </row>
    <row r="27" spans="1:44" ht="396" x14ac:dyDescent="0.25">
      <c r="A27" s="315"/>
      <c r="B27" s="349"/>
      <c r="C27" s="351"/>
      <c r="D27" s="208" t="str">
        <f>IF($H$9="Seleccione","Escoja clasificación del riesgo",IF($H$9="Corrupción",DATOS!B110,IF($H$9="Gestión",DATOS!C110,IF($H$9="Seguridad Digital",DATOS!D110))))</f>
        <v>¿Generar pérdida de recursos económicos?</v>
      </c>
      <c r="E27" s="209" t="s">
        <v>347</v>
      </c>
      <c r="F27" s="322"/>
      <c r="G27" s="112"/>
      <c r="L27" s="308" t="s">
        <v>397</v>
      </c>
      <c r="M27" s="249" t="s">
        <v>659</v>
      </c>
      <c r="N27" s="283" t="s">
        <v>398</v>
      </c>
      <c r="O27" s="283" t="s">
        <v>398</v>
      </c>
      <c r="P27" s="283" t="s">
        <v>398</v>
      </c>
      <c r="Q27" s="283"/>
      <c r="R27" s="283"/>
      <c r="S27" s="283"/>
      <c r="T27" s="283"/>
      <c r="U27" s="283"/>
      <c r="V27" s="283"/>
      <c r="W27" s="283"/>
      <c r="AE27" s="202">
        <v>3</v>
      </c>
      <c r="AF27" s="195" t="s">
        <v>651</v>
      </c>
      <c r="AG27" s="202">
        <v>3</v>
      </c>
      <c r="AH27" s="202" t="s">
        <v>652</v>
      </c>
      <c r="AI27" s="202">
        <v>3</v>
      </c>
      <c r="AJ27" s="202"/>
      <c r="AK27" s="202">
        <v>3</v>
      </c>
      <c r="AL27" s="202"/>
      <c r="AM27" s="202">
        <v>3</v>
      </c>
      <c r="AN27" s="195" t="s">
        <v>660</v>
      </c>
      <c r="AO27" s="179">
        <v>3</v>
      </c>
      <c r="AP27" s="195" t="s">
        <v>661</v>
      </c>
      <c r="AQ27" s="202">
        <v>3</v>
      </c>
      <c r="AR27" s="195"/>
    </row>
    <row r="28" spans="1:44" ht="39.950000000000003" customHeight="1" x14ac:dyDescent="0.25">
      <c r="A28" s="315"/>
      <c r="B28" s="349"/>
      <c r="C28" s="351"/>
      <c r="D28" s="208" t="str">
        <f>IF($H$9="Seleccione","Escoja clasificación del riesgo",IF($H$9="Corrupción",DATOS!B111,IF($H$9="Gestión",DATOS!C111,IF($H$9="Seguridad Digital",DATOS!D111))))</f>
        <v>¿Afectar la generación de productos o la prestación de servicios?</v>
      </c>
      <c r="E28" s="209" t="s">
        <v>346</v>
      </c>
      <c r="F28" s="322"/>
      <c r="G28" s="112"/>
      <c r="L28" s="309"/>
      <c r="M28" s="250"/>
      <c r="N28" s="283"/>
      <c r="O28" s="283"/>
      <c r="P28" s="283"/>
      <c r="Q28" s="283"/>
      <c r="R28" s="283"/>
      <c r="S28" s="283"/>
      <c r="T28" s="283"/>
      <c r="U28" s="283"/>
      <c r="V28" s="283"/>
      <c r="W28" s="283"/>
      <c r="AE28" s="202">
        <v>4</v>
      </c>
      <c r="AF28" s="195"/>
      <c r="AG28" s="202">
        <v>4</v>
      </c>
      <c r="AH28" s="202"/>
      <c r="AI28" s="202">
        <v>4</v>
      </c>
      <c r="AJ28" s="202"/>
      <c r="AK28" s="202">
        <v>4</v>
      </c>
      <c r="AL28" s="202"/>
      <c r="AM28" s="202">
        <v>4</v>
      </c>
      <c r="AN28" s="202"/>
      <c r="AO28" s="179">
        <v>4</v>
      </c>
      <c r="AP28" s="202"/>
      <c r="AQ28" s="202">
        <v>4</v>
      </c>
      <c r="AR28" s="195"/>
    </row>
    <row r="29" spans="1:44" ht="39.950000000000003" customHeight="1" x14ac:dyDescent="0.25">
      <c r="A29" s="315"/>
      <c r="B29" s="349"/>
      <c r="C29" s="351"/>
      <c r="D29" s="208" t="str">
        <f>IF($H$9="Seleccione","Escoja clasificación del riesgo",IF($H$9="Corrupción",DATOS!B112,IF($H$9="Gestión",DATOS!C112,IF($H$9="Seguridad Digital",DATOS!D112))))</f>
        <v>¿Da lugar al detrimento de calidad de vida de la comunidad por la pérdida del bien, servicios o los recursos públicos?</v>
      </c>
      <c r="E29" s="209" t="s">
        <v>347</v>
      </c>
      <c r="F29" s="322"/>
      <c r="G29" s="112"/>
      <c r="L29" s="309"/>
      <c r="M29" s="250"/>
      <c r="N29" s="283"/>
      <c r="O29" s="283"/>
      <c r="P29" s="283"/>
      <c r="Q29" s="283"/>
      <c r="R29" s="283"/>
      <c r="S29" s="283"/>
      <c r="T29" s="283"/>
      <c r="U29" s="283"/>
      <c r="V29" s="283"/>
      <c r="W29" s="283"/>
      <c r="AE29" s="202">
        <v>5</v>
      </c>
      <c r="AF29" s="195"/>
      <c r="AG29" s="202">
        <v>5</v>
      </c>
      <c r="AH29" s="202"/>
      <c r="AI29" s="202">
        <v>5</v>
      </c>
      <c r="AJ29" s="202"/>
      <c r="AK29" s="202">
        <v>5</v>
      </c>
      <c r="AL29" s="202"/>
      <c r="AM29" s="202">
        <v>5</v>
      </c>
      <c r="AN29" s="202"/>
      <c r="AO29" s="179">
        <v>5</v>
      </c>
      <c r="AP29" s="202"/>
      <c r="AQ29" s="202">
        <v>5</v>
      </c>
      <c r="AR29" s="195"/>
    </row>
    <row r="30" spans="1:44" ht="39.950000000000003" customHeight="1" x14ac:dyDescent="0.25">
      <c r="A30" s="315"/>
      <c r="B30" s="349"/>
      <c r="C30" s="351"/>
      <c r="D30" s="208" t="str">
        <f>IF($H$9="Seleccione","Escoja clasificación del riesgo",IF($H$9="Corrupción",DATOS!B113,IF($H$9="Gestión",DATOS!C113,IF($H$9="Seguridad Digital",DATOS!D113))))</f>
        <v>¿Generar pérdida de información de la entidad?</v>
      </c>
      <c r="E30" s="209" t="s">
        <v>347</v>
      </c>
      <c r="F30" s="322"/>
      <c r="G30" s="112"/>
      <c r="L30" s="308" t="s">
        <v>548</v>
      </c>
      <c r="M30" s="249" t="s">
        <v>662</v>
      </c>
      <c r="N30" s="249" t="s">
        <v>401</v>
      </c>
      <c r="O30" s="249" t="s">
        <v>401</v>
      </c>
      <c r="P30" s="249" t="s">
        <v>401</v>
      </c>
      <c r="Q30" s="249"/>
      <c r="R30" s="249"/>
      <c r="S30" s="249"/>
      <c r="T30" s="249"/>
      <c r="U30" s="249"/>
      <c r="V30" s="249"/>
      <c r="W30" s="249"/>
      <c r="AE30" s="202">
        <v>6</v>
      </c>
      <c r="AF30" s="195"/>
      <c r="AG30" s="202">
        <v>6</v>
      </c>
      <c r="AH30" s="202"/>
      <c r="AI30" s="202">
        <v>6</v>
      </c>
      <c r="AJ30" s="202"/>
      <c r="AK30" s="202">
        <v>6</v>
      </c>
      <c r="AL30" s="202"/>
      <c r="AM30" s="202">
        <v>6</v>
      </c>
      <c r="AN30" s="202"/>
      <c r="AO30" s="179">
        <v>6</v>
      </c>
      <c r="AP30" s="202"/>
      <c r="AQ30" s="202">
        <v>6</v>
      </c>
      <c r="AR30" s="195"/>
    </row>
    <row r="31" spans="1:44" ht="39.950000000000003" customHeight="1" x14ac:dyDescent="0.25">
      <c r="A31" s="315"/>
      <c r="B31" s="349"/>
      <c r="C31" s="351"/>
      <c r="D31" s="208" t="str">
        <f>IF($H$9="Seleccione","Escoja clasificación del riesgo",IF($H$9="Corrupción",DATOS!B114,IF($H$9="Gestión",DATOS!C114,IF($H$9="Seguridad Digital",DATOS!D114))))</f>
        <v>¿Generar intervención de los órganos de control, de la fiscalía u otro Ente?</v>
      </c>
      <c r="E31" s="209" t="s">
        <v>346</v>
      </c>
      <c r="F31" s="322"/>
      <c r="G31" s="112"/>
      <c r="L31" s="309"/>
      <c r="M31" s="250"/>
      <c r="N31" s="250"/>
      <c r="O31" s="250"/>
      <c r="P31" s="250"/>
      <c r="Q31" s="250"/>
      <c r="R31" s="250"/>
      <c r="S31" s="250"/>
      <c r="T31" s="250"/>
      <c r="U31" s="250"/>
      <c r="V31" s="250"/>
      <c r="W31" s="250"/>
      <c r="AE31" s="202">
        <v>7</v>
      </c>
      <c r="AF31" s="195"/>
      <c r="AG31" s="202">
        <v>7</v>
      </c>
      <c r="AH31" s="202"/>
      <c r="AI31" s="202">
        <v>7</v>
      </c>
      <c r="AJ31" s="202"/>
      <c r="AK31" s="202">
        <v>7</v>
      </c>
      <c r="AL31" s="202"/>
      <c r="AM31" s="202">
        <v>7</v>
      </c>
      <c r="AN31" s="202"/>
      <c r="AO31" s="179">
        <v>7</v>
      </c>
      <c r="AP31" s="202"/>
      <c r="AQ31" s="202">
        <v>7</v>
      </c>
      <c r="AR31" s="195"/>
    </row>
    <row r="32" spans="1:44" ht="39.950000000000003" customHeight="1" x14ac:dyDescent="0.25">
      <c r="A32" s="315"/>
      <c r="B32" s="349"/>
      <c r="C32" s="351"/>
      <c r="D32" s="208" t="str">
        <f>IF($H$9="Seleccione","Escoja clasificación del riesgo",IF($H$9="Corrupción",DATOS!B115,IF($H$9="Gestión",DATOS!C115,IF($H$9="Seguridad Digital",DATOS!D115))))</f>
        <v>¿Dar lugar a procesos sancionatorios?</v>
      </c>
      <c r="E32" s="209" t="s">
        <v>346</v>
      </c>
      <c r="F32" s="322"/>
      <c r="G32" s="112"/>
      <c r="L32" s="309"/>
      <c r="M32" s="250"/>
      <c r="N32" s="250"/>
      <c r="O32" s="250"/>
      <c r="P32" s="250"/>
      <c r="Q32" s="250"/>
      <c r="R32" s="250"/>
      <c r="S32" s="250"/>
      <c r="T32" s="250"/>
      <c r="U32" s="250"/>
      <c r="V32" s="250"/>
      <c r="W32" s="250"/>
      <c r="AE32" s="202">
        <v>8</v>
      </c>
      <c r="AF32" s="195"/>
      <c r="AG32" s="202">
        <v>8</v>
      </c>
      <c r="AH32" s="202"/>
      <c r="AI32" s="202">
        <v>8</v>
      </c>
      <c r="AJ32" s="202"/>
      <c r="AK32" s="202">
        <v>8</v>
      </c>
      <c r="AL32" s="202"/>
      <c r="AM32" s="202">
        <v>8</v>
      </c>
      <c r="AN32" s="202"/>
      <c r="AO32" s="179">
        <v>8</v>
      </c>
      <c r="AP32" s="202"/>
      <c r="AQ32" s="202">
        <v>8</v>
      </c>
      <c r="AR32" s="195"/>
    </row>
    <row r="33" spans="1:44" ht="39.950000000000003" customHeight="1" x14ac:dyDescent="0.25">
      <c r="A33" s="315"/>
      <c r="B33" s="349"/>
      <c r="C33" s="351"/>
      <c r="D33" s="208" t="str">
        <f>IF($H$9="Seleccione","Escoja clasificación del riesgo",IF($H$9="Corrupción",DATOS!B116,IF($H$9="Gestión",DATOS!C116,IF($H$9="Seguridad Digital",DATOS!D116))))</f>
        <v>¿Dar lugar a procesos disciplinarios?</v>
      </c>
      <c r="E33" s="209" t="s">
        <v>346</v>
      </c>
      <c r="F33" s="322"/>
      <c r="G33" s="112"/>
      <c r="L33" s="310"/>
      <c r="M33" s="251"/>
      <c r="N33" s="251"/>
      <c r="O33" s="251"/>
      <c r="P33" s="251"/>
      <c r="Q33" s="251"/>
      <c r="R33" s="251"/>
      <c r="S33" s="251"/>
      <c r="T33" s="251"/>
      <c r="U33" s="251"/>
      <c r="V33" s="251"/>
      <c r="W33" s="251"/>
      <c r="AE33" s="202">
        <v>9</v>
      </c>
      <c r="AF33" s="195"/>
      <c r="AG33" s="202">
        <v>9</v>
      </c>
      <c r="AH33" s="202"/>
      <c r="AI33" s="202">
        <v>9</v>
      </c>
      <c r="AJ33" s="202"/>
      <c r="AK33" s="202">
        <v>9</v>
      </c>
      <c r="AL33" s="202"/>
      <c r="AM33" s="202">
        <v>9</v>
      </c>
      <c r="AN33" s="202"/>
      <c r="AO33" s="179">
        <v>9</v>
      </c>
      <c r="AP33" s="202"/>
      <c r="AQ33" s="202">
        <v>9</v>
      </c>
      <c r="AR33" s="195"/>
    </row>
    <row r="34" spans="1:44" ht="39.950000000000003" customHeight="1" x14ac:dyDescent="0.25">
      <c r="A34" s="315"/>
      <c r="B34" s="349"/>
      <c r="C34" s="351"/>
      <c r="D34" s="208" t="str">
        <f>IF($H$9="Seleccione","Escoja clasificación del riesgo",IF($H$9="Corrupción",DATOS!B117,IF($H$9="Gestión",DATOS!C117,IF($H$9="Seguridad Digital",DATOS!D117))))</f>
        <v>¿Dar lugar a procesos fiscales?</v>
      </c>
      <c r="E34" s="209" t="s">
        <v>346</v>
      </c>
      <c r="F34" s="322"/>
      <c r="G34" s="112"/>
      <c r="L34" s="284" t="s">
        <v>404</v>
      </c>
      <c r="M34" s="283" t="s">
        <v>663</v>
      </c>
      <c r="N34" s="283" t="s">
        <v>405</v>
      </c>
      <c r="O34" s="283" t="s">
        <v>405</v>
      </c>
      <c r="P34" s="283" t="s">
        <v>405</v>
      </c>
      <c r="Q34" s="283"/>
      <c r="R34" s="283"/>
      <c r="S34" s="283"/>
      <c r="T34" s="283"/>
      <c r="U34" s="283"/>
      <c r="V34" s="283"/>
      <c r="W34" s="283"/>
      <c r="AE34" s="202">
        <v>10</v>
      </c>
      <c r="AF34" s="195"/>
      <c r="AG34" s="202">
        <v>10</v>
      </c>
      <c r="AH34" s="202"/>
      <c r="AI34" s="202">
        <v>10</v>
      </c>
      <c r="AJ34" s="202"/>
      <c r="AK34" s="202">
        <v>10</v>
      </c>
      <c r="AL34" s="202"/>
      <c r="AM34" s="202">
        <v>10</v>
      </c>
      <c r="AN34" s="202"/>
      <c r="AO34" s="179">
        <v>10</v>
      </c>
      <c r="AP34" s="202"/>
      <c r="AQ34" s="202">
        <v>10</v>
      </c>
      <c r="AR34" s="195"/>
    </row>
    <row r="35" spans="1:44" ht="39.950000000000003" customHeight="1" x14ac:dyDescent="0.25">
      <c r="A35" s="315"/>
      <c r="B35" s="349"/>
      <c r="C35" s="351"/>
      <c r="D35" s="208" t="str">
        <f>IF($H$9="Seleccione","Escoja clasificación del riesgo",IF($H$9="Corrupción",DATOS!B118,IF($H$9="Gestión",DATOS!C118,IF($H$9="Seguridad Digital",DATOS!D118))))</f>
        <v>¿Dar lugar a procesos penales?</v>
      </c>
      <c r="E35" s="209" t="s">
        <v>346</v>
      </c>
      <c r="F35" s="322"/>
      <c r="G35" s="112"/>
      <c r="L35" s="284"/>
      <c r="M35" s="283"/>
      <c r="N35" s="283"/>
      <c r="O35" s="283"/>
      <c r="P35" s="283"/>
      <c r="Q35" s="283"/>
      <c r="R35" s="283"/>
      <c r="S35" s="283"/>
      <c r="T35" s="283"/>
      <c r="U35" s="283"/>
      <c r="V35" s="283"/>
      <c r="W35" s="283"/>
      <c r="AE35" s="176" t="s">
        <v>664</v>
      </c>
      <c r="AF35" s="213"/>
      <c r="AG35" s="176" t="s">
        <v>664</v>
      </c>
      <c r="AH35" s="176"/>
      <c r="AI35" s="176" t="s">
        <v>664</v>
      </c>
      <c r="AJ35" s="176"/>
      <c r="AK35" s="176" t="s">
        <v>664</v>
      </c>
      <c r="AL35" s="176"/>
      <c r="AM35" s="176" t="s">
        <v>664</v>
      </c>
      <c r="AN35" s="176"/>
      <c r="AO35" s="178" t="s">
        <v>664</v>
      </c>
      <c r="AP35" s="176"/>
      <c r="AQ35" s="176" t="s">
        <v>664</v>
      </c>
      <c r="AR35" s="213"/>
    </row>
    <row r="36" spans="1:44" ht="39.950000000000003" customHeight="1" x14ac:dyDescent="0.25">
      <c r="A36" s="315"/>
      <c r="B36" s="349"/>
      <c r="C36" s="351"/>
      <c r="D36" s="208" t="str">
        <f>IF($H$9="Seleccione","Escoja clasificación del riesgo",IF($H$9="Corrupción",DATOS!B119,IF($H$9="Gestión",DATOS!C119,IF($H$9="Seguridad Digital",DATOS!D119))))</f>
        <v>¿Generar pérdida de credibilidad de la entidad?</v>
      </c>
      <c r="E36" s="209" t="s">
        <v>346</v>
      </c>
      <c r="F36" s="322"/>
      <c r="G36" s="112"/>
      <c r="L36" s="284" t="s">
        <v>407</v>
      </c>
      <c r="M36" s="283" t="s">
        <v>665</v>
      </c>
      <c r="N36" s="283" t="s">
        <v>408</v>
      </c>
      <c r="O36" s="283" t="s">
        <v>408</v>
      </c>
      <c r="P36" s="283" t="s">
        <v>408</v>
      </c>
      <c r="Q36" s="283"/>
      <c r="R36" s="283"/>
      <c r="S36" s="283"/>
      <c r="T36" s="283"/>
      <c r="U36" s="283"/>
      <c r="V36" s="283"/>
      <c r="W36" s="283"/>
      <c r="AE36" s="214"/>
      <c r="AF36" s="214"/>
      <c r="AG36" s="214"/>
      <c r="AH36" s="214"/>
      <c r="AI36" s="214"/>
      <c r="AJ36" s="214"/>
      <c r="AK36" s="214"/>
      <c r="AL36" s="214"/>
      <c r="AM36" s="214"/>
      <c r="AN36" s="214"/>
      <c r="AO36" s="215"/>
      <c r="AP36" s="214"/>
      <c r="AQ36" s="214"/>
      <c r="AR36" s="214"/>
    </row>
    <row r="37" spans="1:44" ht="39.950000000000003" customHeight="1" x14ac:dyDescent="0.25">
      <c r="A37" s="315"/>
      <c r="B37" s="349"/>
      <c r="C37" s="351"/>
      <c r="D37" s="208" t="str">
        <f>IF($H$9="Seleccione","Escoja clasificación del riesgo",IF($H$9="Corrupción",DATOS!B120,IF($H$9="Gestión",DATOS!C120,IF($H$9="Seguridad Digital",DATOS!D120))))</f>
        <v>¿Generar pérdida de credibilidad del sector?</v>
      </c>
      <c r="E37" s="209" t="s">
        <v>346</v>
      </c>
      <c r="F37" s="322"/>
      <c r="G37" s="112"/>
      <c r="L37" s="284"/>
      <c r="M37" s="283"/>
      <c r="N37" s="283"/>
      <c r="O37" s="283"/>
      <c r="P37" s="283"/>
      <c r="Q37" s="283"/>
      <c r="R37" s="283"/>
      <c r="S37" s="283"/>
      <c r="T37" s="283"/>
      <c r="U37" s="283"/>
      <c r="V37" s="283"/>
      <c r="W37" s="283"/>
    </row>
    <row r="38" spans="1:44" ht="39.950000000000003" customHeight="1" x14ac:dyDescent="0.25">
      <c r="A38" s="315"/>
      <c r="B38" s="349"/>
      <c r="C38" s="351"/>
      <c r="D38" s="208" t="str">
        <f>IF($H$9="Seleccione","Escoja clasificación del riesgo",IF($H$9="Corrupción",DATOS!B121,IF($H$9="Gestión",DATOS!C121,IF($H$9="Seguridad Digital",DATOS!D121))))</f>
        <v xml:space="preserve">¿Ocasionar lesiones físicas o pérdida de vidas humanas? </v>
      </c>
      <c r="E38" s="209" t="s">
        <v>347</v>
      </c>
      <c r="F38" s="322"/>
      <c r="G38" s="112"/>
      <c r="L38" s="284"/>
      <c r="M38" s="283"/>
      <c r="N38" s="283"/>
      <c r="O38" s="283"/>
      <c r="P38" s="283"/>
      <c r="Q38" s="283"/>
      <c r="R38" s="283"/>
      <c r="S38" s="283"/>
      <c r="T38" s="283"/>
      <c r="U38" s="283"/>
      <c r="V38" s="283"/>
      <c r="W38" s="283"/>
    </row>
    <row r="39" spans="1:44" ht="39.950000000000003" customHeight="1" x14ac:dyDescent="0.25">
      <c r="A39" s="315"/>
      <c r="B39" s="349"/>
      <c r="C39" s="351"/>
      <c r="D39" s="208" t="str">
        <f>IF($H$9="Seleccione","Escoja clasificación del riesgo",IF($H$9="Corrupción",DATOS!B122,IF($H$9="Gestión",DATOS!C122,IF($H$9="Seguridad Digital",DATOS!D122))))</f>
        <v>¿Afectar la imagen regional?</v>
      </c>
      <c r="E39" s="209" t="s">
        <v>347</v>
      </c>
      <c r="F39" s="322"/>
      <c r="G39" s="112"/>
      <c r="L39" s="308" t="s">
        <v>412</v>
      </c>
      <c r="M39" s="249" t="s">
        <v>666</v>
      </c>
      <c r="N39" s="249" t="s">
        <v>413</v>
      </c>
      <c r="O39" s="249" t="s">
        <v>413</v>
      </c>
      <c r="P39" s="249" t="s">
        <v>413</v>
      </c>
      <c r="Q39" s="249"/>
      <c r="R39" s="249"/>
      <c r="S39" s="249"/>
      <c r="T39" s="249"/>
      <c r="U39" s="249"/>
      <c r="V39" s="249"/>
      <c r="W39" s="249"/>
    </row>
    <row r="40" spans="1:44" ht="39.950000000000003" customHeight="1" x14ac:dyDescent="0.25">
      <c r="A40" s="315"/>
      <c r="B40" s="349"/>
      <c r="C40" s="351"/>
      <c r="D40" s="208" t="str">
        <f>IF($H$9="Seleccione","Escoja clasificación del riesgo",IF($H$9="Corrupción",DATOS!B123,IF($H$9="Gestión",DATOS!C123,IF($H$9="Seguridad Digital",DATOS!D123))))</f>
        <v>¿Afectar la imagen nacional?</v>
      </c>
      <c r="E40" s="209" t="s">
        <v>347</v>
      </c>
      <c r="F40" s="322"/>
      <c r="G40" s="112"/>
      <c r="L40" s="309"/>
      <c r="M40" s="250"/>
      <c r="N40" s="250"/>
      <c r="O40" s="250"/>
      <c r="P40" s="250"/>
      <c r="Q40" s="250"/>
      <c r="R40" s="250"/>
      <c r="S40" s="250"/>
      <c r="T40" s="250"/>
      <c r="U40" s="250"/>
      <c r="V40" s="250"/>
      <c r="W40" s="250"/>
    </row>
    <row r="41" spans="1:44" ht="39.950000000000003" customHeight="1" x14ac:dyDescent="0.25">
      <c r="A41" s="315"/>
      <c r="B41" s="350"/>
      <c r="C41" s="351"/>
      <c r="D41" s="208" t="str">
        <f>IF($H$9="Seleccione","Escoja clasificación del riesgo",IF($H$9="Corrupción",DATOS!B124,IF($H$9="Gestión",DATOS!C124,IF($H$9="Seguridad Digital",DATOS!D124))))</f>
        <v>¿Generar daño ambiental?</v>
      </c>
      <c r="E41" s="209" t="s">
        <v>347</v>
      </c>
      <c r="F41" s="323"/>
      <c r="G41" s="112"/>
      <c r="L41" s="313" t="s">
        <v>625</v>
      </c>
      <c r="M41" s="314"/>
      <c r="N41" s="207" t="str">
        <f>DATOS!B235</f>
        <v>Fuerte</v>
      </c>
      <c r="O41" s="207" t="str">
        <f>DATOS!C235</f>
        <v>Fuerte</v>
      </c>
      <c r="P41" s="207" t="str">
        <f>DATOS!D235</f>
        <v>Fuerte</v>
      </c>
      <c r="Q41" s="207" t="str">
        <f>DATOS!E235</f>
        <v>N/A</v>
      </c>
      <c r="R41" s="207" t="str">
        <f>DATOS!F235</f>
        <v>N/A</v>
      </c>
      <c r="S41" s="207" t="str">
        <f>DATOS!G235</f>
        <v>N/A</v>
      </c>
      <c r="T41" s="207" t="str">
        <f>DATOS!H235</f>
        <v>N/A</v>
      </c>
      <c r="U41" s="207" t="str">
        <f>DATOS!I235</f>
        <v>N/A</v>
      </c>
      <c r="V41" s="207" t="str">
        <f>DATOS!J235</f>
        <v>N/A</v>
      </c>
      <c r="W41" s="207" t="str">
        <f>DATOS!K235</f>
        <v>N/A</v>
      </c>
    </row>
    <row r="43" spans="1:44" ht="39.950000000000003" customHeight="1" x14ac:dyDescent="0.25">
      <c r="B43" s="311" t="s">
        <v>532</v>
      </c>
      <c r="C43" s="286" t="s">
        <v>533</v>
      </c>
      <c r="D43" s="287"/>
      <c r="E43" s="287"/>
      <c r="F43" s="287"/>
      <c r="G43" s="287"/>
      <c r="H43" s="287"/>
      <c r="I43" s="287"/>
      <c r="J43" s="287"/>
      <c r="K43" s="216"/>
      <c r="L43" s="271" t="s">
        <v>534</v>
      </c>
      <c r="M43" s="272"/>
      <c r="N43" s="272"/>
      <c r="O43" s="272"/>
      <c r="P43" s="272"/>
      <c r="Q43" s="272"/>
      <c r="R43" s="272"/>
      <c r="S43" s="273"/>
      <c r="T43" s="271" t="s">
        <v>535</v>
      </c>
      <c r="U43" s="272"/>
      <c r="V43" s="272"/>
      <c r="W43" s="273"/>
      <c r="X43" s="271" t="s">
        <v>536</v>
      </c>
      <c r="Y43" s="272"/>
      <c r="Z43" s="272"/>
      <c r="AA43" s="273"/>
      <c r="AB43" s="325" t="s">
        <v>537</v>
      </c>
      <c r="AC43" s="325" t="s">
        <v>538</v>
      </c>
      <c r="AD43" s="271" t="s">
        <v>440</v>
      </c>
      <c r="AE43" s="272"/>
      <c r="AF43" s="272"/>
      <c r="AG43" s="271" t="s">
        <v>539</v>
      </c>
      <c r="AH43" s="272"/>
      <c r="AI43" s="272"/>
      <c r="AJ43" s="272"/>
      <c r="AK43" s="272"/>
      <c r="AL43" s="272"/>
      <c r="AM43" s="272"/>
      <c r="AN43" s="272"/>
      <c r="AO43" s="272"/>
      <c r="AP43" s="272"/>
      <c r="AQ43" s="272"/>
      <c r="AR43" s="273"/>
    </row>
    <row r="44" spans="1:44" ht="39.950000000000003" customHeight="1" x14ac:dyDescent="0.25">
      <c r="B44" s="352"/>
      <c r="C44" s="288"/>
      <c r="D44" s="289"/>
      <c r="E44" s="289"/>
      <c r="F44" s="289"/>
      <c r="G44" s="289"/>
      <c r="H44" s="289"/>
      <c r="I44" s="289"/>
      <c r="J44" s="289"/>
      <c r="K44" s="110"/>
      <c r="L44" s="277"/>
      <c r="M44" s="278"/>
      <c r="N44" s="278"/>
      <c r="O44" s="278"/>
      <c r="P44" s="278"/>
      <c r="Q44" s="278"/>
      <c r="R44" s="278"/>
      <c r="S44" s="279"/>
      <c r="T44" s="277"/>
      <c r="U44" s="278"/>
      <c r="V44" s="278"/>
      <c r="W44" s="279"/>
      <c r="X44" s="277"/>
      <c r="Y44" s="278"/>
      <c r="Z44" s="278"/>
      <c r="AA44" s="279"/>
      <c r="AB44" s="326"/>
      <c r="AC44" s="326"/>
      <c r="AD44" s="277"/>
      <c r="AE44" s="278"/>
      <c r="AF44" s="278"/>
      <c r="AG44" s="277"/>
      <c r="AH44" s="278"/>
      <c r="AI44" s="278"/>
      <c r="AJ44" s="278"/>
      <c r="AK44" s="278"/>
      <c r="AL44" s="278"/>
      <c r="AM44" s="278"/>
      <c r="AN44" s="278"/>
      <c r="AO44" s="278"/>
      <c r="AP44" s="278"/>
      <c r="AQ44" s="278"/>
      <c r="AR44" s="279"/>
    </row>
    <row r="45" spans="1:44" ht="39.950000000000003" customHeight="1" x14ac:dyDescent="0.25">
      <c r="B45" s="312"/>
      <c r="C45" s="191" t="s">
        <v>69</v>
      </c>
      <c r="D45" s="192" t="s">
        <v>540</v>
      </c>
      <c r="E45" s="192" t="s">
        <v>541</v>
      </c>
      <c r="F45" s="192" t="s">
        <v>542</v>
      </c>
      <c r="G45" s="192" t="s">
        <v>543</v>
      </c>
      <c r="H45" s="192" t="s">
        <v>544</v>
      </c>
      <c r="I45" s="192" t="s">
        <v>545</v>
      </c>
      <c r="J45" s="192" t="s">
        <v>546</v>
      </c>
      <c r="K45" s="192" t="s">
        <v>547</v>
      </c>
      <c r="L45" s="332" t="s">
        <v>548</v>
      </c>
      <c r="M45" s="333"/>
      <c r="N45" s="193" t="s">
        <v>549</v>
      </c>
      <c r="O45" s="193" t="s">
        <v>550</v>
      </c>
      <c r="P45" s="193" t="s">
        <v>397</v>
      </c>
      <c r="Q45" s="193" t="s">
        <v>390</v>
      </c>
      <c r="R45" s="193" t="s">
        <v>551</v>
      </c>
      <c r="S45" s="193" t="s">
        <v>552</v>
      </c>
      <c r="T45" s="193" t="s">
        <v>389</v>
      </c>
      <c r="U45" s="193" t="s">
        <v>553</v>
      </c>
      <c r="V45" s="193" t="s">
        <v>554</v>
      </c>
      <c r="W45" s="193" t="s">
        <v>555</v>
      </c>
      <c r="X45" s="193" t="s">
        <v>556</v>
      </c>
      <c r="Y45" s="193" t="s">
        <v>557</v>
      </c>
      <c r="Z45" s="193" t="s">
        <v>558</v>
      </c>
      <c r="AA45" s="193" t="s">
        <v>559</v>
      </c>
      <c r="AB45" s="327"/>
      <c r="AC45" s="327"/>
      <c r="AD45" s="193" t="s">
        <v>397</v>
      </c>
      <c r="AE45" s="193" t="s">
        <v>560</v>
      </c>
      <c r="AF45" s="193" t="s">
        <v>390</v>
      </c>
      <c r="AG45" s="193" t="s">
        <v>561</v>
      </c>
      <c r="AH45" s="193" t="s">
        <v>562</v>
      </c>
      <c r="AI45" s="193" t="s">
        <v>563</v>
      </c>
      <c r="AJ45" s="193" t="s">
        <v>564</v>
      </c>
      <c r="AK45" s="193" t="s">
        <v>565</v>
      </c>
      <c r="AL45" s="193" t="s">
        <v>566</v>
      </c>
      <c r="AM45" s="193" t="s">
        <v>567</v>
      </c>
      <c r="AN45" s="193" t="s">
        <v>568</v>
      </c>
      <c r="AO45" s="194" t="s">
        <v>569</v>
      </c>
      <c r="AP45" s="193" t="s">
        <v>570</v>
      </c>
      <c r="AQ45" s="193" t="s">
        <v>571</v>
      </c>
      <c r="AR45" s="193" t="s">
        <v>572</v>
      </c>
    </row>
    <row r="46" spans="1:44" ht="306" x14ac:dyDescent="0.25">
      <c r="A46" s="62" t="s">
        <v>440</v>
      </c>
      <c r="B46" s="302" t="str">
        <f>'IDENTIFICACIÓN DE RIESGOS.'!$B$8</f>
        <v>Evaluación, Acompañamiento y Asesoría del Sistema de Control Interno</v>
      </c>
      <c r="C46" s="298">
        <v>2</v>
      </c>
      <c r="D46" s="301" t="str">
        <f>'IDENTIFICACIÓN DE RIESGOS.'!H18</f>
        <v>Incumplimiento de los reportes al Representante Legal, al Comité Institucional de Coordinación de Control Interno y a los organismos de inspección, vigilancia y control competentes en el marco del PAA.</v>
      </c>
      <c r="E46" s="302" t="s">
        <v>573</v>
      </c>
      <c r="F46" s="297" t="s">
        <v>667</v>
      </c>
      <c r="G46" s="302" t="s">
        <v>283</v>
      </c>
      <c r="H46" s="294" t="s">
        <v>255</v>
      </c>
      <c r="I46" s="100" t="str">
        <f>'IDENTIFICACIÓN DE RIESGOS.'!I18</f>
        <v>Desconocimiento por parte de los profesionales de la OCI de la normatividad.</v>
      </c>
      <c r="J46" s="100" t="str">
        <f>'IDENTIFICACIÓN DE RIESGOS.'!K18</f>
        <v>Pérdida de credibilidad de la OCI.</v>
      </c>
      <c r="K46" s="355" t="str">
        <f>DATOS!D203</f>
        <v>Alta</v>
      </c>
      <c r="L46" s="356" t="s">
        <v>668</v>
      </c>
      <c r="M46" s="357"/>
      <c r="N46" s="183" t="s">
        <v>669</v>
      </c>
      <c r="O46" s="183" t="s">
        <v>670</v>
      </c>
      <c r="P46" s="179" t="s">
        <v>204</v>
      </c>
      <c r="Q46" s="179" t="s">
        <v>444</v>
      </c>
      <c r="R46" s="179" t="s">
        <v>671</v>
      </c>
      <c r="S46" s="305" t="str">
        <f>DATOS!L247</f>
        <v>Moderado</v>
      </c>
      <c r="T46" s="280" t="str">
        <f>DATOS!D355</f>
        <v>Posible</v>
      </c>
      <c r="U46" s="280" t="str">
        <f>DATOS!D351</f>
        <v>Insignificante</v>
      </c>
      <c r="V46" s="328" t="str">
        <f>DATOS!D386</f>
        <v>Baja</v>
      </c>
      <c r="W46" s="280" t="str">
        <f>IF(H46="Corrupción",DATOS!$B$391,IF(V46=DATOS!$B$199,DATOS!$B$391,IF(V46=DATOS!$B$198,DATOS!$B$392,IF(V46=DATOS!$B$197,DATOS!$B$392,IF(V46=DATOS!$B$196,DATOS!$B$393,"No Aplica")))))</f>
        <v>Asumir</v>
      </c>
      <c r="X46" s="331" t="str">
        <f>IF(W46="No Aplica","No Aplica",IF(W46="Asumir","No requiere acciones adicionales","Definir acciones complementarias"))</f>
        <v>No requiere acciones adicionales</v>
      </c>
      <c r="Y46" s="283"/>
      <c r="Z46" s="283"/>
      <c r="AA46" s="249"/>
      <c r="AB46" s="283" t="s">
        <v>581</v>
      </c>
      <c r="AC46" s="249" t="s">
        <v>672</v>
      </c>
      <c r="AD46" s="280" t="str">
        <f>DATOS!B396</f>
        <v xml:space="preserve">Monitoreo permanente y se deja registro mensual </v>
      </c>
      <c r="AE46" s="283" t="s">
        <v>583</v>
      </c>
      <c r="AF46" s="283" t="s">
        <v>444</v>
      </c>
      <c r="AG46" s="195" t="s">
        <v>673</v>
      </c>
      <c r="AH46" s="183" t="s">
        <v>674</v>
      </c>
      <c r="AI46" s="201" t="s">
        <v>675</v>
      </c>
      <c r="AJ46" s="201" t="s">
        <v>676</v>
      </c>
      <c r="AK46" s="201" t="s">
        <v>677</v>
      </c>
      <c r="AL46" s="217" t="s">
        <v>678</v>
      </c>
      <c r="AM46" s="195" t="s">
        <v>679</v>
      </c>
      <c r="AN46" s="195" t="s">
        <v>680</v>
      </c>
      <c r="AO46" s="199" t="s">
        <v>681</v>
      </c>
      <c r="AP46" s="195"/>
      <c r="AQ46" s="195"/>
      <c r="AR46" s="195"/>
    </row>
    <row r="47" spans="1:44" ht="217.5" customHeight="1" x14ac:dyDescent="0.25">
      <c r="B47" s="303"/>
      <c r="C47" s="299"/>
      <c r="D47" s="297"/>
      <c r="E47" s="303"/>
      <c r="F47" s="297"/>
      <c r="G47" s="303"/>
      <c r="H47" s="295"/>
      <c r="I47" s="100" t="str">
        <f>'IDENTIFICACIÓN DE RIESGOS.'!I19</f>
        <v>Inoportunidad en la ejecución del PAA.</v>
      </c>
      <c r="J47" s="100" t="str">
        <f>'IDENTIFICACIÓN DE RIESGOS.'!K19</f>
        <v>Investigaciones disciplinarias  y/o Sanciones</v>
      </c>
      <c r="K47" s="355"/>
      <c r="L47" s="356" t="s">
        <v>682</v>
      </c>
      <c r="M47" s="357"/>
      <c r="N47" s="183" t="s">
        <v>683</v>
      </c>
      <c r="O47" s="183" t="s">
        <v>684</v>
      </c>
      <c r="P47" s="179" t="s">
        <v>204</v>
      </c>
      <c r="Q47" s="179" t="s">
        <v>444</v>
      </c>
      <c r="R47" s="179" t="s">
        <v>685</v>
      </c>
      <c r="S47" s="306"/>
      <c r="T47" s="281"/>
      <c r="U47" s="281"/>
      <c r="V47" s="329"/>
      <c r="W47" s="281"/>
      <c r="X47" s="331"/>
      <c r="Y47" s="283"/>
      <c r="Z47" s="283"/>
      <c r="AA47" s="250"/>
      <c r="AB47" s="283"/>
      <c r="AC47" s="250"/>
      <c r="AD47" s="281"/>
      <c r="AE47" s="283"/>
      <c r="AF47" s="283"/>
      <c r="AG47" s="195" t="s">
        <v>686</v>
      </c>
      <c r="AH47" s="195" t="s">
        <v>687</v>
      </c>
      <c r="AI47" s="197" t="s">
        <v>688</v>
      </c>
      <c r="AJ47" s="197" t="s">
        <v>689</v>
      </c>
      <c r="AK47" s="197" t="s">
        <v>690</v>
      </c>
      <c r="AL47" s="217" t="s">
        <v>691</v>
      </c>
      <c r="AM47" s="195" t="s">
        <v>692</v>
      </c>
      <c r="AN47" s="195" t="s">
        <v>693</v>
      </c>
      <c r="AO47" s="199" t="s">
        <v>694</v>
      </c>
      <c r="AP47" s="195"/>
      <c r="AQ47" s="195"/>
      <c r="AR47" s="195"/>
    </row>
    <row r="48" spans="1:44" ht="200.25" x14ac:dyDescent="0.25">
      <c r="B48" s="303"/>
      <c r="C48" s="299"/>
      <c r="D48" s="297"/>
      <c r="E48" s="303"/>
      <c r="F48" s="297"/>
      <c r="G48" s="303"/>
      <c r="H48" s="295"/>
      <c r="I48" s="100" t="str">
        <f>'IDENTIFICACIÓN DE RIESGOS.'!I20</f>
        <v>Inoportunidad en la socialización de los informes presentados al Representante Legal, al Comité Institucional de Coordinación de Control Interno y a los organismos de inspección, vigilancia y control, para toma de decisiones.</v>
      </c>
      <c r="J48" s="100" t="str">
        <f>'IDENTIFICACIÓN DE RIESGOS.'!K20</f>
        <v>Configuración de Hallazgos en la Auditoría Interna y/o por los Entes de Control.</v>
      </c>
      <c r="K48" s="355"/>
      <c r="L48" s="356" t="s">
        <v>695</v>
      </c>
      <c r="M48" s="357"/>
      <c r="N48" s="183" t="s">
        <v>696</v>
      </c>
      <c r="O48" s="183" t="s">
        <v>697</v>
      </c>
      <c r="P48" s="179" t="s">
        <v>437</v>
      </c>
      <c r="Q48" s="179" t="s">
        <v>444</v>
      </c>
      <c r="R48" s="179" t="s">
        <v>698</v>
      </c>
      <c r="S48" s="306"/>
      <c r="T48" s="281"/>
      <c r="U48" s="281"/>
      <c r="V48" s="329"/>
      <c r="W48" s="281"/>
      <c r="X48" s="105"/>
      <c r="Y48" s="283"/>
      <c r="Z48" s="283"/>
      <c r="AA48" s="250"/>
      <c r="AB48" s="283"/>
      <c r="AC48" s="250"/>
      <c r="AD48" s="281"/>
      <c r="AE48" s="283"/>
      <c r="AF48" s="283"/>
      <c r="AG48" s="195" t="s">
        <v>699</v>
      </c>
      <c r="AH48" s="195" t="s">
        <v>700</v>
      </c>
      <c r="AI48" s="183" t="s">
        <v>701</v>
      </c>
      <c r="AJ48" s="217" t="s">
        <v>702</v>
      </c>
      <c r="AK48" s="217" t="s">
        <v>703</v>
      </c>
      <c r="AL48" s="198" t="s">
        <v>704</v>
      </c>
      <c r="AM48" s="195" t="s">
        <v>705</v>
      </c>
      <c r="AN48" s="183" t="s">
        <v>706</v>
      </c>
      <c r="AO48" s="199" t="s">
        <v>707</v>
      </c>
      <c r="AP48" s="195"/>
      <c r="AQ48" s="195"/>
      <c r="AR48" s="195"/>
    </row>
    <row r="49" spans="1:44" ht="224.25" customHeight="1" x14ac:dyDescent="0.25">
      <c r="B49" s="303"/>
      <c r="C49" s="299"/>
      <c r="D49" s="297"/>
      <c r="E49" s="303"/>
      <c r="F49" s="297"/>
      <c r="G49" s="303"/>
      <c r="H49" s="295"/>
      <c r="I49" s="100" t="str">
        <f>'IDENTIFICACIÓN DE RIESGOS.'!I21</f>
        <v>Insuficiencia de personal con la idoneidad y competencia para atender los requerimientos de la OCI en el marco de los 5 roles.</v>
      </c>
      <c r="J49" s="100" t="str">
        <f>'IDENTIFICACIÓN DE RIESGOS.'!K21</f>
        <v>Incumplimiento de los reportes a cargo de la OCI y falta de cobertura de los roles de la oficina.</v>
      </c>
      <c r="K49" s="355"/>
      <c r="L49" s="340" t="s">
        <v>708</v>
      </c>
      <c r="M49" s="341"/>
      <c r="N49" s="217" t="s">
        <v>709</v>
      </c>
      <c r="O49" s="217" t="s">
        <v>710</v>
      </c>
      <c r="P49" s="179" t="s">
        <v>437</v>
      </c>
      <c r="Q49" s="179" t="s">
        <v>444</v>
      </c>
      <c r="R49" s="218" t="s">
        <v>711</v>
      </c>
      <c r="S49" s="306"/>
      <c r="T49" s="281"/>
      <c r="U49" s="281"/>
      <c r="V49" s="329"/>
      <c r="W49" s="281"/>
      <c r="X49" s="105"/>
      <c r="Y49" s="283"/>
      <c r="Z49" s="283"/>
      <c r="AA49" s="250"/>
      <c r="AB49" s="283"/>
      <c r="AC49" s="250"/>
      <c r="AD49" s="281"/>
      <c r="AE49" s="283"/>
      <c r="AF49" s="283"/>
      <c r="AG49" s="195" t="s">
        <v>712</v>
      </c>
      <c r="AH49" s="195" t="s">
        <v>713</v>
      </c>
      <c r="AI49" s="195" t="s">
        <v>714</v>
      </c>
      <c r="AJ49" s="195" t="s">
        <v>715</v>
      </c>
      <c r="AK49" s="195" t="s">
        <v>716</v>
      </c>
      <c r="AL49" s="198" t="s">
        <v>717</v>
      </c>
      <c r="AM49" s="195" t="s">
        <v>718</v>
      </c>
      <c r="AN49" s="195" t="s">
        <v>719</v>
      </c>
      <c r="AO49" s="199" t="s">
        <v>720</v>
      </c>
      <c r="AP49" s="195"/>
      <c r="AQ49" s="195"/>
      <c r="AR49" s="195"/>
    </row>
    <row r="50" spans="1:44" ht="39.950000000000003" customHeight="1" x14ac:dyDescent="0.25">
      <c r="B50" s="303"/>
      <c r="C50" s="299"/>
      <c r="D50" s="297"/>
      <c r="E50" s="303"/>
      <c r="F50" s="297"/>
      <c r="G50" s="303"/>
      <c r="H50" s="311" t="s">
        <v>620</v>
      </c>
      <c r="I50" s="111">
        <f>'IDENTIFICACIÓN DE RIESGOS.'!I22</f>
        <v>0</v>
      </c>
      <c r="J50" s="111">
        <f>'IDENTIFICACIÓN DE RIESGOS.'!K22</f>
        <v>0</v>
      </c>
      <c r="K50" s="355"/>
      <c r="L50" s="265"/>
      <c r="M50" s="267"/>
      <c r="N50" s="202"/>
      <c r="O50" s="202"/>
      <c r="P50" s="179"/>
      <c r="Q50" s="179"/>
      <c r="R50" s="202"/>
      <c r="S50" s="306"/>
      <c r="T50" s="281"/>
      <c r="U50" s="281"/>
      <c r="V50" s="329"/>
      <c r="W50" s="281"/>
      <c r="X50" s="105"/>
      <c r="Y50" s="283"/>
      <c r="Z50" s="283"/>
      <c r="AA50" s="250"/>
      <c r="AB50" s="283"/>
      <c r="AC50" s="250"/>
      <c r="AD50" s="281"/>
      <c r="AE50" s="283"/>
      <c r="AF50" s="283"/>
      <c r="AG50" s="202"/>
      <c r="AH50" s="202"/>
      <c r="AI50" s="202"/>
      <c r="AJ50" s="202"/>
      <c r="AK50" s="202"/>
      <c r="AL50" s="202"/>
      <c r="AM50" s="202"/>
      <c r="AN50" s="202"/>
      <c r="AO50" s="179"/>
      <c r="AP50" s="202"/>
      <c r="AQ50" s="202"/>
      <c r="AR50" s="202"/>
    </row>
    <row r="51" spans="1:44" ht="42.75" customHeight="1" x14ac:dyDescent="0.25">
      <c r="B51" s="303"/>
      <c r="C51" s="299"/>
      <c r="D51" s="297"/>
      <c r="E51" s="303"/>
      <c r="F51" s="297"/>
      <c r="G51" s="303"/>
      <c r="H51" s="312"/>
      <c r="I51" s="111">
        <f>'IDENTIFICACIÓN DE RIESGOS.'!I23</f>
        <v>0</v>
      </c>
      <c r="J51" s="111">
        <f>'IDENTIFICACIÓN DE RIESGOS.'!K23</f>
        <v>0</v>
      </c>
      <c r="K51" s="355"/>
      <c r="L51" s="265"/>
      <c r="M51" s="267"/>
      <c r="N51" s="202"/>
      <c r="O51" s="202"/>
      <c r="P51" s="179"/>
      <c r="Q51" s="179"/>
      <c r="R51" s="202"/>
      <c r="S51" s="306"/>
      <c r="T51" s="281"/>
      <c r="U51" s="281"/>
      <c r="V51" s="329"/>
      <c r="W51" s="281"/>
      <c r="X51" s="105"/>
      <c r="Y51" s="283"/>
      <c r="Z51" s="283"/>
      <c r="AA51" s="250"/>
      <c r="AB51" s="283"/>
      <c r="AC51" s="250"/>
      <c r="AD51" s="281"/>
      <c r="AE51" s="283"/>
      <c r="AF51" s="283"/>
      <c r="AG51" s="202"/>
      <c r="AH51" s="202"/>
      <c r="AI51" s="202"/>
      <c r="AJ51" s="202"/>
      <c r="AK51" s="202"/>
      <c r="AL51" s="202"/>
      <c r="AM51" s="202"/>
      <c r="AN51" s="202"/>
      <c r="AO51" s="179"/>
      <c r="AP51" s="202"/>
      <c r="AQ51" s="202"/>
      <c r="AR51" s="202"/>
    </row>
    <row r="52" spans="1:44" ht="39.950000000000003" customHeight="1" x14ac:dyDescent="0.25">
      <c r="B52" s="303"/>
      <c r="C52" s="299"/>
      <c r="D52" s="297"/>
      <c r="E52" s="303"/>
      <c r="F52" s="297"/>
      <c r="G52" s="303"/>
      <c r="H52" s="342" t="s">
        <v>260</v>
      </c>
      <c r="I52" s="111">
        <f>'IDENTIFICACIÓN DE RIESGOS.'!I24</f>
        <v>0</v>
      </c>
      <c r="J52" s="111">
        <f>'IDENTIFICACIÓN DE RIESGOS.'!K24</f>
        <v>0</v>
      </c>
      <c r="K52" s="355"/>
      <c r="L52" s="265"/>
      <c r="M52" s="267"/>
      <c r="N52" s="202"/>
      <c r="O52" s="202"/>
      <c r="P52" s="179"/>
      <c r="Q52" s="179"/>
      <c r="R52" s="202"/>
      <c r="S52" s="306"/>
      <c r="T52" s="281"/>
      <c r="U52" s="281"/>
      <c r="V52" s="329"/>
      <c r="W52" s="281"/>
      <c r="X52" s="105"/>
      <c r="Y52" s="283"/>
      <c r="Z52" s="283"/>
      <c r="AA52" s="250"/>
      <c r="AB52" s="283"/>
      <c r="AC52" s="250"/>
      <c r="AD52" s="281"/>
      <c r="AE52" s="283"/>
      <c r="AF52" s="283"/>
      <c r="AG52" s="202"/>
      <c r="AH52" s="202"/>
      <c r="AI52" s="202"/>
      <c r="AJ52" s="202"/>
      <c r="AK52" s="202"/>
      <c r="AL52" s="202"/>
      <c r="AM52" s="202"/>
      <c r="AN52" s="202"/>
      <c r="AO52" s="179"/>
      <c r="AP52" s="202"/>
      <c r="AQ52" s="202"/>
      <c r="AR52" s="202"/>
    </row>
    <row r="53" spans="1:44" ht="39.950000000000003" customHeight="1" x14ac:dyDescent="0.25">
      <c r="B53" s="303"/>
      <c r="C53" s="299"/>
      <c r="D53" s="297"/>
      <c r="E53" s="303"/>
      <c r="F53" s="297"/>
      <c r="G53" s="303"/>
      <c r="H53" s="343"/>
      <c r="I53" s="111">
        <f>'IDENTIFICACIÓN DE RIESGOS.'!I25</f>
        <v>0</v>
      </c>
      <c r="J53" s="203">
        <f>'IDENTIFICACIÓN DE RIESGOS.'!K25</f>
        <v>0</v>
      </c>
      <c r="K53" s="355"/>
      <c r="L53" s="265"/>
      <c r="M53" s="267"/>
      <c r="N53" s="202"/>
      <c r="O53" s="202"/>
      <c r="P53" s="179"/>
      <c r="Q53" s="179"/>
      <c r="R53" s="202"/>
      <c r="S53" s="306"/>
      <c r="T53" s="281"/>
      <c r="U53" s="281"/>
      <c r="V53" s="329"/>
      <c r="W53" s="281"/>
      <c r="X53" s="105"/>
      <c r="Y53" s="283"/>
      <c r="Z53" s="283"/>
      <c r="AA53" s="250"/>
      <c r="AB53" s="283"/>
      <c r="AC53" s="250"/>
      <c r="AD53" s="281"/>
      <c r="AE53" s="283"/>
      <c r="AF53" s="283"/>
      <c r="AG53" s="202"/>
      <c r="AH53" s="202"/>
      <c r="AI53" s="202"/>
      <c r="AJ53" s="202"/>
      <c r="AK53" s="202"/>
      <c r="AL53" s="202"/>
      <c r="AM53" s="202"/>
      <c r="AN53" s="202"/>
      <c r="AO53" s="179"/>
      <c r="AP53" s="202"/>
      <c r="AQ53" s="202"/>
      <c r="AR53" s="202"/>
    </row>
    <row r="54" spans="1:44" ht="39.950000000000003" customHeight="1" x14ac:dyDescent="0.25">
      <c r="B54" s="303"/>
      <c r="C54" s="299"/>
      <c r="D54" s="297"/>
      <c r="E54" s="303"/>
      <c r="F54" s="297"/>
      <c r="G54" s="303"/>
      <c r="H54" s="343"/>
      <c r="I54" s="111">
        <f>'IDENTIFICACIÓN DE RIESGOS.'!I26</f>
        <v>0</v>
      </c>
      <c r="J54" s="203">
        <f>'IDENTIFICACIÓN DE RIESGOS.'!K26</f>
        <v>0</v>
      </c>
      <c r="K54" s="355"/>
      <c r="L54" s="265"/>
      <c r="M54" s="267"/>
      <c r="N54" s="202"/>
      <c r="O54" s="202"/>
      <c r="P54" s="179"/>
      <c r="Q54" s="179"/>
      <c r="R54" s="202"/>
      <c r="S54" s="306"/>
      <c r="T54" s="281"/>
      <c r="U54" s="281"/>
      <c r="V54" s="329"/>
      <c r="W54" s="281"/>
      <c r="X54" s="105"/>
      <c r="Y54" s="283"/>
      <c r="Z54" s="283"/>
      <c r="AA54" s="250"/>
      <c r="AB54" s="283"/>
      <c r="AC54" s="250"/>
      <c r="AD54" s="281"/>
      <c r="AE54" s="283"/>
      <c r="AF54" s="283"/>
      <c r="AG54" s="202"/>
      <c r="AH54" s="202"/>
      <c r="AI54" s="202"/>
      <c r="AJ54" s="202"/>
      <c r="AK54" s="202"/>
      <c r="AL54" s="202"/>
      <c r="AM54" s="202"/>
      <c r="AN54" s="202"/>
      <c r="AO54" s="179"/>
      <c r="AP54" s="202"/>
      <c r="AQ54" s="202"/>
      <c r="AR54" s="202"/>
    </row>
    <row r="55" spans="1:44" ht="39.950000000000003" customHeight="1" x14ac:dyDescent="0.25">
      <c r="B55" s="301"/>
      <c r="C55" s="300"/>
      <c r="D55" s="297"/>
      <c r="E55" s="301"/>
      <c r="F55" s="297"/>
      <c r="G55" s="301"/>
      <c r="H55" s="344"/>
      <c r="I55" s="111">
        <f>'IDENTIFICACIÓN DE RIESGOS.'!I27</f>
        <v>0</v>
      </c>
      <c r="J55" s="203">
        <f>'IDENTIFICACIÓN DE RIESGOS.'!K27</f>
        <v>0</v>
      </c>
      <c r="K55" s="355"/>
      <c r="L55" s="265"/>
      <c r="M55" s="267"/>
      <c r="N55" s="202"/>
      <c r="O55" s="202"/>
      <c r="P55" s="179"/>
      <c r="Q55" s="179"/>
      <c r="R55" s="202"/>
      <c r="S55" s="307"/>
      <c r="T55" s="282"/>
      <c r="U55" s="281"/>
      <c r="V55" s="330"/>
      <c r="W55" s="282"/>
      <c r="X55" s="106"/>
      <c r="Y55" s="283"/>
      <c r="Z55" s="283"/>
      <c r="AA55" s="251"/>
      <c r="AB55" s="283"/>
      <c r="AC55" s="251"/>
      <c r="AD55" s="282"/>
      <c r="AE55" s="283"/>
      <c r="AF55" s="283"/>
      <c r="AG55" s="202"/>
      <c r="AH55" s="202"/>
      <c r="AI55" s="202"/>
      <c r="AJ55" s="202"/>
      <c r="AK55" s="202"/>
      <c r="AL55" s="202"/>
      <c r="AM55" s="202"/>
      <c r="AN55" s="202"/>
      <c r="AO55" s="179"/>
      <c r="AP55" s="202"/>
      <c r="AQ55" s="202"/>
      <c r="AR55" s="202"/>
    </row>
    <row r="57" spans="1:44" ht="39.950000000000003" customHeight="1" x14ac:dyDescent="0.25">
      <c r="A57" s="315"/>
      <c r="B57" s="268" t="s">
        <v>621</v>
      </c>
      <c r="C57" s="269"/>
      <c r="D57" s="269"/>
      <c r="E57" s="269"/>
      <c r="F57" s="270"/>
      <c r="G57" s="92"/>
      <c r="L57" s="317" t="s">
        <v>622</v>
      </c>
      <c r="M57" s="317"/>
      <c r="N57" s="317"/>
      <c r="O57" s="317"/>
      <c r="P57" s="317"/>
      <c r="Q57" s="317"/>
      <c r="R57" s="317"/>
      <c r="S57" s="317"/>
      <c r="T57" s="317"/>
      <c r="U57" s="317"/>
      <c r="V57" s="317"/>
      <c r="W57" s="317"/>
      <c r="AE57" s="317" t="s">
        <v>623</v>
      </c>
      <c r="AF57" s="317"/>
      <c r="AG57" s="317"/>
      <c r="AH57" s="317"/>
      <c r="AI57" s="317"/>
      <c r="AJ57" s="317"/>
      <c r="AK57" s="317"/>
      <c r="AL57" s="317"/>
      <c r="AM57" s="317" t="s">
        <v>624</v>
      </c>
      <c r="AN57" s="317"/>
      <c r="AO57" s="317"/>
      <c r="AP57" s="317"/>
      <c r="AQ57" s="317"/>
      <c r="AR57" s="317"/>
    </row>
    <row r="58" spans="1:44" ht="39.950000000000003" customHeight="1" x14ac:dyDescent="0.25">
      <c r="A58" s="315"/>
      <c r="B58" s="205" t="s">
        <v>625</v>
      </c>
      <c r="C58" s="205" t="s">
        <v>626</v>
      </c>
      <c r="D58" s="205" t="s">
        <v>627</v>
      </c>
      <c r="E58" s="205" t="s">
        <v>628</v>
      </c>
      <c r="F58" s="205" t="s">
        <v>366</v>
      </c>
      <c r="G58" s="92"/>
      <c r="H58" s="64"/>
      <c r="L58" s="207" t="s">
        <v>629</v>
      </c>
      <c r="M58" s="207" t="s">
        <v>630</v>
      </c>
      <c r="N58" s="207" t="s">
        <v>631</v>
      </c>
      <c r="O58" s="207" t="s">
        <v>417</v>
      </c>
      <c r="P58" s="207" t="s">
        <v>418</v>
      </c>
      <c r="Q58" s="207" t="s">
        <v>419</v>
      </c>
      <c r="R58" s="207" t="s">
        <v>420</v>
      </c>
      <c r="S58" s="207" t="s">
        <v>421</v>
      </c>
      <c r="T58" s="207" t="s">
        <v>422</v>
      </c>
      <c r="U58" s="207" t="s">
        <v>423</v>
      </c>
      <c r="V58" s="207" t="s">
        <v>424</v>
      </c>
      <c r="W58" s="207" t="s">
        <v>425</v>
      </c>
      <c r="AE58" s="334" t="s">
        <v>632</v>
      </c>
      <c r="AF58" s="334"/>
      <c r="AG58" s="334" t="s">
        <v>633</v>
      </c>
      <c r="AH58" s="334"/>
      <c r="AI58" s="334" t="s">
        <v>634</v>
      </c>
      <c r="AJ58" s="334"/>
      <c r="AK58" s="334" t="s">
        <v>635</v>
      </c>
      <c r="AL58" s="334"/>
      <c r="AM58" s="334" t="s">
        <v>636</v>
      </c>
      <c r="AN58" s="334"/>
      <c r="AO58" s="334" t="s">
        <v>637</v>
      </c>
      <c r="AP58" s="334"/>
      <c r="AQ58" s="334" t="s">
        <v>638</v>
      </c>
      <c r="AR58" s="334"/>
    </row>
    <row r="59" spans="1:44" ht="39.950000000000003" customHeight="1" x14ac:dyDescent="0.25">
      <c r="A59" s="315"/>
      <c r="B59" s="348" t="str">
        <f>'PRIORIZACIÓN PROBABILIDAD'!Q7</f>
        <v>Es viable que el evento ocurra en la mayoría de las circunstancias / Al menos una vez en el último año.</v>
      </c>
      <c r="C59" s="280" t="str">
        <f>IF(B59=DATOS!$B$128,DATOS!$C$128,IF(B59=DATOS!$B$129,DATOS!$C$129,IF(B59=DATOS!$B$130,DATOS!$C$130,IF(B59=DATOS!$B$131,DATOS!$C$131,IF(B59=DATOS!$B$132,DATOS!$C$132)))))</f>
        <v>Probable</v>
      </c>
      <c r="D59" s="208" t="str">
        <f>IF($H$46="Seleccione","Escoja clasificación del riesgo",IF($H$46="Corrupción",DATOS!B105,IF($H$46="Gestión",DATOS!C105,IF($H$46="Seguridad Digital",DATOS!D105))))</f>
        <v>¿Afecta la ejecución presupuestal en un valor igual o mayor a 20%?</v>
      </c>
      <c r="E59" s="209" t="s">
        <v>347</v>
      </c>
      <c r="F59" s="351" t="str">
        <f>IF(H46="Gestión",DATOS!$E$157,IF(H46="Corrupción",DATOS!$E$156,IF(H46="Seguridad Digital",DATOS!$E$158)))</f>
        <v>Menor</v>
      </c>
      <c r="G59" s="92"/>
      <c r="L59" s="308" t="s">
        <v>390</v>
      </c>
      <c r="M59" s="249" t="s">
        <v>721</v>
      </c>
      <c r="N59" s="249" t="s">
        <v>391</v>
      </c>
      <c r="O59" s="249" t="s">
        <v>391</v>
      </c>
      <c r="P59" s="249" t="s">
        <v>391</v>
      </c>
      <c r="Q59" s="249" t="s">
        <v>391</v>
      </c>
      <c r="R59" s="249"/>
      <c r="S59" s="249"/>
      <c r="T59" s="249"/>
      <c r="U59" s="249"/>
      <c r="V59" s="249"/>
      <c r="W59" s="249"/>
      <c r="AE59" s="207" t="s">
        <v>519</v>
      </c>
      <c r="AF59" s="210">
        <v>43957</v>
      </c>
      <c r="AG59" s="207" t="s">
        <v>519</v>
      </c>
      <c r="AH59" s="210">
        <v>44036</v>
      </c>
      <c r="AI59" s="207" t="s">
        <v>519</v>
      </c>
      <c r="AJ59" s="207"/>
      <c r="AK59" s="207" t="s">
        <v>519</v>
      </c>
      <c r="AL59" s="207"/>
      <c r="AM59" s="207" t="s">
        <v>519</v>
      </c>
      <c r="AN59" s="211">
        <v>43998</v>
      </c>
      <c r="AO59" s="212" t="s">
        <v>519</v>
      </c>
      <c r="AP59" s="207" t="s">
        <v>640</v>
      </c>
      <c r="AQ59" s="207" t="s">
        <v>519</v>
      </c>
      <c r="AR59" s="207"/>
    </row>
    <row r="60" spans="1:44" ht="90" x14ac:dyDescent="0.25">
      <c r="A60" s="315"/>
      <c r="B60" s="349"/>
      <c r="C60" s="281"/>
      <c r="D60" s="208" t="str">
        <f>IF($H$46="Seleccione","Escoja clasificación del riesgo",IF($H$46="Corrupción",DATOS!B106,IF($H$46="Gestión",DATOS!C106,IF($H$46="Seguridad Digital",DATOS!D106))))</f>
        <v>¿Genera perdida de cobertura en la prestación de servicios de la entidad en un valor igual o mayor a 20%?</v>
      </c>
      <c r="E60" s="209" t="s">
        <v>347</v>
      </c>
      <c r="F60" s="351"/>
      <c r="G60" s="92"/>
      <c r="L60" s="309"/>
      <c r="M60" s="251"/>
      <c r="N60" s="251"/>
      <c r="O60" s="251"/>
      <c r="P60" s="251"/>
      <c r="Q60" s="251"/>
      <c r="R60" s="251"/>
      <c r="S60" s="251"/>
      <c r="T60" s="251"/>
      <c r="U60" s="251"/>
      <c r="V60" s="251"/>
      <c r="W60" s="251"/>
      <c r="AE60" s="207" t="s">
        <v>641</v>
      </c>
      <c r="AF60" s="63" t="s">
        <v>642</v>
      </c>
      <c r="AG60" s="207" t="s">
        <v>641</v>
      </c>
      <c r="AH60" s="63" t="s">
        <v>642</v>
      </c>
      <c r="AI60" s="207" t="s">
        <v>641</v>
      </c>
      <c r="AK60" s="207" t="s">
        <v>641</v>
      </c>
      <c r="AM60" s="207" t="s">
        <v>643</v>
      </c>
      <c r="AN60" s="202" t="s">
        <v>644</v>
      </c>
      <c r="AO60" s="212" t="s">
        <v>645</v>
      </c>
      <c r="AP60" s="202" t="s">
        <v>644</v>
      </c>
      <c r="AQ60" s="207" t="s">
        <v>643</v>
      </c>
      <c r="AR60" s="202"/>
    </row>
    <row r="61" spans="1:44" ht="71.25" customHeight="1" x14ac:dyDescent="0.25">
      <c r="A61" s="315"/>
      <c r="B61" s="349"/>
      <c r="C61" s="281"/>
      <c r="D61" s="208" t="str">
        <f>IF($H$46="Seleccione","Escoja clasificación del riesgo",IF($H$46="Corrupción",DATOS!B107,IF($H$46="Gestión",DATOS!C107,IF($H$46="Seguridad Digital",DATOS!D107))))</f>
        <v>¿Genera pago de indemnizaciones a terceros con acciones legales que pueden afectar el presupuesto total en un valor igual o mayor a 20%?</v>
      </c>
      <c r="E61" s="209" t="s">
        <v>347</v>
      </c>
      <c r="F61" s="351"/>
      <c r="G61" s="92"/>
      <c r="L61" s="308" t="s">
        <v>646</v>
      </c>
      <c r="M61" s="249" t="s">
        <v>647</v>
      </c>
      <c r="N61" s="250" t="s">
        <v>394</v>
      </c>
      <c r="O61" s="250" t="s">
        <v>394</v>
      </c>
      <c r="P61" s="250" t="s">
        <v>394</v>
      </c>
      <c r="Q61" s="250" t="s">
        <v>394</v>
      </c>
      <c r="R61" s="250"/>
      <c r="S61" s="250"/>
      <c r="T61" s="250"/>
      <c r="U61" s="250"/>
      <c r="V61" s="250"/>
      <c r="W61" s="250"/>
      <c r="AE61" s="207" t="s">
        <v>648</v>
      </c>
      <c r="AF61" s="207" t="s">
        <v>649</v>
      </c>
      <c r="AG61" s="207" t="s">
        <v>648</v>
      </c>
      <c r="AH61" s="207" t="s">
        <v>649</v>
      </c>
      <c r="AI61" s="207" t="s">
        <v>648</v>
      </c>
      <c r="AJ61" s="207" t="s">
        <v>649</v>
      </c>
      <c r="AK61" s="207" t="s">
        <v>648</v>
      </c>
      <c r="AL61" s="207" t="s">
        <v>649</v>
      </c>
      <c r="AM61" s="207" t="s">
        <v>648</v>
      </c>
      <c r="AN61" s="207" t="s">
        <v>650</v>
      </c>
      <c r="AO61" s="212" t="s">
        <v>648</v>
      </c>
      <c r="AP61" s="207" t="s">
        <v>650</v>
      </c>
      <c r="AQ61" s="207" t="s">
        <v>648</v>
      </c>
      <c r="AR61" s="207" t="s">
        <v>650</v>
      </c>
    </row>
    <row r="62" spans="1:44" ht="409.5" x14ac:dyDescent="0.25">
      <c r="A62" s="315"/>
      <c r="B62" s="349"/>
      <c r="C62" s="281"/>
      <c r="D62" s="208" t="str">
        <f>IF($H$46="Seleccione","Escoja clasificación del riesgo",IF($H$46="Corrupción",DATOS!B108,IF($H$46="Gestión",DATOS!C108,IF($H$46="Seguridad Digital",DATOS!D108))))</f>
        <v>¿Genera pago de sanciones económicas por incumplimiento en la normatividad aplicable ante un ente regulador, afectando el presupuesto total  en  un valor igual o mayor a 20%?</v>
      </c>
      <c r="E62" s="209" t="s">
        <v>346</v>
      </c>
      <c r="F62" s="351"/>
      <c r="G62" s="92"/>
      <c r="L62" s="309"/>
      <c r="M62" s="250"/>
      <c r="N62" s="250"/>
      <c r="O62" s="250"/>
      <c r="P62" s="250"/>
      <c r="Q62" s="250"/>
      <c r="R62" s="250"/>
      <c r="S62" s="250"/>
      <c r="T62" s="250"/>
      <c r="U62" s="250"/>
      <c r="V62" s="250"/>
      <c r="W62" s="250"/>
      <c r="AE62" s="202">
        <v>1</v>
      </c>
      <c r="AF62" s="202" t="s">
        <v>655</v>
      </c>
      <c r="AG62" s="202">
        <v>1</v>
      </c>
      <c r="AH62" s="202" t="s">
        <v>722</v>
      </c>
      <c r="AI62" s="202">
        <v>1</v>
      </c>
      <c r="AJ62" s="202"/>
      <c r="AK62" s="202">
        <v>1</v>
      </c>
      <c r="AL62" s="202"/>
      <c r="AM62" s="202">
        <v>1</v>
      </c>
      <c r="AN62" s="195" t="s">
        <v>723</v>
      </c>
      <c r="AO62" s="179">
        <v>1</v>
      </c>
      <c r="AP62" s="195" t="s">
        <v>724</v>
      </c>
      <c r="AQ62" s="202">
        <v>1</v>
      </c>
      <c r="AR62" s="202"/>
    </row>
    <row r="63" spans="1:44" ht="378" x14ac:dyDescent="0.25">
      <c r="A63" s="315"/>
      <c r="B63" s="349"/>
      <c r="C63" s="281"/>
      <c r="D63" s="208" t="str">
        <f>IF($H$46="Seleccione","Escoja clasificación del riesgo",IF($H$46="Corrupción",DATOS!B109,IF($H$46="Gestión",DATOS!C109,IF($H$46="Seguridad Digital",DATOS!D109))))</f>
        <v>¿Genera reclamaciones o quejas de los usuarios que implican investigaciones internas disciplinarias?</v>
      </c>
      <c r="E63" s="209" t="s">
        <v>346</v>
      </c>
      <c r="F63" s="351"/>
      <c r="G63" s="92"/>
      <c r="L63" s="310"/>
      <c r="M63" s="251"/>
      <c r="N63" s="251"/>
      <c r="O63" s="251"/>
      <c r="P63" s="251"/>
      <c r="Q63" s="251"/>
      <c r="R63" s="251"/>
      <c r="S63" s="251"/>
      <c r="T63" s="251"/>
      <c r="U63" s="251"/>
      <c r="V63" s="251"/>
      <c r="W63" s="251"/>
      <c r="AE63" s="202">
        <v>2</v>
      </c>
      <c r="AF63" s="202" t="s">
        <v>725</v>
      </c>
      <c r="AG63" s="202">
        <v>2</v>
      </c>
      <c r="AH63" s="202" t="s">
        <v>726</v>
      </c>
      <c r="AI63" s="202">
        <v>2</v>
      </c>
      <c r="AJ63" s="202"/>
      <c r="AK63" s="202">
        <v>2</v>
      </c>
      <c r="AL63" s="202"/>
      <c r="AM63" s="202">
        <v>2</v>
      </c>
      <c r="AN63" s="195" t="s">
        <v>727</v>
      </c>
      <c r="AO63" s="179">
        <v>2</v>
      </c>
      <c r="AP63" s="195" t="s">
        <v>728</v>
      </c>
      <c r="AQ63" s="202">
        <v>2</v>
      </c>
      <c r="AR63" s="202"/>
    </row>
    <row r="64" spans="1:44" ht="225.75" customHeight="1" x14ac:dyDescent="0.25">
      <c r="A64" s="315"/>
      <c r="B64" s="349"/>
      <c r="C64" s="281"/>
      <c r="D64" s="208" t="str">
        <f>IF($H$46="Seleccione","Escoja clasificación del riesgo",IF($H$46="Corrupción",DATOS!B110,IF($H$46="Gestión",DATOS!C110,IF($H$46="Seguridad Digital",DATOS!D110))))</f>
        <v>¿Genera pérdida de Información crítica para la entidad que no se puede recuperar?</v>
      </c>
      <c r="E64" s="209" t="s">
        <v>347</v>
      </c>
      <c r="F64" s="351"/>
      <c r="G64" s="92"/>
      <c r="L64" s="308" t="s">
        <v>397</v>
      </c>
      <c r="M64" s="249" t="s">
        <v>659</v>
      </c>
      <c r="N64" s="283" t="s">
        <v>398</v>
      </c>
      <c r="O64" s="283" t="s">
        <v>398</v>
      </c>
      <c r="P64" s="283" t="s">
        <v>398</v>
      </c>
      <c r="Q64" s="283" t="s">
        <v>398</v>
      </c>
      <c r="R64" s="283"/>
      <c r="S64" s="283"/>
      <c r="T64" s="283"/>
      <c r="U64" s="283"/>
      <c r="V64" s="283"/>
      <c r="W64" s="283"/>
      <c r="AE64" s="202">
        <v>3</v>
      </c>
      <c r="AF64" s="202" t="s">
        <v>729</v>
      </c>
      <c r="AG64" s="202">
        <v>3</v>
      </c>
      <c r="AH64" s="202" t="s">
        <v>730</v>
      </c>
      <c r="AI64" s="202">
        <v>3</v>
      </c>
      <c r="AJ64" s="202"/>
      <c r="AK64" s="202">
        <v>3</v>
      </c>
      <c r="AL64" s="202"/>
      <c r="AM64" s="202">
        <v>3</v>
      </c>
      <c r="AN64" s="195" t="s">
        <v>731</v>
      </c>
      <c r="AO64" s="179">
        <v>3</v>
      </c>
      <c r="AP64" s="195" t="s">
        <v>732</v>
      </c>
      <c r="AQ64" s="202">
        <v>3</v>
      </c>
      <c r="AR64" s="202"/>
    </row>
    <row r="65" spans="1:44" ht="240" customHeight="1" x14ac:dyDescent="0.25">
      <c r="A65" s="315"/>
      <c r="B65" s="349"/>
      <c r="C65" s="281"/>
      <c r="D65" s="208" t="str">
        <f>IF($H$46="Seleccione","Escoja clasificación del riesgo",IF($H$46="Corrupción",DATOS!B111,IF($H$46="Gestión",DATOS!C111,IF($H$46="Seguridad Digital",DATOS!D111))))</f>
        <v>¿Genera pérdida de Información crítica para la entidad que puede ser recuperada de forma parcial o incompleta?</v>
      </c>
      <c r="E65" s="209" t="s">
        <v>347</v>
      </c>
      <c r="F65" s="351"/>
      <c r="G65" s="92"/>
      <c r="L65" s="309"/>
      <c r="M65" s="250"/>
      <c r="N65" s="283"/>
      <c r="O65" s="283"/>
      <c r="P65" s="283"/>
      <c r="Q65" s="283"/>
      <c r="R65" s="283"/>
      <c r="S65" s="283"/>
      <c r="T65" s="283"/>
      <c r="U65" s="283"/>
      <c r="V65" s="283"/>
      <c r="W65" s="283"/>
      <c r="AE65" s="202">
        <v>4</v>
      </c>
      <c r="AF65" s="202" t="s">
        <v>733</v>
      </c>
      <c r="AG65" s="202">
        <v>4</v>
      </c>
      <c r="AH65" s="202" t="s">
        <v>734</v>
      </c>
      <c r="AI65" s="202">
        <v>4</v>
      </c>
      <c r="AJ65" s="202"/>
      <c r="AK65" s="202">
        <v>4</v>
      </c>
      <c r="AL65" s="202"/>
      <c r="AM65" s="202">
        <v>4</v>
      </c>
      <c r="AN65" s="195" t="s">
        <v>735</v>
      </c>
      <c r="AO65" s="179">
        <v>4</v>
      </c>
      <c r="AP65" s="195" t="s">
        <v>736</v>
      </c>
      <c r="AQ65" s="202">
        <v>4</v>
      </c>
      <c r="AR65" s="202"/>
    </row>
    <row r="66" spans="1:44" ht="39.950000000000003" customHeight="1" x14ac:dyDescent="0.25">
      <c r="A66" s="315"/>
      <c r="B66" s="349"/>
      <c r="C66" s="281"/>
      <c r="D66" s="208" t="str">
        <f>IF($H$46="Seleccione","Escoja clasificación del riesgo",IF($H$46="Corrupción",DATOS!B112,IF($H$46="Gestión",DATOS!C112,IF($H$46="Seguridad Digital",DATOS!D112))))</f>
        <v>¿Genera pérdida de Información crítica para la entidad que genera retrasos en la atención a los usuarios?</v>
      </c>
      <c r="E66" s="209" t="s">
        <v>347</v>
      </c>
      <c r="F66" s="351"/>
      <c r="G66" s="92"/>
      <c r="L66" s="309"/>
      <c r="M66" s="250"/>
      <c r="N66" s="283"/>
      <c r="O66" s="283"/>
      <c r="P66" s="283"/>
      <c r="Q66" s="283"/>
      <c r="R66" s="283"/>
      <c r="S66" s="283"/>
      <c r="T66" s="283"/>
      <c r="U66" s="283"/>
      <c r="V66" s="283"/>
      <c r="W66" s="283"/>
      <c r="AE66" s="202">
        <v>5</v>
      </c>
      <c r="AF66" s="202"/>
      <c r="AG66" s="202">
        <v>5</v>
      </c>
      <c r="AH66" s="202"/>
      <c r="AI66" s="202">
        <v>5</v>
      </c>
      <c r="AJ66" s="202"/>
      <c r="AK66" s="202">
        <v>5</v>
      </c>
      <c r="AL66" s="202"/>
      <c r="AM66" s="202">
        <v>5</v>
      </c>
      <c r="AN66" s="202"/>
      <c r="AO66" s="179">
        <v>5</v>
      </c>
      <c r="AP66" s="202"/>
      <c r="AQ66" s="202">
        <v>5</v>
      </c>
      <c r="AR66" s="202"/>
    </row>
    <row r="67" spans="1:44" ht="39.950000000000003" customHeight="1" x14ac:dyDescent="0.25">
      <c r="A67" s="315"/>
      <c r="B67" s="349"/>
      <c r="C67" s="281"/>
      <c r="D67" s="208" t="str">
        <f>IF($H$46="Seleccione","Escoja clasificación del riesgo",IF($H$46="Corrupción",DATOS!B113,IF($H$46="Gestión",DATOS!C113,IF($H$46="Seguridad Digital",DATOS!D113))))</f>
        <v>¿Genera incumplimiento en las metas y objetivos institucionales que afecta la ejecución presupuestal?</v>
      </c>
      <c r="E67" s="209" t="s">
        <v>347</v>
      </c>
      <c r="F67" s="351"/>
      <c r="G67" s="92"/>
      <c r="L67" s="308" t="s">
        <v>548</v>
      </c>
      <c r="M67" s="249" t="s">
        <v>662</v>
      </c>
      <c r="N67" s="249" t="s">
        <v>401</v>
      </c>
      <c r="O67" s="249" t="s">
        <v>401</v>
      </c>
      <c r="P67" s="249" t="s">
        <v>401</v>
      </c>
      <c r="Q67" s="249" t="s">
        <v>401</v>
      </c>
      <c r="R67" s="249"/>
      <c r="S67" s="249"/>
      <c r="T67" s="249"/>
      <c r="U67" s="249"/>
      <c r="V67" s="249"/>
      <c r="W67" s="249"/>
      <c r="AE67" s="202">
        <v>6</v>
      </c>
      <c r="AF67" s="202"/>
      <c r="AG67" s="202">
        <v>6</v>
      </c>
      <c r="AH67" s="202"/>
      <c r="AI67" s="202">
        <v>6</v>
      </c>
      <c r="AJ67" s="202"/>
      <c r="AK67" s="202">
        <v>6</v>
      </c>
      <c r="AL67" s="202"/>
      <c r="AM67" s="202">
        <v>6</v>
      </c>
      <c r="AN67" s="202"/>
      <c r="AO67" s="179">
        <v>6</v>
      </c>
      <c r="AP67" s="202"/>
      <c r="AQ67" s="202">
        <v>6</v>
      </c>
      <c r="AR67" s="202"/>
    </row>
    <row r="68" spans="1:44" ht="39.950000000000003" customHeight="1" x14ac:dyDescent="0.25">
      <c r="A68" s="315"/>
      <c r="B68" s="349"/>
      <c r="C68" s="281"/>
      <c r="D68" s="208" t="str">
        <f>IF($H$46="Seleccione","Escoja clasificación del riesgo",IF($H$46="Corrupción",DATOS!B114,IF($H$46="Gestión",DATOS!C114,IF($H$46="Seguridad Digital",DATOS!D114))))</f>
        <v>¿Genera incumplimiento en las metas y objetivos institucionales que afecta el Cumplimiento en las metas del gobierno?</v>
      </c>
      <c r="E68" s="209" t="s">
        <v>346</v>
      </c>
      <c r="F68" s="351"/>
      <c r="G68" s="92"/>
      <c r="L68" s="309"/>
      <c r="M68" s="250"/>
      <c r="N68" s="250"/>
      <c r="O68" s="250"/>
      <c r="P68" s="250"/>
      <c r="Q68" s="250"/>
      <c r="R68" s="250"/>
      <c r="S68" s="250"/>
      <c r="T68" s="250"/>
      <c r="U68" s="250"/>
      <c r="V68" s="250"/>
      <c r="W68" s="250"/>
      <c r="AE68" s="202">
        <v>7</v>
      </c>
      <c r="AF68" s="202"/>
      <c r="AG68" s="202">
        <v>7</v>
      </c>
      <c r="AH68" s="202"/>
      <c r="AI68" s="202">
        <v>7</v>
      </c>
      <c r="AJ68" s="202"/>
      <c r="AK68" s="202">
        <v>7</v>
      </c>
      <c r="AL68" s="202"/>
      <c r="AM68" s="202">
        <v>7</v>
      </c>
      <c r="AN68" s="202"/>
      <c r="AO68" s="179">
        <v>7</v>
      </c>
      <c r="AP68" s="202"/>
      <c r="AQ68" s="202">
        <v>7</v>
      </c>
      <c r="AR68" s="202"/>
    </row>
    <row r="69" spans="1:44" ht="39.950000000000003" customHeight="1" x14ac:dyDescent="0.25">
      <c r="A69" s="315"/>
      <c r="B69" s="349"/>
      <c r="C69" s="281"/>
      <c r="D69" s="208" t="str">
        <f>IF($H$46="Seleccione","Escoja clasificación del riesgo",IF($H$46="Corrupción",DATOS!B115,IF($H$46="Gestión",DATOS!C115,IF($H$46="Seguridad Digital",DATOS!D115))))</f>
        <v>¿Genera incumplimiento en las metas y objetivos institucionales que aumenta el reprocesos  de actividades y la carga operativa?</v>
      </c>
      <c r="E69" s="209" t="s">
        <v>346</v>
      </c>
      <c r="F69" s="351"/>
      <c r="G69" s="92"/>
      <c r="L69" s="309"/>
      <c r="M69" s="250"/>
      <c r="N69" s="250"/>
      <c r="O69" s="250"/>
      <c r="P69" s="250"/>
      <c r="Q69" s="250"/>
      <c r="R69" s="250"/>
      <c r="S69" s="250"/>
      <c r="T69" s="250"/>
      <c r="U69" s="250"/>
      <c r="V69" s="250"/>
      <c r="W69" s="250"/>
      <c r="AE69" s="202">
        <v>8</v>
      </c>
      <c r="AF69" s="202"/>
      <c r="AG69" s="202">
        <v>8</v>
      </c>
      <c r="AH69" s="202"/>
      <c r="AI69" s="202">
        <v>8</v>
      </c>
      <c r="AJ69" s="202"/>
      <c r="AK69" s="202">
        <v>8</v>
      </c>
      <c r="AL69" s="202"/>
      <c r="AM69" s="202">
        <v>8</v>
      </c>
      <c r="AN69" s="202"/>
      <c r="AO69" s="179">
        <v>8</v>
      </c>
      <c r="AP69" s="202"/>
      <c r="AQ69" s="202">
        <v>8</v>
      </c>
      <c r="AR69" s="202"/>
    </row>
    <row r="70" spans="1:44" ht="39.950000000000003" customHeight="1" x14ac:dyDescent="0.25">
      <c r="A70" s="315"/>
      <c r="B70" s="349"/>
      <c r="C70" s="281"/>
      <c r="D70" s="208" t="str">
        <f>IF($H$46="Seleccione","Escoja clasificación del riesgo",IF($H$46="Corrupción",DATOS!B116,IF($H$46="Gestión",DATOS!C116,IF($H$46="Seguridad Digital",DATOS!D116))))</f>
        <v>¿Afecta la imagen institucional nacional o regional por actos o hechos de corrupción comprobados?</v>
      </c>
      <c r="E70" s="209" t="s">
        <v>347</v>
      </c>
      <c r="F70" s="351"/>
      <c r="G70" s="92"/>
      <c r="L70" s="310"/>
      <c r="M70" s="251"/>
      <c r="N70" s="251"/>
      <c r="O70" s="251"/>
      <c r="P70" s="251"/>
      <c r="Q70" s="251"/>
      <c r="R70" s="251"/>
      <c r="S70" s="251"/>
      <c r="T70" s="251"/>
      <c r="U70" s="251"/>
      <c r="V70" s="251"/>
      <c r="W70" s="251"/>
      <c r="AE70" s="202">
        <v>9</v>
      </c>
      <c r="AF70" s="202"/>
      <c r="AG70" s="202">
        <v>9</v>
      </c>
      <c r="AH70" s="202"/>
      <c r="AI70" s="202">
        <v>9</v>
      </c>
      <c r="AJ70" s="202"/>
      <c r="AK70" s="202">
        <v>9</v>
      </c>
      <c r="AL70" s="202"/>
      <c r="AM70" s="202">
        <v>9</v>
      </c>
      <c r="AN70" s="202"/>
      <c r="AO70" s="179">
        <v>9</v>
      </c>
      <c r="AP70" s="202"/>
      <c r="AQ70" s="202">
        <v>9</v>
      </c>
      <c r="AR70" s="202"/>
    </row>
    <row r="71" spans="1:44" ht="39.950000000000003" customHeight="1" x14ac:dyDescent="0.25">
      <c r="A71" s="315"/>
      <c r="B71" s="349"/>
      <c r="C71" s="281"/>
      <c r="D71" s="208" t="str">
        <f>IF($H$46="Seleccione","Escoja clasificación del riesgo",IF($H$46="Corrupción",DATOS!B117,IF($H$46="Gestión",DATOS!C117,IF($H$46="Seguridad Digital",DATOS!D117))))</f>
        <v>¿Afecta la imagen institucional nacional o regional por incumplimientos en la prestación del servicio?</v>
      </c>
      <c r="E71" s="209" t="s">
        <v>346</v>
      </c>
      <c r="F71" s="351"/>
      <c r="G71" s="92"/>
      <c r="L71" s="284" t="s">
        <v>404</v>
      </c>
      <c r="M71" s="283" t="s">
        <v>663</v>
      </c>
      <c r="N71" s="283" t="s">
        <v>405</v>
      </c>
      <c r="O71" s="283" t="s">
        <v>405</v>
      </c>
      <c r="P71" s="283" t="s">
        <v>405</v>
      </c>
      <c r="Q71" s="283" t="s">
        <v>405</v>
      </c>
      <c r="R71" s="283"/>
      <c r="S71" s="283"/>
      <c r="T71" s="283"/>
      <c r="U71" s="283"/>
      <c r="V71" s="283"/>
      <c r="W71" s="283"/>
      <c r="AE71" s="202">
        <v>10</v>
      </c>
      <c r="AF71" s="202"/>
      <c r="AG71" s="202">
        <v>10</v>
      </c>
      <c r="AH71" s="202"/>
      <c r="AI71" s="202">
        <v>10</v>
      </c>
      <c r="AJ71" s="202"/>
      <c r="AK71" s="202">
        <v>10</v>
      </c>
      <c r="AL71" s="202"/>
      <c r="AM71" s="202">
        <v>10</v>
      </c>
      <c r="AN71" s="202"/>
      <c r="AO71" s="179">
        <v>10</v>
      </c>
      <c r="AP71" s="202"/>
      <c r="AQ71" s="202">
        <v>10</v>
      </c>
      <c r="AR71" s="202"/>
    </row>
    <row r="72" spans="1:44" ht="39.950000000000003" customHeight="1" x14ac:dyDescent="0.25">
      <c r="A72" s="315"/>
      <c r="B72" s="349"/>
      <c r="C72" s="281"/>
      <c r="D72" s="208" t="str">
        <f>IF($H$46="Seleccione","Escoja clasificación del riesgo",IF($H$46="Corrupción",DATOS!B118,IF($H$46="Gestión",DATOS!C118,IF($H$46="Seguridad Digital",DATOS!D118))))</f>
        <v>¿Afecta la imagen institucional nacional o regional por retrasos en la prestación del servicio?</v>
      </c>
      <c r="E72" s="209" t="s">
        <v>346</v>
      </c>
      <c r="F72" s="351"/>
      <c r="G72" s="92"/>
      <c r="L72" s="284"/>
      <c r="M72" s="283"/>
      <c r="N72" s="283"/>
      <c r="O72" s="283"/>
      <c r="P72" s="283"/>
      <c r="Q72" s="283"/>
      <c r="R72" s="283"/>
      <c r="S72" s="283"/>
      <c r="T72" s="283"/>
      <c r="U72" s="283"/>
      <c r="V72" s="283"/>
      <c r="W72" s="283"/>
      <c r="AE72" s="176" t="s">
        <v>664</v>
      </c>
      <c r="AF72" s="176"/>
      <c r="AG72" s="176" t="s">
        <v>664</v>
      </c>
      <c r="AH72" s="176"/>
      <c r="AI72" s="176" t="s">
        <v>664</v>
      </c>
      <c r="AJ72" s="176"/>
      <c r="AK72" s="176" t="s">
        <v>664</v>
      </c>
      <c r="AL72" s="176"/>
      <c r="AM72" s="176" t="s">
        <v>664</v>
      </c>
      <c r="AN72" s="176"/>
      <c r="AO72" s="178" t="s">
        <v>664</v>
      </c>
      <c r="AP72" s="176"/>
      <c r="AQ72" s="176" t="s">
        <v>664</v>
      </c>
      <c r="AR72" s="176"/>
    </row>
    <row r="73" spans="1:44" ht="39.950000000000003" customHeight="1" x14ac:dyDescent="0.25">
      <c r="A73" s="315"/>
      <c r="B73" s="349"/>
      <c r="C73" s="281"/>
      <c r="D73" s="208" t="str">
        <f>IF($H$46="Seleccione","Escoja clasificación del riesgo",IF($H$46="Corrupción",DATOS!B119,IF($H$46="Gestión",DATOS!C119,IF($H$46="Seguridad Digital",DATOS!D119))))</f>
        <v>¿Afecta la imagen institucional local por retrasos en la prestación del servicio?</v>
      </c>
      <c r="E73" s="209" t="s">
        <v>347</v>
      </c>
      <c r="F73" s="351"/>
      <c r="G73" s="92"/>
      <c r="L73" s="284" t="s">
        <v>407</v>
      </c>
      <c r="M73" s="283" t="s">
        <v>665</v>
      </c>
      <c r="N73" s="283" t="s">
        <v>410</v>
      </c>
      <c r="O73" s="283" t="s">
        <v>410</v>
      </c>
      <c r="P73" s="283" t="s">
        <v>410</v>
      </c>
      <c r="Q73" s="283" t="s">
        <v>408</v>
      </c>
      <c r="R73" s="283"/>
      <c r="S73" s="283"/>
      <c r="T73" s="283"/>
      <c r="U73" s="283"/>
      <c r="V73" s="283"/>
      <c r="W73" s="283"/>
      <c r="AE73" s="214"/>
      <c r="AF73" s="214"/>
      <c r="AG73" s="214"/>
      <c r="AH73" s="214"/>
      <c r="AI73" s="214"/>
      <c r="AJ73" s="214"/>
      <c r="AK73" s="214"/>
      <c r="AL73" s="214"/>
      <c r="AM73" s="214"/>
      <c r="AN73" s="214"/>
      <c r="AO73" s="215"/>
      <c r="AP73" s="214"/>
      <c r="AQ73" s="214"/>
      <c r="AR73" s="214"/>
    </row>
    <row r="74" spans="1:44" ht="39.950000000000003" customHeight="1" x14ac:dyDescent="0.25">
      <c r="A74" s="315"/>
      <c r="B74" s="349"/>
      <c r="C74" s="281"/>
      <c r="D74" s="208" t="str">
        <f>IF($H$46="Seleccione","Escoja clasificación del riesgo",IF($H$46="Corrupción",DATOS!B120,IF($H$46="Gestión",DATOS!C120,IF($H$46="Seguridad Digital",DATOS!D120))))</f>
        <v>¿Generar daño ambiental?</v>
      </c>
      <c r="E74" s="209" t="s">
        <v>347</v>
      </c>
      <c r="F74" s="351"/>
      <c r="G74" s="92"/>
      <c r="L74" s="284"/>
      <c r="M74" s="283"/>
      <c r="N74" s="283"/>
      <c r="O74" s="283"/>
      <c r="P74" s="283"/>
      <c r="Q74" s="283"/>
      <c r="R74" s="283"/>
      <c r="S74" s="283"/>
      <c r="T74" s="283"/>
      <c r="U74" s="283"/>
      <c r="V74" s="283"/>
      <c r="W74" s="283"/>
    </row>
    <row r="75" spans="1:44" ht="39.950000000000003" customHeight="1" x14ac:dyDescent="0.25">
      <c r="A75" s="315"/>
      <c r="B75" s="349"/>
      <c r="C75" s="281"/>
      <c r="D75" s="208" t="str">
        <f>IF($H$46="Seleccione","Escoja clasificación del riesgo",IF($H$46="Corrupción",DATOS!B121,IF($H$46="Gestión",DATOS!C121,IF($H$46="Seguridad Digital",DATOS!D121))))</f>
        <v xml:space="preserve">      </v>
      </c>
      <c r="E75" s="209"/>
      <c r="F75" s="351"/>
      <c r="G75" s="92"/>
      <c r="L75" s="284"/>
      <c r="M75" s="283"/>
      <c r="N75" s="283"/>
      <c r="O75" s="283"/>
      <c r="P75" s="283"/>
      <c r="Q75" s="283"/>
      <c r="R75" s="283"/>
      <c r="S75" s="283"/>
      <c r="T75" s="283"/>
      <c r="U75" s="283"/>
      <c r="V75" s="283"/>
      <c r="W75" s="283"/>
    </row>
    <row r="76" spans="1:44" ht="39.950000000000003" customHeight="1" x14ac:dyDescent="0.25">
      <c r="A76" s="315"/>
      <c r="B76" s="349"/>
      <c r="C76" s="281"/>
      <c r="D76" s="208" t="str">
        <f>IF($H$46="Seleccione","Escoja clasificación del riesgo",IF($H$46="Corrupción",DATOS!B122,IF($H$46="Gestión",DATOS!C122,IF($H$46="Seguridad Digital",DATOS!D122))))</f>
        <v xml:space="preserve">     </v>
      </c>
      <c r="E76" s="209"/>
      <c r="F76" s="351"/>
      <c r="G76" s="92"/>
      <c r="L76" s="308" t="s">
        <v>412</v>
      </c>
      <c r="M76" s="249" t="s">
        <v>666</v>
      </c>
      <c r="N76" s="249" t="s">
        <v>410</v>
      </c>
      <c r="O76" s="249" t="s">
        <v>410</v>
      </c>
      <c r="P76" s="249" t="s">
        <v>410</v>
      </c>
      <c r="Q76" s="249" t="s">
        <v>413</v>
      </c>
      <c r="R76" s="249"/>
      <c r="S76" s="249"/>
      <c r="T76" s="249"/>
      <c r="U76" s="249"/>
      <c r="V76" s="249"/>
      <c r="W76" s="249"/>
    </row>
    <row r="77" spans="1:44" ht="39.950000000000003" customHeight="1" x14ac:dyDescent="0.25">
      <c r="A77" s="315"/>
      <c r="B77" s="349"/>
      <c r="C77" s="281"/>
      <c r="D77" s="208" t="str">
        <f>IF($H$46="Seleccione","Escoja clasificación del riesgo",IF($H$46="Corrupción",DATOS!B123,IF($H$46="Gestión",DATOS!C123,IF($H$46="Seguridad Digital",DATOS!D123))))</f>
        <v xml:space="preserve">     </v>
      </c>
      <c r="E77" s="209"/>
      <c r="F77" s="351"/>
      <c r="G77" s="92"/>
      <c r="L77" s="309"/>
      <c r="M77" s="250"/>
      <c r="N77" s="250"/>
      <c r="O77" s="250"/>
      <c r="P77" s="250"/>
      <c r="Q77" s="250"/>
      <c r="R77" s="250"/>
      <c r="S77" s="250"/>
      <c r="T77" s="250"/>
      <c r="U77" s="250"/>
      <c r="V77" s="250"/>
      <c r="W77" s="250"/>
    </row>
    <row r="78" spans="1:44" ht="39.950000000000003" customHeight="1" x14ac:dyDescent="0.25">
      <c r="A78" s="315"/>
      <c r="B78" s="350"/>
      <c r="C78" s="282"/>
      <c r="D78" s="208" t="str">
        <f>IF($H$46="Seleccione","Escoja clasificación del riesgo",IF($H$46="Corrupción",DATOS!B124,IF($H$46="Gestión",DATOS!C124,IF($H$46="Seguridad Digital",DATOS!D124))))</f>
        <v xml:space="preserve">     </v>
      </c>
      <c r="E78" s="209"/>
      <c r="F78" s="351"/>
      <c r="G78" s="92"/>
      <c r="L78" s="313" t="s">
        <v>625</v>
      </c>
      <c r="M78" s="314"/>
      <c r="N78" s="207" t="str">
        <f>DATOS!B247</f>
        <v>Débil</v>
      </c>
      <c r="O78" s="207" t="str">
        <f>DATOS!C247</f>
        <v>Débil</v>
      </c>
      <c r="P78" s="207" t="str">
        <f>DATOS!D247</f>
        <v>Débil</v>
      </c>
      <c r="Q78" s="207" t="str">
        <f>DATOS!E247</f>
        <v>Fuerte</v>
      </c>
      <c r="R78" s="207" t="str">
        <f>DATOS!F247</f>
        <v>N/A</v>
      </c>
      <c r="S78" s="207" t="str">
        <f>DATOS!G247</f>
        <v>N/A</v>
      </c>
      <c r="T78" s="207" t="str">
        <f>DATOS!H247</f>
        <v>N/A</v>
      </c>
      <c r="U78" s="207" t="str">
        <f>DATOS!I247</f>
        <v>N/A</v>
      </c>
      <c r="V78" s="207" t="str">
        <f>DATOS!J247</f>
        <v>N/A</v>
      </c>
      <c r="W78" s="207" t="str">
        <f>DATOS!K247</f>
        <v>N/A</v>
      </c>
    </row>
    <row r="80" spans="1:44" ht="39.950000000000003" customHeight="1" x14ac:dyDescent="0.25">
      <c r="B80" s="285" t="s">
        <v>532</v>
      </c>
      <c r="C80" s="286" t="s">
        <v>533</v>
      </c>
      <c r="D80" s="287"/>
      <c r="E80" s="287"/>
      <c r="F80" s="287"/>
      <c r="G80" s="287"/>
      <c r="H80" s="287"/>
      <c r="I80" s="287"/>
      <c r="J80" s="287"/>
      <c r="K80" s="216"/>
      <c r="L80" s="271" t="s">
        <v>534</v>
      </c>
      <c r="M80" s="272"/>
      <c r="N80" s="272"/>
      <c r="O80" s="272"/>
      <c r="P80" s="272"/>
      <c r="Q80" s="272"/>
      <c r="R80" s="272"/>
      <c r="S80" s="273"/>
      <c r="T80" s="271" t="s">
        <v>535</v>
      </c>
      <c r="U80" s="272"/>
      <c r="V80" s="272"/>
      <c r="W80" s="273"/>
      <c r="X80" s="271" t="s">
        <v>536</v>
      </c>
      <c r="Y80" s="272"/>
      <c r="Z80" s="272"/>
      <c r="AA80" s="273"/>
      <c r="AB80" s="325" t="s">
        <v>537</v>
      </c>
      <c r="AC80" s="325" t="s">
        <v>538</v>
      </c>
      <c r="AD80" s="271" t="s">
        <v>440</v>
      </c>
      <c r="AE80" s="272"/>
      <c r="AF80" s="272"/>
      <c r="AG80" s="271" t="s">
        <v>539</v>
      </c>
      <c r="AH80" s="272"/>
      <c r="AI80" s="272"/>
      <c r="AJ80" s="272"/>
      <c r="AK80" s="272"/>
      <c r="AL80" s="272"/>
      <c r="AM80" s="272"/>
      <c r="AN80" s="272"/>
      <c r="AO80" s="272"/>
      <c r="AP80" s="272"/>
      <c r="AQ80" s="272"/>
      <c r="AR80" s="273"/>
    </row>
    <row r="81" spans="1:44" ht="39.950000000000003" customHeight="1" x14ac:dyDescent="0.25">
      <c r="B81" s="285"/>
      <c r="C81" s="288"/>
      <c r="D81" s="289"/>
      <c r="E81" s="289"/>
      <c r="F81" s="289"/>
      <c r="G81" s="289"/>
      <c r="H81" s="289"/>
      <c r="I81" s="289"/>
      <c r="J81" s="289"/>
      <c r="K81" s="110"/>
      <c r="L81" s="277"/>
      <c r="M81" s="278"/>
      <c r="N81" s="278"/>
      <c r="O81" s="278"/>
      <c r="P81" s="278"/>
      <c r="Q81" s="278"/>
      <c r="R81" s="278"/>
      <c r="S81" s="279"/>
      <c r="T81" s="277"/>
      <c r="U81" s="278"/>
      <c r="V81" s="278"/>
      <c r="W81" s="279"/>
      <c r="X81" s="277"/>
      <c r="Y81" s="278"/>
      <c r="Z81" s="278"/>
      <c r="AA81" s="279"/>
      <c r="AB81" s="326"/>
      <c r="AC81" s="326"/>
      <c r="AD81" s="277"/>
      <c r="AE81" s="278"/>
      <c r="AF81" s="278"/>
      <c r="AG81" s="277"/>
      <c r="AH81" s="278"/>
      <c r="AI81" s="278"/>
      <c r="AJ81" s="278"/>
      <c r="AK81" s="278"/>
      <c r="AL81" s="278"/>
      <c r="AM81" s="278"/>
      <c r="AN81" s="278"/>
      <c r="AO81" s="278"/>
      <c r="AP81" s="278"/>
      <c r="AQ81" s="278"/>
      <c r="AR81" s="279"/>
    </row>
    <row r="82" spans="1:44" ht="39.950000000000003" customHeight="1" x14ac:dyDescent="0.25">
      <c r="B82" s="285"/>
      <c r="C82" s="191" t="s">
        <v>69</v>
      </c>
      <c r="D82" s="192" t="s">
        <v>540</v>
      </c>
      <c r="E82" s="192" t="s">
        <v>541</v>
      </c>
      <c r="F82" s="192" t="s">
        <v>542</v>
      </c>
      <c r="G82" s="192" t="s">
        <v>543</v>
      </c>
      <c r="H82" s="192" t="s">
        <v>544</v>
      </c>
      <c r="I82" s="192" t="s">
        <v>545</v>
      </c>
      <c r="J82" s="192" t="s">
        <v>546</v>
      </c>
      <c r="K82" s="192" t="s">
        <v>547</v>
      </c>
      <c r="L82" s="332" t="s">
        <v>548</v>
      </c>
      <c r="M82" s="333"/>
      <c r="N82" s="193" t="s">
        <v>549</v>
      </c>
      <c r="O82" s="193" t="s">
        <v>550</v>
      </c>
      <c r="P82" s="193" t="s">
        <v>397</v>
      </c>
      <c r="Q82" s="193" t="s">
        <v>390</v>
      </c>
      <c r="R82" s="193" t="s">
        <v>551</v>
      </c>
      <c r="S82" s="193" t="s">
        <v>552</v>
      </c>
      <c r="T82" s="193" t="s">
        <v>389</v>
      </c>
      <c r="U82" s="193" t="s">
        <v>553</v>
      </c>
      <c r="V82" s="193" t="s">
        <v>554</v>
      </c>
      <c r="W82" s="193" t="s">
        <v>555</v>
      </c>
      <c r="X82" s="193" t="s">
        <v>556</v>
      </c>
      <c r="Y82" s="193" t="s">
        <v>557</v>
      </c>
      <c r="Z82" s="193" t="s">
        <v>558</v>
      </c>
      <c r="AA82" s="193" t="s">
        <v>559</v>
      </c>
      <c r="AB82" s="327"/>
      <c r="AC82" s="327"/>
      <c r="AD82" s="193" t="s">
        <v>397</v>
      </c>
      <c r="AE82" s="193" t="s">
        <v>560</v>
      </c>
      <c r="AF82" s="193" t="s">
        <v>390</v>
      </c>
      <c r="AG82" s="193" t="s">
        <v>561</v>
      </c>
      <c r="AH82" s="193" t="s">
        <v>562</v>
      </c>
      <c r="AI82" s="193" t="s">
        <v>563</v>
      </c>
      <c r="AJ82" s="193" t="s">
        <v>564</v>
      </c>
      <c r="AK82" s="193" t="s">
        <v>565</v>
      </c>
      <c r="AL82" s="193" t="s">
        <v>566</v>
      </c>
      <c r="AM82" s="193" t="s">
        <v>567</v>
      </c>
      <c r="AN82" s="193" t="s">
        <v>568</v>
      </c>
      <c r="AO82" s="194" t="s">
        <v>569</v>
      </c>
      <c r="AP82" s="193" t="s">
        <v>570</v>
      </c>
      <c r="AQ82" s="193" t="s">
        <v>571</v>
      </c>
      <c r="AR82" s="193" t="s">
        <v>572</v>
      </c>
    </row>
    <row r="83" spans="1:44" ht="252" customHeight="1" x14ac:dyDescent="0.25">
      <c r="A83" s="62" t="s">
        <v>440</v>
      </c>
      <c r="B83" s="297" t="str">
        <f>'IDENTIFICACIÓN DE RIESGOS.'!$B$8</f>
        <v>Evaluación, Acompañamiento y Asesoría del Sistema de Control Interno</v>
      </c>
      <c r="C83" s="298">
        <v>3</v>
      </c>
      <c r="D83" s="301" t="str">
        <f>'IDENTIFICACIÓN DE RIESGOS.'!$H$28</f>
        <v>Brindar inadecuada asesoría y acompañamiento  a los diferentes comités institucionales y/o procesos del MVCT.</v>
      </c>
      <c r="E83" s="302" t="s">
        <v>573</v>
      </c>
      <c r="F83" s="302" t="s">
        <v>737</v>
      </c>
      <c r="G83" s="302" t="s">
        <v>283</v>
      </c>
      <c r="H83" s="294" t="s">
        <v>255</v>
      </c>
      <c r="I83" s="99" t="str">
        <f>'IDENTIFICACIÓN DE RIESGOS.'!I28</f>
        <v>Inoportunidad en la ejecución de las asesorías y acompañamientos realizados</v>
      </c>
      <c r="J83" s="219" t="str">
        <f>'IDENTIFICACIÓN DE RIESGOS.'!K28</f>
        <v xml:space="preserve">Reprocesos en las actividades </v>
      </c>
      <c r="K83" s="355" t="str">
        <f>DATOS!E203</f>
        <v>Moderada</v>
      </c>
      <c r="L83" s="356" t="s">
        <v>738</v>
      </c>
      <c r="M83" s="357"/>
      <c r="N83" s="183" t="s">
        <v>739</v>
      </c>
      <c r="O83" s="183" t="s">
        <v>740</v>
      </c>
      <c r="P83" s="179" t="s">
        <v>204</v>
      </c>
      <c r="Q83" s="179" t="s">
        <v>444</v>
      </c>
      <c r="R83" s="179" t="s">
        <v>741</v>
      </c>
      <c r="S83" s="305" t="str">
        <f>DATOS!L259</f>
        <v>Fuerte</v>
      </c>
      <c r="T83" s="280" t="str">
        <f>DATOS!E355</f>
        <v>Rara Vez</v>
      </c>
      <c r="U83" s="280" t="str">
        <f>DATOS!E351</f>
        <v>Insignificante</v>
      </c>
      <c r="V83" s="328" t="str">
        <f>DATOS!E386</f>
        <v>Baja</v>
      </c>
      <c r="W83" s="280" t="str">
        <f>IF(H83="Corrupción",DATOS!$B$391,IF(V83=DATOS!$B$199,DATOS!$B$391,IF(V83=DATOS!$B$198,DATOS!$B$392,IF(V83=DATOS!$B$197,DATOS!$B$392,IF(V83=DATOS!$B$196,DATOS!$B$393,"No Aplica")))))</f>
        <v>Asumir</v>
      </c>
      <c r="X83" s="331" t="str">
        <f>IF(W83="No Aplica","No Aplica",IF(W83="Asumir","No requiere acciones adicionales","Definir acciones complementarias"))</f>
        <v>No requiere acciones adicionales</v>
      </c>
      <c r="Y83" s="283"/>
      <c r="Z83" s="283"/>
      <c r="AA83" s="249"/>
      <c r="AB83" s="283" t="s">
        <v>581</v>
      </c>
      <c r="AC83" s="283" t="s">
        <v>742</v>
      </c>
      <c r="AD83" s="280" t="str">
        <f>DATOS!B396</f>
        <v xml:space="preserve">Monitoreo permanente y se deja registro mensual </v>
      </c>
      <c r="AE83" s="283" t="s">
        <v>583</v>
      </c>
      <c r="AF83" s="283" t="s">
        <v>444</v>
      </c>
      <c r="AG83" s="195" t="s">
        <v>743</v>
      </c>
      <c r="AH83" s="195" t="s">
        <v>744</v>
      </c>
      <c r="AI83" s="195" t="s">
        <v>745</v>
      </c>
      <c r="AJ83" s="195" t="s">
        <v>746</v>
      </c>
      <c r="AK83" s="195" t="s">
        <v>747</v>
      </c>
      <c r="AL83" s="198" t="s">
        <v>748</v>
      </c>
      <c r="AM83" s="195" t="s">
        <v>749</v>
      </c>
      <c r="AN83" s="195" t="s">
        <v>750</v>
      </c>
      <c r="AO83" s="199" t="s">
        <v>751</v>
      </c>
      <c r="AP83" s="195"/>
      <c r="AQ83" s="195"/>
      <c r="AR83" s="195"/>
    </row>
    <row r="84" spans="1:44" ht="162" x14ac:dyDescent="0.25">
      <c r="B84" s="297"/>
      <c r="C84" s="299"/>
      <c r="D84" s="297"/>
      <c r="E84" s="303"/>
      <c r="F84" s="303"/>
      <c r="G84" s="303"/>
      <c r="H84" s="295"/>
      <c r="I84" s="99" t="str">
        <f>'IDENTIFICACIÓN DE RIESGOS.'!I29</f>
        <v>Insuficiente conocimiento de los temas de asesoría y acompañamiento por parte de los profesionales de la OCI</v>
      </c>
      <c r="J84" s="219" t="str">
        <f>'IDENTIFICACIÓN DE RIESGOS.'!K29</f>
        <v>Pérdida de la imagen y reputación de la OCI.</v>
      </c>
      <c r="K84" s="355"/>
      <c r="L84" s="335" t="s">
        <v>752</v>
      </c>
      <c r="M84" s="336"/>
      <c r="N84" s="197" t="s">
        <v>753</v>
      </c>
      <c r="O84" s="197" t="s">
        <v>754</v>
      </c>
      <c r="P84" s="179" t="s">
        <v>204</v>
      </c>
      <c r="Q84" s="179" t="s">
        <v>450</v>
      </c>
      <c r="R84" s="202" t="s">
        <v>755</v>
      </c>
      <c r="S84" s="306"/>
      <c r="T84" s="281"/>
      <c r="U84" s="281"/>
      <c r="V84" s="329"/>
      <c r="W84" s="281"/>
      <c r="X84" s="331"/>
      <c r="Y84" s="283"/>
      <c r="Z84" s="283"/>
      <c r="AA84" s="250"/>
      <c r="AB84" s="283"/>
      <c r="AC84" s="283"/>
      <c r="AD84" s="281"/>
      <c r="AE84" s="283"/>
      <c r="AF84" s="283"/>
      <c r="AG84" s="195" t="s">
        <v>756</v>
      </c>
      <c r="AH84" s="195" t="s">
        <v>757</v>
      </c>
      <c r="AI84" s="195" t="s">
        <v>758</v>
      </c>
      <c r="AJ84" s="195" t="s">
        <v>759</v>
      </c>
      <c r="AK84" s="195" t="s">
        <v>760</v>
      </c>
      <c r="AL84" s="198" t="s">
        <v>761</v>
      </c>
      <c r="AM84" s="195" t="s">
        <v>762</v>
      </c>
      <c r="AN84" s="195" t="s">
        <v>763</v>
      </c>
      <c r="AO84" s="199" t="s">
        <v>764</v>
      </c>
      <c r="AP84" s="195"/>
      <c r="AQ84" s="195"/>
      <c r="AR84" s="195"/>
    </row>
    <row r="85" spans="1:44" ht="409.5" customHeight="1" x14ac:dyDescent="0.25">
      <c r="B85" s="297"/>
      <c r="C85" s="299"/>
      <c r="D85" s="297"/>
      <c r="E85" s="303"/>
      <c r="F85" s="303"/>
      <c r="G85" s="303"/>
      <c r="H85" s="295"/>
      <c r="I85" s="99" t="str">
        <f>'IDENTIFICACIÓN DE RIESGOS.'!I30</f>
        <v>Inoportunidad en la participación y entrega de recomendaciones generadas para los temas a tratar en los diferentes Comités Institucionales.</v>
      </c>
      <c r="J85" s="219" t="str">
        <f>'IDENTIFICACIÓN DE RIESGOS.'!K30</f>
        <v>Reprocesos y retrasos en la toma de decisiones generada a través de los Comités Institucionales.</v>
      </c>
      <c r="K85" s="355"/>
      <c r="L85" s="356" t="s">
        <v>765</v>
      </c>
      <c r="M85" s="357"/>
      <c r="N85" s="183" t="s">
        <v>766</v>
      </c>
      <c r="O85" s="183" t="s">
        <v>767</v>
      </c>
      <c r="P85" s="179" t="s">
        <v>437</v>
      </c>
      <c r="Q85" s="179" t="s">
        <v>450</v>
      </c>
      <c r="R85" s="183" t="s">
        <v>768</v>
      </c>
      <c r="S85" s="306"/>
      <c r="T85" s="281"/>
      <c r="U85" s="281"/>
      <c r="V85" s="329"/>
      <c r="W85" s="281"/>
      <c r="X85" s="105"/>
      <c r="Y85" s="283"/>
      <c r="Z85" s="283"/>
      <c r="AA85" s="250"/>
      <c r="AB85" s="283"/>
      <c r="AC85" s="283"/>
      <c r="AD85" s="281"/>
      <c r="AE85" s="283"/>
      <c r="AF85" s="283"/>
      <c r="AG85" s="202"/>
      <c r="AH85" s="202"/>
      <c r="AI85" s="202"/>
      <c r="AJ85" s="202"/>
      <c r="AK85" s="202"/>
      <c r="AL85" s="217" t="s">
        <v>769</v>
      </c>
      <c r="AM85" s="195" t="s">
        <v>770</v>
      </c>
      <c r="AN85" s="195" t="s">
        <v>771</v>
      </c>
      <c r="AO85" s="199" t="s">
        <v>772</v>
      </c>
      <c r="AP85" s="202"/>
      <c r="AQ85" s="202"/>
      <c r="AR85" s="202"/>
    </row>
    <row r="86" spans="1:44" ht="36" x14ac:dyDescent="0.25">
      <c r="B86" s="297"/>
      <c r="C86" s="299"/>
      <c r="D86" s="297"/>
      <c r="E86" s="303"/>
      <c r="F86" s="303"/>
      <c r="G86" s="303"/>
      <c r="H86" s="295"/>
      <c r="I86" s="111">
        <f>'IDENTIFICACIÓN DE RIESGOS.'!I31</f>
        <v>0</v>
      </c>
      <c r="J86" s="203" t="str">
        <f>'IDENTIFICACIÓN DE RIESGOS.'!K31</f>
        <v>Sanciones por incumplimientos ante Entes de Control</v>
      </c>
      <c r="K86" s="355"/>
      <c r="L86" s="265"/>
      <c r="M86" s="267"/>
      <c r="N86" s="202"/>
      <c r="O86" s="202"/>
      <c r="P86" s="179"/>
      <c r="Q86" s="179"/>
      <c r="R86" s="202"/>
      <c r="S86" s="306"/>
      <c r="T86" s="281"/>
      <c r="U86" s="281"/>
      <c r="V86" s="329"/>
      <c r="W86" s="281"/>
      <c r="X86" s="105"/>
      <c r="Y86" s="283"/>
      <c r="Z86" s="283"/>
      <c r="AA86" s="250"/>
      <c r="AB86" s="283"/>
      <c r="AC86" s="283"/>
      <c r="AD86" s="281"/>
      <c r="AE86" s="283"/>
      <c r="AF86" s="283"/>
      <c r="AG86" s="202"/>
      <c r="AH86" s="202"/>
      <c r="AI86" s="202"/>
      <c r="AJ86" s="202"/>
      <c r="AK86" s="202"/>
      <c r="AL86" s="202"/>
      <c r="AM86" s="202"/>
      <c r="AN86" s="202"/>
      <c r="AO86" s="179"/>
      <c r="AP86" s="202"/>
      <c r="AQ86" s="202"/>
      <c r="AR86" s="202"/>
    </row>
    <row r="87" spans="1:44" ht="39.950000000000003" customHeight="1" x14ac:dyDescent="0.25">
      <c r="B87" s="297"/>
      <c r="C87" s="299"/>
      <c r="D87" s="297"/>
      <c r="E87" s="303"/>
      <c r="F87" s="303"/>
      <c r="G87" s="303"/>
      <c r="H87" s="311" t="s">
        <v>620</v>
      </c>
      <c r="I87" s="111">
        <f>'IDENTIFICACIÓN DE RIESGOS.'!I32</f>
        <v>0</v>
      </c>
      <c r="J87" s="203">
        <f>'IDENTIFICACIÓN DE RIESGOS.'!K32</f>
        <v>0</v>
      </c>
      <c r="K87" s="355"/>
      <c r="L87" s="265"/>
      <c r="M87" s="267"/>
      <c r="N87" s="202"/>
      <c r="O87" s="202"/>
      <c r="P87" s="179"/>
      <c r="Q87" s="179"/>
      <c r="R87" s="202"/>
      <c r="S87" s="306"/>
      <c r="T87" s="281"/>
      <c r="U87" s="281"/>
      <c r="V87" s="329"/>
      <c r="W87" s="281"/>
      <c r="X87" s="105"/>
      <c r="Y87" s="283"/>
      <c r="Z87" s="283"/>
      <c r="AA87" s="250"/>
      <c r="AB87" s="283"/>
      <c r="AC87" s="283"/>
      <c r="AD87" s="281"/>
      <c r="AE87" s="283"/>
      <c r="AF87" s="283"/>
      <c r="AG87" s="202"/>
      <c r="AH87" s="202"/>
      <c r="AI87" s="202"/>
      <c r="AJ87" s="202"/>
      <c r="AK87" s="202"/>
      <c r="AL87" s="202"/>
      <c r="AM87" s="202"/>
      <c r="AN87" s="202"/>
      <c r="AO87" s="179"/>
      <c r="AP87" s="202"/>
      <c r="AQ87" s="202"/>
      <c r="AR87" s="202"/>
    </row>
    <row r="88" spans="1:44" ht="39.950000000000003" customHeight="1" x14ac:dyDescent="0.25">
      <c r="B88" s="297"/>
      <c r="C88" s="299"/>
      <c r="D88" s="297"/>
      <c r="E88" s="303"/>
      <c r="F88" s="303"/>
      <c r="G88" s="303"/>
      <c r="H88" s="312"/>
      <c r="I88" s="111">
        <f>'IDENTIFICACIÓN DE RIESGOS.'!I33</f>
        <v>0</v>
      </c>
      <c r="J88" s="203">
        <f>'IDENTIFICACIÓN DE RIESGOS.'!K33</f>
        <v>0</v>
      </c>
      <c r="K88" s="355"/>
      <c r="L88" s="265"/>
      <c r="M88" s="267"/>
      <c r="N88" s="202"/>
      <c r="O88" s="202"/>
      <c r="P88" s="179"/>
      <c r="Q88" s="179"/>
      <c r="R88" s="202"/>
      <c r="S88" s="306"/>
      <c r="T88" s="281"/>
      <c r="U88" s="281"/>
      <c r="V88" s="329"/>
      <c r="W88" s="281"/>
      <c r="X88" s="105"/>
      <c r="Y88" s="283"/>
      <c r="Z88" s="283"/>
      <c r="AA88" s="250"/>
      <c r="AB88" s="283"/>
      <c r="AC88" s="283"/>
      <c r="AD88" s="281"/>
      <c r="AE88" s="283"/>
      <c r="AF88" s="283"/>
      <c r="AG88" s="202"/>
      <c r="AH88" s="202"/>
      <c r="AI88" s="202"/>
      <c r="AJ88" s="202"/>
      <c r="AK88" s="202"/>
      <c r="AL88" s="202"/>
      <c r="AM88" s="202"/>
      <c r="AN88" s="202"/>
      <c r="AO88" s="179"/>
      <c r="AP88" s="202"/>
      <c r="AQ88" s="202"/>
      <c r="AR88" s="202"/>
    </row>
    <row r="89" spans="1:44" ht="39.950000000000003" customHeight="1" x14ac:dyDescent="0.25">
      <c r="B89" s="297"/>
      <c r="C89" s="299"/>
      <c r="D89" s="297"/>
      <c r="E89" s="303"/>
      <c r="F89" s="303"/>
      <c r="G89" s="303"/>
      <c r="H89" s="342" t="s">
        <v>260</v>
      </c>
      <c r="I89" s="111">
        <f>'IDENTIFICACIÓN DE RIESGOS.'!I34</f>
        <v>0</v>
      </c>
      <c r="J89" s="203">
        <f>'IDENTIFICACIÓN DE RIESGOS.'!K34</f>
        <v>0</v>
      </c>
      <c r="K89" s="355"/>
      <c r="L89" s="265"/>
      <c r="M89" s="267"/>
      <c r="N89" s="202"/>
      <c r="O89" s="202"/>
      <c r="P89" s="179"/>
      <c r="Q89" s="179"/>
      <c r="R89" s="202"/>
      <c r="S89" s="306"/>
      <c r="T89" s="281"/>
      <c r="U89" s="281"/>
      <c r="V89" s="329"/>
      <c r="W89" s="281"/>
      <c r="X89" s="105"/>
      <c r="Y89" s="283"/>
      <c r="Z89" s="283"/>
      <c r="AA89" s="250"/>
      <c r="AB89" s="283"/>
      <c r="AC89" s="283"/>
      <c r="AD89" s="281"/>
      <c r="AE89" s="283"/>
      <c r="AF89" s="283"/>
      <c r="AG89" s="202"/>
      <c r="AH89" s="202"/>
      <c r="AI89" s="202"/>
      <c r="AJ89" s="202"/>
      <c r="AK89" s="202"/>
      <c r="AL89" s="202"/>
      <c r="AM89" s="202"/>
      <c r="AN89" s="202"/>
      <c r="AO89" s="179"/>
      <c r="AP89" s="202"/>
      <c r="AQ89" s="202"/>
      <c r="AR89" s="202"/>
    </row>
    <row r="90" spans="1:44" ht="39.950000000000003" customHeight="1" x14ac:dyDescent="0.25">
      <c r="B90" s="297"/>
      <c r="C90" s="299"/>
      <c r="D90" s="297"/>
      <c r="E90" s="303"/>
      <c r="F90" s="303"/>
      <c r="G90" s="303"/>
      <c r="H90" s="343"/>
      <c r="I90" s="111">
        <f>'IDENTIFICACIÓN DE RIESGOS.'!I35</f>
        <v>0</v>
      </c>
      <c r="J90" s="203">
        <f>'IDENTIFICACIÓN DE RIESGOS.'!K35</f>
        <v>0</v>
      </c>
      <c r="K90" s="355"/>
      <c r="L90" s="265"/>
      <c r="M90" s="267"/>
      <c r="N90" s="202"/>
      <c r="O90" s="202"/>
      <c r="P90" s="179"/>
      <c r="Q90" s="179"/>
      <c r="R90" s="202"/>
      <c r="S90" s="306"/>
      <c r="T90" s="281"/>
      <c r="U90" s="281"/>
      <c r="V90" s="329"/>
      <c r="W90" s="281"/>
      <c r="X90" s="105"/>
      <c r="Y90" s="283"/>
      <c r="Z90" s="283"/>
      <c r="AA90" s="250"/>
      <c r="AB90" s="283"/>
      <c r="AC90" s="283"/>
      <c r="AD90" s="281"/>
      <c r="AE90" s="283"/>
      <c r="AF90" s="283"/>
      <c r="AG90" s="202"/>
      <c r="AH90" s="202"/>
      <c r="AI90" s="202"/>
      <c r="AJ90" s="202"/>
      <c r="AK90" s="202"/>
      <c r="AL90" s="202"/>
      <c r="AM90" s="202"/>
      <c r="AN90" s="202"/>
      <c r="AO90" s="179"/>
      <c r="AP90" s="202"/>
      <c r="AQ90" s="202"/>
      <c r="AR90" s="202"/>
    </row>
    <row r="91" spans="1:44" ht="39.950000000000003" customHeight="1" x14ac:dyDescent="0.25">
      <c r="B91" s="297"/>
      <c r="C91" s="299"/>
      <c r="D91" s="297"/>
      <c r="E91" s="303"/>
      <c r="F91" s="303"/>
      <c r="G91" s="303"/>
      <c r="H91" s="343"/>
      <c r="I91" s="111">
        <f>'IDENTIFICACIÓN DE RIESGOS.'!I36</f>
        <v>0</v>
      </c>
      <c r="J91" s="203">
        <f>'IDENTIFICACIÓN DE RIESGOS.'!K36</f>
        <v>0</v>
      </c>
      <c r="K91" s="355"/>
      <c r="L91" s="265"/>
      <c r="M91" s="267"/>
      <c r="N91" s="202"/>
      <c r="O91" s="202"/>
      <c r="P91" s="179"/>
      <c r="Q91" s="179"/>
      <c r="R91" s="202"/>
      <c r="S91" s="306"/>
      <c r="T91" s="281"/>
      <c r="U91" s="281"/>
      <c r="V91" s="329"/>
      <c r="W91" s="281"/>
      <c r="X91" s="105"/>
      <c r="Y91" s="283"/>
      <c r="Z91" s="283"/>
      <c r="AA91" s="250"/>
      <c r="AB91" s="283"/>
      <c r="AC91" s="283"/>
      <c r="AD91" s="281"/>
      <c r="AE91" s="283"/>
      <c r="AF91" s="283"/>
      <c r="AG91" s="202"/>
      <c r="AH91" s="202"/>
      <c r="AI91" s="202"/>
      <c r="AJ91" s="202"/>
      <c r="AK91" s="202"/>
      <c r="AL91" s="202"/>
      <c r="AM91" s="202"/>
      <c r="AN91" s="202"/>
      <c r="AO91" s="179"/>
      <c r="AP91" s="202"/>
      <c r="AQ91" s="202"/>
      <c r="AR91" s="202"/>
    </row>
    <row r="92" spans="1:44" ht="39.950000000000003" customHeight="1" x14ac:dyDescent="0.25">
      <c r="B92" s="297"/>
      <c r="C92" s="300"/>
      <c r="D92" s="297"/>
      <c r="E92" s="301"/>
      <c r="F92" s="301"/>
      <c r="G92" s="301"/>
      <c r="H92" s="344"/>
      <c r="I92" s="111">
        <f>'IDENTIFICACIÓN DE RIESGOS.'!I37</f>
        <v>0</v>
      </c>
      <c r="J92" s="203">
        <f>'IDENTIFICACIÓN DE RIESGOS.'!K37</f>
        <v>0</v>
      </c>
      <c r="K92" s="355"/>
      <c r="L92" s="265"/>
      <c r="M92" s="267"/>
      <c r="N92" s="202"/>
      <c r="O92" s="202"/>
      <c r="P92" s="179"/>
      <c r="Q92" s="179"/>
      <c r="R92" s="202"/>
      <c r="S92" s="307"/>
      <c r="T92" s="282"/>
      <c r="U92" s="281"/>
      <c r="V92" s="330"/>
      <c r="W92" s="282"/>
      <c r="X92" s="106"/>
      <c r="Y92" s="283"/>
      <c r="Z92" s="283"/>
      <c r="AA92" s="251"/>
      <c r="AB92" s="283"/>
      <c r="AC92" s="283"/>
      <c r="AD92" s="282"/>
      <c r="AE92" s="283"/>
      <c r="AF92" s="283"/>
      <c r="AG92" s="202"/>
      <c r="AH92" s="202"/>
      <c r="AI92" s="202"/>
      <c r="AJ92" s="202"/>
      <c r="AK92" s="202"/>
      <c r="AL92" s="202"/>
      <c r="AM92" s="202"/>
      <c r="AN92" s="202"/>
      <c r="AO92" s="179"/>
      <c r="AP92" s="202"/>
      <c r="AQ92" s="202"/>
      <c r="AR92" s="202"/>
    </row>
    <row r="94" spans="1:44" ht="39.950000000000003" customHeight="1" x14ac:dyDescent="0.25">
      <c r="A94" s="315"/>
      <c r="B94" s="268" t="s">
        <v>621</v>
      </c>
      <c r="C94" s="269"/>
      <c r="D94" s="269"/>
      <c r="E94" s="269"/>
      <c r="F94" s="270"/>
      <c r="G94" s="316"/>
      <c r="L94" s="317" t="s">
        <v>622</v>
      </c>
      <c r="M94" s="317"/>
      <c r="N94" s="317"/>
      <c r="O94" s="317"/>
      <c r="P94" s="317"/>
      <c r="Q94" s="317"/>
      <c r="R94" s="317"/>
      <c r="S94" s="317"/>
      <c r="T94" s="317"/>
      <c r="U94" s="317"/>
      <c r="V94" s="317"/>
      <c r="W94" s="317"/>
      <c r="AE94" s="317" t="s">
        <v>623</v>
      </c>
      <c r="AF94" s="317"/>
      <c r="AG94" s="317"/>
      <c r="AH94" s="317"/>
      <c r="AI94" s="317"/>
      <c r="AJ94" s="317"/>
      <c r="AK94" s="317"/>
      <c r="AL94" s="317"/>
      <c r="AM94" s="317" t="s">
        <v>624</v>
      </c>
      <c r="AN94" s="317"/>
      <c r="AO94" s="317"/>
      <c r="AP94" s="317"/>
      <c r="AQ94" s="317"/>
      <c r="AR94" s="317"/>
    </row>
    <row r="95" spans="1:44" ht="39.950000000000003" customHeight="1" x14ac:dyDescent="0.25">
      <c r="A95" s="315"/>
      <c r="B95" s="205" t="s">
        <v>625</v>
      </c>
      <c r="C95" s="205" t="s">
        <v>626</v>
      </c>
      <c r="D95" s="205" t="s">
        <v>627</v>
      </c>
      <c r="E95" s="205" t="s">
        <v>628</v>
      </c>
      <c r="F95" s="206" t="s">
        <v>366</v>
      </c>
      <c r="G95" s="316"/>
      <c r="H95" s="64"/>
      <c r="L95" s="207" t="s">
        <v>629</v>
      </c>
      <c r="M95" s="207" t="s">
        <v>630</v>
      </c>
      <c r="N95" s="207" t="s">
        <v>631</v>
      </c>
      <c r="O95" s="207" t="s">
        <v>417</v>
      </c>
      <c r="P95" s="207" t="s">
        <v>418</v>
      </c>
      <c r="Q95" s="207" t="s">
        <v>419</v>
      </c>
      <c r="R95" s="207" t="s">
        <v>420</v>
      </c>
      <c r="S95" s="207" t="s">
        <v>421</v>
      </c>
      <c r="T95" s="207" t="s">
        <v>422</v>
      </c>
      <c r="U95" s="207" t="s">
        <v>423</v>
      </c>
      <c r="V95" s="207" t="s">
        <v>424</v>
      </c>
      <c r="W95" s="207" t="s">
        <v>425</v>
      </c>
      <c r="AE95" s="334" t="s">
        <v>632</v>
      </c>
      <c r="AF95" s="334"/>
      <c r="AG95" s="334" t="s">
        <v>633</v>
      </c>
      <c r="AH95" s="334"/>
      <c r="AI95" s="334" t="s">
        <v>634</v>
      </c>
      <c r="AJ95" s="334"/>
      <c r="AK95" s="334" t="s">
        <v>635</v>
      </c>
      <c r="AL95" s="334"/>
      <c r="AM95" s="334" t="s">
        <v>636</v>
      </c>
      <c r="AN95" s="334"/>
      <c r="AO95" s="334" t="s">
        <v>637</v>
      </c>
      <c r="AP95" s="334"/>
      <c r="AQ95" s="334" t="s">
        <v>638</v>
      </c>
      <c r="AR95" s="334"/>
    </row>
    <row r="96" spans="1:44" ht="39.950000000000003" customHeight="1" x14ac:dyDescent="0.25">
      <c r="A96" s="315"/>
      <c r="B96" s="348" t="str">
        <f>'PRIORIZACIÓN PROBABILIDAD'!Q8</f>
        <v>El evento podrá ocurrir en algún momento /Al menos una vez en los últimos 2 años.</v>
      </c>
      <c r="C96" s="280" t="str">
        <f>IF(B96=DATOS!$B$128,DATOS!$C$128,IF(B96=DATOS!$B$129,DATOS!$C$129,IF(B96=DATOS!$B$130,DATOS!$C$130,IF(B96=DATOS!$B$131,DATOS!$C$131,IF(B96=DATOS!$B$132,DATOS!$C$132)))))</f>
        <v>Posible</v>
      </c>
      <c r="D96" s="208" t="str">
        <f>IF($H$83="Seleccione","Escoja clasificación del riesgo",IF($H$83="Corrupción",DATOS!B105,IF($H$83="Gestión",DATOS!C105,IF($H$83="Seguridad Digital",DATOS!D105))))</f>
        <v>¿Afecta la ejecución presupuestal en un valor igual o mayor a 20%?</v>
      </c>
      <c r="E96" s="209" t="s">
        <v>347</v>
      </c>
      <c r="F96" s="321" t="str">
        <f>IF(H83="Gestión",DATOS!$G$157,IF(H83="Corrupción",DATOS!$G$156,IF(H83="Seguridad Digital",DATOS!$G$158)))</f>
        <v>Menor</v>
      </c>
      <c r="G96" s="324"/>
      <c r="L96" s="308" t="s">
        <v>390</v>
      </c>
      <c r="M96" s="249" t="s">
        <v>721</v>
      </c>
      <c r="N96" s="249" t="s">
        <v>391</v>
      </c>
      <c r="O96" s="249" t="s">
        <v>391</v>
      </c>
      <c r="P96" s="249" t="s">
        <v>391</v>
      </c>
      <c r="Q96" s="249"/>
      <c r="R96" s="249"/>
      <c r="S96" s="249"/>
      <c r="T96" s="249"/>
      <c r="U96" s="249"/>
      <c r="V96" s="249"/>
      <c r="W96" s="249"/>
      <c r="AE96" s="207" t="s">
        <v>519</v>
      </c>
      <c r="AF96" s="210">
        <v>43957</v>
      </c>
      <c r="AG96" s="207" t="s">
        <v>519</v>
      </c>
      <c r="AH96" s="210">
        <v>44036</v>
      </c>
      <c r="AI96" s="207" t="s">
        <v>519</v>
      </c>
      <c r="AJ96" s="207"/>
      <c r="AK96" s="207" t="s">
        <v>519</v>
      </c>
      <c r="AL96" s="207"/>
      <c r="AM96" s="207" t="s">
        <v>519</v>
      </c>
      <c r="AN96" s="211">
        <v>43998</v>
      </c>
      <c r="AO96" s="212" t="s">
        <v>519</v>
      </c>
      <c r="AP96" s="207" t="s">
        <v>640</v>
      </c>
      <c r="AQ96" s="207" t="s">
        <v>519</v>
      </c>
      <c r="AR96" s="207"/>
    </row>
    <row r="97" spans="1:44" ht="90" x14ac:dyDescent="0.25">
      <c r="A97" s="315"/>
      <c r="B97" s="349"/>
      <c r="C97" s="281"/>
      <c r="D97" s="208" t="str">
        <f>IF($H$83="Seleccione","Escoja clasificación del riesgo",IF($H$83="Corrupción",DATOS!B106,IF($H$83="Gestión",DATOS!C106,IF($H$83="Seguridad Digital",DATOS!D106))))</f>
        <v>¿Genera perdida de cobertura en la prestación de servicios de la entidad en un valor igual o mayor a 20%?</v>
      </c>
      <c r="E97" s="209" t="s">
        <v>347</v>
      </c>
      <c r="F97" s="322"/>
      <c r="G97" s="324"/>
      <c r="L97" s="309"/>
      <c r="M97" s="251"/>
      <c r="N97" s="251"/>
      <c r="O97" s="251"/>
      <c r="P97" s="251"/>
      <c r="Q97" s="251"/>
      <c r="R97" s="251"/>
      <c r="S97" s="251"/>
      <c r="T97" s="251"/>
      <c r="U97" s="251"/>
      <c r="V97" s="251"/>
      <c r="W97" s="251"/>
      <c r="AE97" s="207" t="s">
        <v>641</v>
      </c>
      <c r="AF97" s="63" t="s">
        <v>642</v>
      </c>
      <c r="AG97" s="207" t="s">
        <v>641</v>
      </c>
      <c r="AH97" s="63" t="s">
        <v>642</v>
      </c>
      <c r="AI97" s="207" t="s">
        <v>641</v>
      </c>
      <c r="AK97" s="207" t="s">
        <v>641</v>
      </c>
      <c r="AM97" s="207" t="s">
        <v>643</v>
      </c>
      <c r="AN97" s="63" t="s">
        <v>644</v>
      </c>
      <c r="AO97" s="212" t="s">
        <v>645</v>
      </c>
      <c r="AP97" s="202" t="s">
        <v>644</v>
      </c>
      <c r="AQ97" s="207" t="s">
        <v>643</v>
      </c>
      <c r="AR97" s="202"/>
    </row>
    <row r="98" spans="1:44" ht="72" x14ac:dyDescent="0.25">
      <c r="A98" s="315"/>
      <c r="B98" s="349"/>
      <c r="C98" s="281"/>
      <c r="D98" s="208" t="str">
        <f>IF($H$83="Seleccione","Escoja clasificación del riesgo",IF($H$83="Corrupción",DATOS!B107,IF($H$83="Gestión",DATOS!C107,IF($H$83="Seguridad Digital",DATOS!D107))))</f>
        <v>¿Genera pago de indemnizaciones a terceros con acciones legales que pueden afectar el presupuesto total en un valor igual o mayor a 20%?</v>
      </c>
      <c r="E98" s="209" t="s">
        <v>347</v>
      </c>
      <c r="F98" s="322"/>
      <c r="G98" s="324"/>
      <c r="L98" s="308" t="s">
        <v>646</v>
      </c>
      <c r="M98" s="249" t="s">
        <v>647</v>
      </c>
      <c r="N98" s="250" t="s">
        <v>394</v>
      </c>
      <c r="O98" s="250" t="s">
        <v>394</v>
      </c>
      <c r="P98" s="250" t="s">
        <v>394</v>
      </c>
      <c r="Q98" s="250"/>
      <c r="R98" s="250"/>
      <c r="S98" s="250"/>
      <c r="T98" s="250"/>
      <c r="U98" s="250"/>
      <c r="V98" s="250"/>
      <c r="W98" s="250"/>
      <c r="AE98" s="207" t="s">
        <v>648</v>
      </c>
      <c r="AF98" s="207" t="s">
        <v>649</v>
      </c>
      <c r="AG98" s="207" t="s">
        <v>648</v>
      </c>
      <c r="AH98" s="207" t="s">
        <v>649</v>
      </c>
      <c r="AI98" s="207" t="s">
        <v>648</v>
      </c>
      <c r="AJ98" s="207" t="s">
        <v>649</v>
      </c>
      <c r="AK98" s="207" t="s">
        <v>648</v>
      </c>
      <c r="AL98" s="207" t="s">
        <v>649</v>
      </c>
      <c r="AM98" s="207" t="s">
        <v>648</v>
      </c>
      <c r="AN98" s="207" t="s">
        <v>650</v>
      </c>
      <c r="AO98" s="212" t="s">
        <v>648</v>
      </c>
      <c r="AP98" s="207" t="s">
        <v>650</v>
      </c>
      <c r="AQ98" s="207" t="s">
        <v>648</v>
      </c>
      <c r="AR98" s="207" t="s">
        <v>650</v>
      </c>
    </row>
    <row r="99" spans="1:44" ht="201" customHeight="1" x14ac:dyDescent="0.25">
      <c r="A99" s="315"/>
      <c r="B99" s="349"/>
      <c r="C99" s="281"/>
      <c r="D99" s="208" t="str">
        <f>IF($H$83="Seleccione","Escoja clasificación del riesgo",IF($H$83="Corrupción",DATOS!B108,IF($H$83="Gestión",DATOS!C108,IF($H$83="Seguridad Digital",DATOS!D108))))</f>
        <v>¿Genera pago de sanciones económicas por incumplimiento en la normatividad aplicable ante un ente regulador, afectando el presupuesto total  en  un valor igual o mayor a 20%?</v>
      </c>
      <c r="E99" s="209" t="s">
        <v>346</v>
      </c>
      <c r="F99" s="322"/>
      <c r="G99" s="324"/>
      <c r="L99" s="309"/>
      <c r="M99" s="250"/>
      <c r="N99" s="250"/>
      <c r="O99" s="250"/>
      <c r="P99" s="250"/>
      <c r="Q99" s="250"/>
      <c r="R99" s="250"/>
      <c r="S99" s="250"/>
      <c r="T99" s="250"/>
      <c r="U99" s="250"/>
      <c r="V99" s="250"/>
      <c r="W99" s="250"/>
      <c r="AE99" s="202">
        <v>1</v>
      </c>
      <c r="AF99" s="195" t="s">
        <v>773</v>
      </c>
      <c r="AG99" s="202">
        <v>1</v>
      </c>
      <c r="AH99" s="202" t="s">
        <v>774</v>
      </c>
      <c r="AI99" s="202">
        <v>1</v>
      </c>
      <c r="AJ99" s="202"/>
      <c r="AK99" s="202">
        <v>1</v>
      </c>
      <c r="AL99" s="202"/>
      <c r="AM99" s="202">
        <v>1</v>
      </c>
      <c r="AN99" s="195" t="s">
        <v>775</v>
      </c>
      <c r="AO99" s="179">
        <v>1</v>
      </c>
      <c r="AP99" s="195" t="s">
        <v>776</v>
      </c>
      <c r="AQ99" s="202">
        <v>1</v>
      </c>
      <c r="AR99" s="202"/>
    </row>
    <row r="100" spans="1:44" ht="196.5" customHeight="1" x14ac:dyDescent="0.25">
      <c r="A100" s="315"/>
      <c r="B100" s="349"/>
      <c r="C100" s="281"/>
      <c r="D100" s="208" t="str">
        <f>IF($H$83="Seleccione","Escoja clasificación del riesgo",IF($H$83="Corrupción",DATOS!B109,IF($H$83="Gestión",DATOS!C109,IF($H$83="Seguridad Digital",DATOS!D109))))</f>
        <v>¿Genera reclamaciones o quejas de los usuarios que implican investigaciones internas disciplinarias?</v>
      </c>
      <c r="E100" s="209" t="s">
        <v>346</v>
      </c>
      <c r="F100" s="322"/>
      <c r="G100" s="324"/>
      <c r="L100" s="310"/>
      <c r="M100" s="251"/>
      <c r="N100" s="251"/>
      <c r="O100" s="251"/>
      <c r="P100" s="251"/>
      <c r="Q100" s="251"/>
      <c r="R100" s="251"/>
      <c r="S100" s="251"/>
      <c r="T100" s="251"/>
      <c r="U100" s="251"/>
      <c r="V100" s="251"/>
      <c r="W100" s="251"/>
      <c r="AE100" s="202">
        <v>2</v>
      </c>
      <c r="AF100" s="195" t="s">
        <v>777</v>
      </c>
      <c r="AG100" s="202">
        <v>2</v>
      </c>
      <c r="AH100" s="202" t="s">
        <v>777</v>
      </c>
      <c r="AI100" s="202">
        <v>2</v>
      </c>
      <c r="AJ100" s="202"/>
      <c r="AK100" s="202">
        <v>2</v>
      </c>
      <c r="AL100" s="202"/>
      <c r="AM100" s="202">
        <v>2</v>
      </c>
      <c r="AN100" s="195" t="s">
        <v>778</v>
      </c>
      <c r="AO100" s="179">
        <v>2</v>
      </c>
      <c r="AP100" s="195" t="s">
        <v>779</v>
      </c>
      <c r="AQ100" s="202">
        <v>2</v>
      </c>
      <c r="AR100" s="202"/>
    </row>
    <row r="101" spans="1:44" ht="160.5" customHeight="1" x14ac:dyDescent="0.25">
      <c r="A101" s="315"/>
      <c r="B101" s="349"/>
      <c r="C101" s="281"/>
      <c r="D101" s="208" t="str">
        <f>IF($H$83="Seleccione","Escoja clasificación del riesgo",IF($H$83="Corrupción",DATOS!B110,IF($H$83="Gestión",DATOS!C110,IF($H$83="Seguridad Digital",DATOS!D110))))</f>
        <v>¿Genera pérdida de Información crítica para la entidad que no se puede recuperar?</v>
      </c>
      <c r="E101" s="209" t="s">
        <v>347</v>
      </c>
      <c r="F101" s="322"/>
      <c r="G101" s="324"/>
      <c r="L101" s="308" t="s">
        <v>397</v>
      </c>
      <c r="M101" s="249" t="s">
        <v>659</v>
      </c>
      <c r="N101" s="283" t="s">
        <v>398</v>
      </c>
      <c r="O101" s="283" t="s">
        <v>398</v>
      </c>
      <c r="P101" s="283" t="s">
        <v>398</v>
      </c>
      <c r="Q101" s="283"/>
      <c r="R101" s="283"/>
      <c r="S101" s="283"/>
      <c r="T101" s="283"/>
      <c r="U101" s="283"/>
      <c r="V101" s="283"/>
      <c r="W101" s="283"/>
      <c r="AE101" s="202">
        <v>3</v>
      </c>
      <c r="AF101" s="202"/>
      <c r="AG101" s="202">
        <v>3</v>
      </c>
      <c r="AH101" s="202" t="s">
        <v>777</v>
      </c>
      <c r="AI101" s="202">
        <v>3</v>
      </c>
      <c r="AJ101" s="202"/>
      <c r="AK101" s="202">
        <v>3</v>
      </c>
      <c r="AL101" s="202"/>
      <c r="AM101" s="202">
        <v>3</v>
      </c>
      <c r="AN101" s="202"/>
      <c r="AO101" s="179">
        <v>3</v>
      </c>
      <c r="AP101" s="195" t="s">
        <v>780</v>
      </c>
      <c r="AQ101" s="202">
        <v>3</v>
      </c>
      <c r="AR101" s="202"/>
    </row>
    <row r="102" spans="1:44" ht="39.950000000000003" customHeight="1" x14ac:dyDescent="0.25">
      <c r="A102" s="315"/>
      <c r="B102" s="349"/>
      <c r="C102" s="281"/>
      <c r="D102" s="208" t="str">
        <f>IF($H$83="Seleccione","Escoja clasificación del riesgo",IF($H$83="Corrupción",DATOS!B111,IF($H$83="Gestión",DATOS!C111,IF($H$83="Seguridad Digital",DATOS!D111))))</f>
        <v>¿Genera pérdida de Información crítica para la entidad que puede ser recuperada de forma parcial o incompleta?</v>
      </c>
      <c r="E102" s="209" t="s">
        <v>347</v>
      </c>
      <c r="F102" s="322"/>
      <c r="G102" s="324"/>
      <c r="L102" s="309"/>
      <c r="M102" s="250"/>
      <c r="N102" s="283"/>
      <c r="O102" s="283"/>
      <c r="P102" s="283"/>
      <c r="Q102" s="283"/>
      <c r="R102" s="283"/>
      <c r="S102" s="283"/>
      <c r="T102" s="283"/>
      <c r="U102" s="283"/>
      <c r="V102" s="283"/>
      <c r="W102" s="283"/>
      <c r="AE102" s="202">
        <v>4</v>
      </c>
      <c r="AF102" s="202"/>
      <c r="AG102" s="202">
        <v>4</v>
      </c>
      <c r="AH102" s="202"/>
      <c r="AI102" s="202">
        <v>4</v>
      </c>
      <c r="AJ102" s="202"/>
      <c r="AK102" s="202">
        <v>4</v>
      </c>
      <c r="AL102" s="202"/>
      <c r="AM102" s="202">
        <v>4</v>
      </c>
      <c r="AN102" s="202"/>
      <c r="AO102" s="179">
        <v>4</v>
      </c>
      <c r="AP102" s="202"/>
      <c r="AQ102" s="202">
        <v>4</v>
      </c>
      <c r="AR102" s="202"/>
    </row>
    <row r="103" spans="1:44" ht="39.950000000000003" customHeight="1" x14ac:dyDescent="0.25">
      <c r="A103" s="315"/>
      <c r="B103" s="349"/>
      <c r="C103" s="281"/>
      <c r="D103" s="208" t="str">
        <f>IF($H$83="Seleccione","Escoja clasificación del riesgo",IF($H$83="Corrupción",DATOS!B112,IF($H$83="Gestión",DATOS!C112,IF($H$83="Seguridad Digital",DATOS!D112))))</f>
        <v>¿Genera pérdida de Información crítica para la entidad que genera retrasos en la atención a los usuarios?</v>
      </c>
      <c r="E103" s="209" t="s">
        <v>347</v>
      </c>
      <c r="F103" s="322"/>
      <c r="G103" s="324"/>
      <c r="L103" s="309"/>
      <c r="M103" s="250"/>
      <c r="N103" s="283"/>
      <c r="O103" s="283"/>
      <c r="P103" s="283"/>
      <c r="Q103" s="283"/>
      <c r="R103" s="283"/>
      <c r="S103" s="283"/>
      <c r="T103" s="283"/>
      <c r="U103" s="283"/>
      <c r="V103" s="283"/>
      <c r="W103" s="283"/>
      <c r="AE103" s="202">
        <v>5</v>
      </c>
      <c r="AF103" s="202"/>
      <c r="AG103" s="202">
        <v>5</v>
      </c>
      <c r="AH103" s="202"/>
      <c r="AI103" s="202">
        <v>5</v>
      </c>
      <c r="AJ103" s="202"/>
      <c r="AK103" s="202">
        <v>5</v>
      </c>
      <c r="AL103" s="202"/>
      <c r="AM103" s="202">
        <v>5</v>
      </c>
      <c r="AN103" s="202"/>
      <c r="AO103" s="179">
        <v>5</v>
      </c>
      <c r="AP103" s="202"/>
      <c r="AQ103" s="202">
        <v>5</v>
      </c>
      <c r="AR103" s="202"/>
    </row>
    <row r="104" spans="1:44" ht="39.950000000000003" customHeight="1" x14ac:dyDescent="0.25">
      <c r="A104" s="315"/>
      <c r="B104" s="349"/>
      <c r="C104" s="281"/>
      <c r="D104" s="208" t="str">
        <f>IF($H$83="Seleccione","Escoja clasificación del riesgo",IF($H$83="Corrupción",DATOS!B113,IF($H$83="Gestión",DATOS!C113,IF($H$83="Seguridad Digital",DATOS!D113))))</f>
        <v>¿Genera incumplimiento en las metas y objetivos institucionales que afecta la ejecución presupuestal?</v>
      </c>
      <c r="E104" s="209" t="s">
        <v>347</v>
      </c>
      <c r="F104" s="322"/>
      <c r="G104" s="324"/>
      <c r="L104" s="308" t="s">
        <v>548</v>
      </c>
      <c r="M104" s="249" t="s">
        <v>662</v>
      </c>
      <c r="N104" s="249" t="s">
        <v>401</v>
      </c>
      <c r="O104" s="249" t="s">
        <v>401</v>
      </c>
      <c r="P104" s="249" t="s">
        <v>401</v>
      </c>
      <c r="Q104" s="249"/>
      <c r="R104" s="249"/>
      <c r="S104" s="249"/>
      <c r="T104" s="249"/>
      <c r="U104" s="249"/>
      <c r="V104" s="249"/>
      <c r="W104" s="249"/>
      <c r="AE104" s="202">
        <v>6</v>
      </c>
      <c r="AF104" s="202"/>
      <c r="AG104" s="202">
        <v>6</v>
      </c>
      <c r="AH104" s="202"/>
      <c r="AI104" s="202">
        <v>6</v>
      </c>
      <c r="AJ104" s="202"/>
      <c r="AK104" s="202">
        <v>6</v>
      </c>
      <c r="AL104" s="202"/>
      <c r="AM104" s="202">
        <v>6</v>
      </c>
      <c r="AN104" s="202"/>
      <c r="AO104" s="179">
        <v>6</v>
      </c>
      <c r="AP104" s="202"/>
      <c r="AQ104" s="202">
        <v>6</v>
      </c>
      <c r="AR104" s="202"/>
    </row>
    <row r="105" spans="1:44" ht="39.950000000000003" customHeight="1" x14ac:dyDescent="0.25">
      <c r="A105" s="315"/>
      <c r="B105" s="349"/>
      <c r="C105" s="281"/>
      <c r="D105" s="208" t="str">
        <f>IF($H$83="Seleccione","Escoja clasificación del riesgo",IF($H$83="Corrupción",DATOS!B114,IF($H$83="Gestión",DATOS!C114,IF($H$83="Seguridad Digital",DATOS!D114))))</f>
        <v>¿Genera incumplimiento en las metas y objetivos institucionales que afecta el Cumplimiento en las metas del gobierno?</v>
      </c>
      <c r="E105" s="209" t="s">
        <v>346</v>
      </c>
      <c r="F105" s="322"/>
      <c r="G105" s="324"/>
      <c r="L105" s="309"/>
      <c r="M105" s="250"/>
      <c r="N105" s="250"/>
      <c r="O105" s="250"/>
      <c r="P105" s="250"/>
      <c r="Q105" s="250"/>
      <c r="R105" s="250"/>
      <c r="S105" s="250"/>
      <c r="T105" s="250"/>
      <c r="U105" s="250"/>
      <c r="V105" s="250"/>
      <c r="W105" s="250"/>
      <c r="AE105" s="202">
        <v>7</v>
      </c>
      <c r="AF105" s="202"/>
      <c r="AG105" s="202">
        <v>7</v>
      </c>
      <c r="AH105" s="202"/>
      <c r="AI105" s="202">
        <v>7</v>
      </c>
      <c r="AJ105" s="202"/>
      <c r="AK105" s="202">
        <v>7</v>
      </c>
      <c r="AL105" s="202"/>
      <c r="AM105" s="202">
        <v>7</v>
      </c>
      <c r="AN105" s="202"/>
      <c r="AO105" s="179">
        <v>7</v>
      </c>
      <c r="AP105" s="202"/>
      <c r="AQ105" s="202">
        <v>7</v>
      </c>
      <c r="AR105" s="202"/>
    </row>
    <row r="106" spans="1:44" ht="39.950000000000003" customHeight="1" x14ac:dyDescent="0.25">
      <c r="A106" s="315"/>
      <c r="B106" s="349"/>
      <c r="C106" s="281"/>
      <c r="D106" s="208" t="str">
        <f>IF($H$83="Seleccione","Escoja clasificación del riesgo",IF($H$83="Corrupción",DATOS!B115,IF($H$83="Gestión",DATOS!C115,IF($H$83="Seguridad Digital",DATOS!D115))))</f>
        <v>¿Genera incumplimiento en las metas y objetivos institucionales que aumenta el reprocesos  de actividades y la carga operativa?</v>
      </c>
      <c r="E106" s="209" t="s">
        <v>346</v>
      </c>
      <c r="F106" s="322"/>
      <c r="G106" s="324"/>
      <c r="L106" s="309"/>
      <c r="M106" s="250"/>
      <c r="N106" s="250"/>
      <c r="O106" s="250"/>
      <c r="P106" s="250"/>
      <c r="Q106" s="250"/>
      <c r="R106" s="250"/>
      <c r="S106" s="250"/>
      <c r="T106" s="250"/>
      <c r="U106" s="250"/>
      <c r="V106" s="250"/>
      <c r="W106" s="250"/>
      <c r="AE106" s="202">
        <v>8</v>
      </c>
      <c r="AF106" s="202"/>
      <c r="AG106" s="202">
        <v>8</v>
      </c>
      <c r="AH106" s="202"/>
      <c r="AI106" s="202">
        <v>8</v>
      </c>
      <c r="AJ106" s="202"/>
      <c r="AK106" s="202">
        <v>8</v>
      </c>
      <c r="AL106" s="202"/>
      <c r="AM106" s="202">
        <v>8</v>
      </c>
      <c r="AN106" s="202"/>
      <c r="AO106" s="179">
        <v>8</v>
      </c>
      <c r="AP106" s="202"/>
      <c r="AQ106" s="202">
        <v>8</v>
      </c>
      <c r="AR106" s="202"/>
    </row>
    <row r="107" spans="1:44" ht="39.950000000000003" customHeight="1" x14ac:dyDescent="0.25">
      <c r="A107" s="315"/>
      <c r="B107" s="349"/>
      <c r="C107" s="281"/>
      <c r="D107" s="208" t="str">
        <f>IF($H$83="Seleccione","Escoja clasificación del riesgo",IF($H$83="Corrupción",DATOS!B116,IF($H$83="Gestión",DATOS!C116,IF($H$83="Seguridad Digital",DATOS!D116))))</f>
        <v>¿Afecta la imagen institucional nacional o regional por actos o hechos de corrupción comprobados?</v>
      </c>
      <c r="E107" s="209" t="s">
        <v>347</v>
      </c>
      <c r="F107" s="322"/>
      <c r="G107" s="324"/>
      <c r="L107" s="310"/>
      <c r="M107" s="251"/>
      <c r="N107" s="251"/>
      <c r="O107" s="251"/>
      <c r="P107" s="251"/>
      <c r="Q107" s="251"/>
      <c r="R107" s="251"/>
      <c r="S107" s="251"/>
      <c r="T107" s="251"/>
      <c r="U107" s="251"/>
      <c r="V107" s="251"/>
      <c r="W107" s="251"/>
      <c r="AE107" s="202">
        <v>9</v>
      </c>
      <c r="AF107" s="202"/>
      <c r="AG107" s="202">
        <v>9</v>
      </c>
      <c r="AH107" s="202"/>
      <c r="AI107" s="202">
        <v>9</v>
      </c>
      <c r="AJ107" s="202"/>
      <c r="AK107" s="202">
        <v>9</v>
      </c>
      <c r="AL107" s="202"/>
      <c r="AM107" s="202">
        <v>9</v>
      </c>
      <c r="AN107" s="202"/>
      <c r="AO107" s="179">
        <v>9</v>
      </c>
      <c r="AP107" s="202"/>
      <c r="AQ107" s="202">
        <v>9</v>
      </c>
      <c r="AR107" s="202"/>
    </row>
    <row r="108" spans="1:44" ht="39.950000000000003" customHeight="1" x14ac:dyDescent="0.25">
      <c r="A108" s="315"/>
      <c r="B108" s="349"/>
      <c r="C108" s="281"/>
      <c r="D108" s="208" t="str">
        <f>IF($H$83="Seleccione","Escoja clasificación del riesgo",IF($H$83="Corrupción",DATOS!B117,IF($H$83="Gestión",DATOS!C117,IF($H$83="Seguridad Digital",DATOS!D117))))</f>
        <v>¿Afecta la imagen institucional nacional o regional por incumplimientos en la prestación del servicio?</v>
      </c>
      <c r="E108" s="209" t="s">
        <v>347</v>
      </c>
      <c r="F108" s="322"/>
      <c r="G108" s="324"/>
      <c r="L108" s="284" t="s">
        <v>404</v>
      </c>
      <c r="M108" s="283" t="s">
        <v>663</v>
      </c>
      <c r="N108" s="283" t="s">
        <v>405</v>
      </c>
      <c r="O108" s="283" t="s">
        <v>405</v>
      </c>
      <c r="P108" s="283" t="s">
        <v>405</v>
      </c>
      <c r="Q108" s="283"/>
      <c r="R108" s="283"/>
      <c r="S108" s="283"/>
      <c r="T108" s="283"/>
      <c r="U108" s="283"/>
      <c r="V108" s="283"/>
      <c r="W108" s="283"/>
      <c r="AE108" s="202">
        <v>10</v>
      </c>
      <c r="AF108" s="202"/>
      <c r="AG108" s="202">
        <v>10</v>
      </c>
      <c r="AH108" s="202"/>
      <c r="AI108" s="202">
        <v>10</v>
      </c>
      <c r="AJ108" s="202"/>
      <c r="AK108" s="202">
        <v>10</v>
      </c>
      <c r="AL108" s="202"/>
      <c r="AM108" s="202">
        <v>10</v>
      </c>
      <c r="AN108" s="202"/>
      <c r="AO108" s="179">
        <v>10</v>
      </c>
      <c r="AP108" s="202"/>
      <c r="AQ108" s="202">
        <v>10</v>
      </c>
      <c r="AR108" s="202"/>
    </row>
    <row r="109" spans="1:44" ht="39.950000000000003" customHeight="1" x14ac:dyDescent="0.25">
      <c r="A109" s="315"/>
      <c r="B109" s="349"/>
      <c r="C109" s="281"/>
      <c r="D109" s="208" t="str">
        <f>IF($H$83="Seleccione","Escoja clasificación del riesgo",IF($H$83="Corrupción",DATOS!B118,IF($H$83="Gestión",DATOS!C118,IF($H$83="Seguridad Digital",DATOS!D118))))</f>
        <v>¿Afecta la imagen institucional nacional o regional por retrasos en la prestación del servicio?</v>
      </c>
      <c r="E109" s="209" t="s">
        <v>347</v>
      </c>
      <c r="F109" s="322"/>
      <c r="G109" s="324"/>
      <c r="L109" s="284"/>
      <c r="M109" s="283"/>
      <c r="N109" s="283"/>
      <c r="O109" s="283"/>
      <c r="P109" s="283"/>
      <c r="Q109" s="283"/>
      <c r="R109" s="283"/>
      <c r="S109" s="283"/>
      <c r="T109" s="283"/>
      <c r="U109" s="283"/>
      <c r="V109" s="283"/>
      <c r="W109" s="283"/>
      <c r="AE109" s="176" t="s">
        <v>664</v>
      </c>
      <c r="AF109" s="176"/>
      <c r="AG109" s="176" t="s">
        <v>664</v>
      </c>
      <c r="AH109" s="176"/>
      <c r="AI109" s="176" t="s">
        <v>664</v>
      </c>
      <c r="AJ109" s="176"/>
      <c r="AK109" s="176" t="s">
        <v>664</v>
      </c>
      <c r="AL109" s="176"/>
      <c r="AM109" s="176" t="s">
        <v>664</v>
      </c>
      <c r="AN109" s="176"/>
      <c r="AO109" s="178" t="s">
        <v>664</v>
      </c>
      <c r="AP109" s="176"/>
      <c r="AQ109" s="176" t="s">
        <v>664</v>
      </c>
      <c r="AR109" s="176"/>
    </row>
    <row r="110" spans="1:44" ht="39.950000000000003" customHeight="1" x14ac:dyDescent="0.25">
      <c r="A110" s="315"/>
      <c r="B110" s="349"/>
      <c r="C110" s="281"/>
      <c r="D110" s="208" t="str">
        <f>IF($H$83="Seleccione","Escoja clasificación del riesgo",IF($H$83="Corrupción",DATOS!B119,IF($H$83="Gestión",DATOS!C119,IF($H$83="Seguridad Digital",DATOS!D119))))</f>
        <v>¿Afecta la imagen institucional local por retrasos en la prestación del servicio?</v>
      </c>
      <c r="E110" s="209" t="s">
        <v>347</v>
      </c>
      <c r="F110" s="322"/>
      <c r="G110" s="324"/>
      <c r="L110" s="284" t="s">
        <v>407</v>
      </c>
      <c r="M110" s="283" t="s">
        <v>665</v>
      </c>
      <c r="N110" s="283" t="s">
        <v>408</v>
      </c>
      <c r="O110" s="283" t="s">
        <v>408</v>
      </c>
      <c r="P110" s="283" t="s">
        <v>408</v>
      </c>
      <c r="Q110" s="283"/>
      <c r="R110" s="283"/>
      <c r="S110" s="283"/>
      <c r="T110" s="283"/>
      <c r="U110" s="283"/>
      <c r="V110" s="283"/>
      <c r="W110" s="283"/>
      <c r="AE110" s="214"/>
      <c r="AF110" s="214"/>
      <c r="AG110" s="214"/>
      <c r="AH110" s="214"/>
      <c r="AI110" s="214"/>
      <c r="AJ110" s="214"/>
      <c r="AK110" s="214"/>
      <c r="AL110" s="214"/>
      <c r="AM110" s="214"/>
      <c r="AN110" s="214"/>
      <c r="AO110" s="215"/>
      <c r="AP110" s="214"/>
      <c r="AQ110" s="214"/>
      <c r="AR110" s="214"/>
    </row>
    <row r="111" spans="1:44" ht="39.950000000000003" customHeight="1" x14ac:dyDescent="0.25">
      <c r="A111" s="315"/>
      <c r="B111" s="349"/>
      <c r="C111" s="281"/>
      <c r="D111" s="208" t="str">
        <f>IF($H$83="Seleccione","Escoja clasificación del riesgo",IF($H$83="Corrupción",DATOS!B120,IF($H$83="Gestión",DATOS!C120,IF($H$83="Seguridad Digital",DATOS!D120))))</f>
        <v>¿Generar daño ambiental?</v>
      </c>
      <c r="E111" s="209" t="s">
        <v>347</v>
      </c>
      <c r="F111" s="322"/>
      <c r="G111" s="324"/>
      <c r="L111" s="284"/>
      <c r="M111" s="283"/>
      <c r="N111" s="283"/>
      <c r="O111" s="283"/>
      <c r="P111" s="283"/>
      <c r="Q111" s="283"/>
      <c r="R111" s="283"/>
      <c r="S111" s="283"/>
      <c r="T111" s="283"/>
      <c r="U111" s="283"/>
      <c r="V111" s="283"/>
      <c r="W111" s="283"/>
    </row>
    <row r="112" spans="1:44" ht="39.950000000000003" customHeight="1" x14ac:dyDescent="0.25">
      <c r="A112" s="315"/>
      <c r="B112" s="349"/>
      <c r="C112" s="281"/>
      <c r="D112" s="208" t="str">
        <f>IF($H$83="Seleccione","Escoja clasificación del riesgo",IF($H$83="Corrupción",DATOS!B121,IF($H$83="Gestión",DATOS!C121,IF($H$83="Seguridad Digital",DATOS!D121))))</f>
        <v xml:space="preserve">      </v>
      </c>
      <c r="E112" s="209"/>
      <c r="F112" s="322"/>
      <c r="G112" s="324"/>
      <c r="L112" s="284"/>
      <c r="M112" s="283"/>
      <c r="N112" s="283"/>
      <c r="O112" s="283"/>
      <c r="P112" s="283"/>
      <c r="Q112" s="283"/>
      <c r="R112" s="283"/>
      <c r="S112" s="283"/>
      <c r="T112" s="283"/>
      <c r="U112" s="283"/>
      <c r="V112" s="283"/>
      <c r="W112" s="283"/>
    </row>
    <row r="113" spans="1:44" ht="39.950000000000003" customHeight="1" x14ac:dyDescent="0.25">
      <c r="A113" s="315"/>
      <c r="B113" s="349"/>
      <c r="C113" s="281"/>
      <c r="D113" s="208" t="str">
        <f>IF($H$83="Seleccione","Escoja clasificación del riesgo",IF($H$83="Corrupción",DATOS!B122,IF($H$83="Gestión",DATOS!C122,IF($H$83="Seguridad Digital",DATOS!D122))))</f>
        <v xml:space="preserve">     </v>
      </c>
      <c r="E113" s="209"/>
      <c r="F113" s="322"/>
      <c r="G113" s="324"/>
      <c r="L113" s="308" t="s">
        <v>412</v>
      </c>
      <c r="M113" s="249" t="s">
        <v>666</v>
      </c>
      <c r="N113" s="249" t="s">
        <v>413</v>
      </c>
      <c r="O113" s="249" t="s">
        <v>413</v>
      </c>
      <c r="P113" s="249" t="s">
        <v>413</v>
      </c>
      <c r="Q113" s="249"/>
      <c r="R113" s="249"/>
      <c r="S113" s="249"/>
      <c r="T113" s="249"/>
      <c r="U113" s="249"/>
      <c r="V113" s="249"/>
      <c r="W113" s="249"/>
    </row>
    <row r="114" spans="1:44" ht="39.950000000000003" customHeight="1" x14ac:dyDescent="0.25">
      <c r="A114" s="315"/>
      <c r="B114" s="349"/>
      <c r="C114" s="281"/>
      <c r="D114" s="208" t="str">
        <f>IF($H$83="Seleccione","Escoja clasificación del riesgo",IF($H$83="Corrupción",DATOS!B123,IF($H$83="Gestión",DATOS!C123,IF($H$83="Seguridad Digital",DATOS!D123))))</f>
        <v xml:space="preserve">     </v>
      </c>
      <c r="E114" s="209"/>
      <c r="F114" s="322"/>
      <c r="G114" s="324"/>
      <c r="L114" s="309"/>
      <c r="M114" s="250"/>
      <c r="N114" s="250"/>
      <c r="O114" s="250"/>
      <c r="P114" s="250"/>
      <c r="Q114" s="250"/>
      <c r="R114" s="250"/>
      <c r="S114" s="250"/>
      <c r="T114" s="250"/>
      <c r="U114" s="250"/>
      <c r="V114" s="250"/>
      <c r="W114" s="250"/>
    </row>
    <row r="115" spans="1:44" ht="39.950000000000003" customHeight="1" x14ac:dyDescent="0.25">
      <c r="A115" s="315"/>
      <c r="B115" s="350"/>
      <c r="C115" s="282"/>
      <c r="D115" s="208" t="str">
        <f>IF($H$83="Seleccione","Escoja clasificación del riesgo",IF($H$83="Corrupción",DATOS!B124,IF($H$83="Gestión",DATOS!C124,IF($H$83="Seguridad Digital",DATOS!D124))))</f>
        <v xml:space="preserve">     </v>
      </c>
      <c r="E115" s="209"/>
      <c r="F115" s="323"/>
      <c r="G115" s="324"/>
      <c r="L115" s="313" t="s">
        <v>625</v>
      </c>
      <c r="M115" s="314"/>
      <c r="N115" s="207" t="str">
        <f>DATOS!B259</f>
        <v>Fuerte</v>
      </c>
      <c r="O115" s="207" t="str">
        <f>DATOS!C259</f>
        <v>Fuerte</v>
      </c>
      <c r="P115" s="207" t="str">
        <f>DATOS!D259</f>
        <v>Fuerte</v>
      </c>
      <c r="Q115" s="207" t="str">
        <f>DATOS!E259</f>
        <v>N/A</v>
      </c>
      <c r="R115" s="207" t="str">
        <f>DATOS!F259</f>
        <v>N/A</v>
      </c>
      <c r="S115" s="207" t="str">
        <f>DATOS!G259</f>
        <v>N/A</v>
      </c>
      <c r="T115" s="207" t="str">
        <f>DATOS!H259</f>
        <v>N/A</v>
      </c>
      <c r="U115" s="207" t="str">
        <f>DATOS!I259</f>
        <v>N/A</v>
      </c>
      <c r="V115" s="207" t="str">
        <f>DATOS!J259</f>
        <v>N/A</v>
      </c>
      <c r="W115" s="207" t="str">
        <f>DATOS!K259</f>
        <v>N/A</v>
      </c>
    </row>
    <row r="117" spans="1:44" ht="39.950000000000003" customHeight="1" x14ac:dyDescent="0.25">
      <c r="B117" s="285" t="s">
        <v>532</v>
      </c>
      <c r="C117" s="286" t="s">
        <v>533</v>
      </c>
      <c r="D117" s="287"/>
      <c r="E117" s="287"/>
      <c r="F117" s="287"/>
      <c r="G117" s="287"/>
      <c r="H117" s="287"/>
      <c r="I117" s="287"/>
      <c r="J117" s="287"/>
      <c r="K117" s="216"/>
      <c r="L117" s="271" t="s">
        <v>534</v>
      </c>
      <c r="M117" s="272"/>
      <c r="N117" s="272"/>
      <c r="O117" s="272"/>
      <c r="P117" s="272"/>
      <c r="Q117" s="272"/>
      <c r="R117" s="272"/>
      <c r="S117" s="273"/>
      <c r="T117" s="271" t="s">
        <v>535</v>
      </c>
      <c r="U117" s="272"/>
      <c r="V117" s="272"/>
      <c r="W117" s="273"/>
      <c r="X117" s="271" t="s">
        <v>536</v>
      </c>
      <c r="Y117" s="272"/>
      <c r="Z117" s="272"/>
      <c r="AA117" s="273"/>
      <c r="AB117" s="325" t="s">
        <v>537</v>
      </c>
      <c r="AC117" s="325" t="s">
        <v>538</v>
      </c>
      <c r="AD117" s="271" t="s">
        <v>440</v>
      </c>
      <c r="AE117" s="272"/>
      <c r="AF117" s="272"/>
      <c r="AG117" s="271" t="s">
        <v>440</v>
      </c>
      <c r="AH117" s="272"/>
      <c r="AI117" s="272"/>
      <c r="AJ117" s="272"/>
      <c r="AK117" s="272"/>
      <c r="AL117" s="272"/>
      <c r="AM117" s="272"/>
      <c r="AN117" s="272"/>
      <c r="AO117" s="272"/>
      <c r="AP117" s="272"/>
      <c r="AQ117" s="272"/>
      <c r="AR117" s="273"/>
    </row>
    <row r="118" spans="1:44" ht="39.950000000000003" customHeight="1" x14ac:dyDescent="0.25">
      <c r="B118" s="285"/>
      <c r="C118" s="288"/>
      <c r="D118" s="289"/>
      <c r="E118" s="289"/>
      <c r="F118" s="289"/>
      <c r="G118" s="289"/>
      <c r="H118" s="289"/>
      <c r="I118" s="289"/>
      <c r="J118" s="289"/>
      <c r="K118" s="110"/>
      <c r="L118" s="277"/>
      <c r="M118" s="278"/>
      <c r="N118" s="278"/>
      <c r="O118" s="278"/>
      <c r="P118" s="278"/>
      <c r="Q118" s="278"/>
      <c r="R118" s="278"/>
      <c r="S118" s="279"/>
      <c r="T118" s="277"/>
      <c r="U118" s="278"/>
      <c r="V118" s="278"/>
      <c r="W118" s="279"/>
      <c r="X118" s="277"/>
      <c r="Y118" s="278"/>
      <c r="Z118" s="278"/>
      <c r="AA118" s="279"/>
      <c r="AB118" s="326"/>
      <c r="AC118" s="326"/>
      <c r="AD118" s="277"/>
      <c r="AE118" s="278"/>
      <c r="AF118" s="278"/>
      <c r="AG118" s="277"/>
      <c r="AH118" s="278"/>
      <c r="AI118" s="278"/>
      <c r="AJ118" s="278"/>
      <c r="AK118" s="278"/>
      <c r="AL118" s="278"/>
      <c r="AM118" s="278"/>
      <c r="AN118" s="278"/>
      <c r="AO118" s="278"/>
      <c r="AP118" s="278"/>
      <c r="AQ118" s="278"/>
      <c r="AR118" s="279"/>
    </row>
    <row r="119" spans="1:44" ht="39.950000000000003" customHeight="1" x14ac:dyDescent="0.25">
      <c r="B119" s="285"/>
      <c r="C119" s="191" t="s">
        <v>69</v>
      </c>
      <c r="D119" s="192" t="s">
        <v>540</v>
      </c>
      <c r="E119" s="192" t="s">
        <v>541</v>
      </c>
      <c r="F119" s="192" t="s">
        <v>542</v>
      </c>
      <c r="G119" s="192" t="s">
        <v>543</v>
      </c>
      <c r="H119" s="192" t="s">
        <v>544</v>
      </c>
      <c r="I119" s="192" t="s">
        <v>545</v>
      </c>
      <c r="J119" s="192" t="s">
        <v>546</v>
      </c>
      <c r="K119" s="192" t="s">
        <v>547</v>
      </c>
      <c r="L119" s="332" t="s">
        <v>548</v>
      </c>
      <c r="M119" s="333"/>
      <c r="N119" s="193" t="s">
        <v>549</v>
      </c>
      <c r="O119" s="193" t="s">
        <v>550</v>
      </c>
      <c r="P119" s="193" t="s">
        <v>397</v>
      </c>
      <c r="Q119" s="193" t="s">
        <v>390</v>
      </c>
      <c r="R119" s="193" t="s">
        <v>551</v>
      </c>
      <c r="S119" s="193" t="s">
        <v>552</v>
      </c>
      <c r="T119" s="193" t="s">
        <v>389</v>
      </c>
      <c r="U119" s="193" t="s">
        <v>553</v>
      </c>
      <c r="V119" s="193" t="s">
        <v>554</v>
      </c>
      <c r="W119" s="193" t="s">
        <v>555</v>
      </c>
      <c r="X119" s="193" t="s">
        <v>556</v>
      </c>
      <c r="Y119" s="193" t="s">
        <v>557</v>
      </c>
      <c r="Z119" s="193" t="s">
        <v>558</v>
      </c>
      <c r="AA119" s="193" t="s">
        <v>559</v>
      </c>
      <c r="AB119" s="327"/>
      <c r="AC119" s="327"/>
      <c r="AD119" s="193" t="s">
        <v>397</v>
      </c>
      <c r="AE119" s="193" t="s">
        <v>560</v>
      </c>
      <c r="AF119" s="193" t="s">
        <v>390</v>
      </c>
      <c r="AG119" s="193" t="s">
        <v>561</v>
      </c>
      <c r="AH119" s="193" t="s">
        <v>562</v>
      </c>
      <c r="AI119" s="193" t="s">
        <v>563</v>
      </c>
      <c r="AJ119" s="193" t="s">
        <v>564</v>
      </c>
      <c r="AK119" s="193" t="s">
        <v>565</v>
      </c>
      <c r="AL119" s="193" t="s">
        <v>566</v>
      </c>
      <c r="AM119" s="193" t="s">
        <v>567</v>
      </c>
      <c r="AN119" s="193" t="s">
        <v>568</v>
      </c>
      <c r="AO119" s="194" t="s">
        <v>569</v>
      </c>
      <c r="AP119" s="193" t="s">
        <v>570</v>
      </c>
      <c r="AQ119" s="193" t="s">
        <v>571</v>
      </c>
      <c r="AR119" s="193" t="s">
        <v>572</v>
      </c>
    </row>
    <row r="120" spans="1:44" ht="144" x14ac:dyDescent="0.25">
      <c r="A120" s="62" t="s">
        <v>440</v>
      </c>
      <c r="B120" s="297" t="str">
        <f>'IDENTIFICACIÓN DE RIESGOS.'!$B$8</f>
        <v>Evaluación, Acompañamiento y Asesoría del Sistema de Control Interno</v>
      </c>
      <c r="C120" s="298">
        <v>4</v>
      </c>
      <c r="D120" s="301" t="str">
        <f>'IDENTIFICACIÓN DE RIESGOS.'!H38</f>
        <v>Pérdida y deterioro de la información contenida en los archivos de gestión de la OCI</v>
      </c>
      <c r="E120" s="302" t="s">
        <v>781</v>
      </c>
      <c r="F120" s="347" t="s">
        <v>782</v>
      </c>
      <c r="G120" s="302" t="s">
        <v>303</v>
      </c>
      <c r="H120" s="294" t="s">
        <v>257</v>
      </c>
      <c r="I120" s="100" t="str">
        <f>'IDENTIFICACIÓN DE RIESGOS.'!I38</f>
        <v>Descuido del control de acceso físico</v>
      </c>
      <c r="J120" s="220" t="str">
        <f>'IDENTIFICACIÓN DE RIESGOS.'!K38</f>
        <v xml:space="preserve">Daños irreversibles sobre documentos </v>
      </c>
      <c r="K120" s="355" t="str">
        <f>DATOS!F203</f>
        <v>Moderada</v>
      </c>
      <c r="L120" s="335" t="s">
        <v>783</v>
      </c>
      <c r="M120" s="336"/>
      <c r="N120" s="195" t="s">
        <v>784</v>
      </c>
      <c r="O120" s="195" t="s">
        <v>785</v>
      </c>
      <c r="P120" s="179" t="s">
        <v>437</v>
      </c>
      <c r="Q120" s="179" t="s">
        <v>450</v>
      </c>
      <c r="R120" s="202" t="s">
        <v>786</v>
      </c>
      <c r="S120" s="305" t="str">
        <f>DATOS!L271</f>
        <v>Fuerte</v>
      </c>
      <c r="T120" s="280" t="str">
        <f>DATOS!F355</f>
        <v>Rara Vez</v>
      </c>
      <c r="U120" s="280" t="str">
        <f>DATOS!F351</f>
        <v>Insignificante</v>
      </c>
      <c r="V120" s="328" t="str">
        <f>DATOS!F386</f>
        <v>Baja</v>
      </c>
      <c r="W120" s="280" t="str">
        <f>IF(H120="Corrupción",DATOS!$B$391,IF(V120=DATOS!$B$199,DATOS!$B$391,IF(V120=DATOS!$B$198,DATOS!$B$392,IF(V120=DATOS!$B$197,DATOS!$B$392,IF(V120=DATOS!$B$196,DATOS!$B$393,"No Aplica")))))</f>
        <v>Asumir</v>
      </c>
      <c r="X120" s="331" t="str">
        <f>IF(W120="No Aplica","No Aplica",IF(W120="Asumir","No requiere acciones adicionales","Definir acciones complementarias"))</f>
        <v>No requiere acciones adicionales</v>
      </c>
      <c r="Y120" s="283"/>
      <c r="Z120" s="283"/>
      <c r="AA120" s="249"/>
      <c r="AB120" s="283" t="s">
        <v>581</v>
      </c>
      <c r="AC120" s="283" t="s">
        <v>787</v>
      </c>
      <c r="AD120" s="280" t="str">
        <f>DATOS!B396</f>
        <v xml:space="preserve">Monitoreo permanente y se deja registro mensual </v>
      </c>
      <c r="AE120" s="283" t="s">
        <v>583</v>
      </c>
      <c r="AF120" s="283" t="s">
        <v>444</v>
      </c>
      <c r="AG120" s="195" t="s">
        <v>788</v>
      </c>
      <c r="AH120" s="195" t="s">
        <v>789</v>
      </c>
      <c r="AI120" s="195" t="s">
        <v>790</v>
      </c>
      <c r="AJ120" s="195" t="s">
        <v>791</v>
      </c>
      <c r="AK120" s="195" t="s">
        <v>792</v>
      </c>
      <c r="AL120" s="195" t="s">
        <v>793</v>
      </c>
      <c r="AM120" s="195" t="s">
        <v>794</v>
      </c>
      <c r="AN120" s="195" t="s">
        <v>795</v>
      </c>
      <c r="AO120" s="199" t="s">
        <v>796</v>
      </c>
      <c r="AP120" s="195"/>
      <c r="AQ120" s="195"/>
      <c r="AR120" s="195"/>
    </row>
    <row r="121" spans="1:44" ht="306" x14ac:dyDescent="0.25">
      <c r="B121" s="297"/>
      <c r="C121" s="299"/>
      <c r="D121" s="297"/>
      <c r="E121" s="303"/>
      <c r="F121" s="347"/>
      <c r="G121" s="303"/>
      <c r="H121" s="295"/>
      <c r="I121" s="100" t="str">
        <f>'IDENTIFICACIÓN DE RIESGOS.'!I39</f>
        <v>Incumplimiento de las metodologías de gestión documental de la Entidad.</v>
      </c>
      <c r="J121" s="220" t="str">
        <f>'IDENTIFICACIÓN DE RIESGOS.'!K39</f>
        <v>Pérdida de la memoria institucional</v>
      </c>
      <c r="K121" s="355"/>
      <c r="L121" s="335" t="s">
        <v>797</v>
      </c>
      <c r="M121" s="336"/>
      <c r="N121" s="195" t="s">
        <v>798</v>
      </c>
      <c r="O121" s="195" t="s">
        <v>799</v>
      </c>
      <c r="P121" s="179" t="s">
        <v>437</v>
      </c>
      <c r="Q121" s="179" t="s">
        <v>444</v>
      </c>
      <c r="R121" s="202" t="s">
        <v>800</v>
      </c>
      <c r="S121" s="306"/>
      <c r="T121" s="281"/>
      <c r="U121" s="281"/>
      <c r="V121" s="329"/>
      <c r="W121" s="281"/>
      <c r="X121" s="331"/>
      <c r="Y121" s="283"/>
      <c r="Z121" s="283"/>
      <c r="AA121" s="250"/>
      <c r="AB121" s="283"/>
      <c r="AC121" s="283"/>
      <c r="AD121" s="281"/>
      <c r="AE121" s="283"/>
      <c r="AF121" s="283"/>
      <c r="AG121" s="195" t="s">
        <v>801</v>
      </c>
      <c r="AH121" s="195" t="s">
        <v>802</v>
      </c>
      <c r="AI121" s="195" t="s">
        <v>803</v>
      </c>
      <c r="AJ121" s="195" t="s">
        <v>804</v>
      </c>
      <c r="AK121" s="195" t="s">
        <v>805</v>
      </c>
      <c r="AL121" s="195" t="s">
        <v>806</v>
      </c>
      <c r="AM121" s="195" t="s">
        <v>807</v>
      </c>
      <c r="AN121" s="195" t="s">
        <v>808</v>
      </c>
      <c r="AO121" s="199" t="s">
        <v>809</v>
      </c>
      <c r="AP121" s="195"/>
      <c r="AQ121" s="195"/>
      <c r="AR121" s="195"/>
    </row>
    <row r="122" spans="1:44" ht="126" x14ac:dyDescent="0.25">
      <c r="B122" s="297"/>
      <c r="C122" s="299"/>
      <c r="D122" s="297"/>
      <c r="E122" s="303"/>
      <c r="F122" s="347"/>
      <c r="G122" s="303"/>
      <c r="H122" s="295"/>
      <c r="I122" s="100" t="str">
        <f>'IDENTIFICACIÓN DE RIESGOS.'!I40</f>
        <v>Robo o sustracción de documentos de los expedientes</v>
      </c>
      <c r="J122" s="220" t="str">
        <f>'IDENTIFICACIÓN DE RIESGOS.'!K40</f>
        <v>Afectación a la continuidad de las actividades del proceso</v>
      </c>
      <c r="K122" s="355"/>
      <c r="L122" s="335" t="s">
        <v>810</v>
      </c>
      <c r="M122" s="336"/>
      <c r="N122" s="195" t="s">
        <v>811</v>
      </c>
      <c r="O122" s="195" t="s">
        <v>812</v>
      </c>
      <c r="P122" s="179" t="s">
        <v>437</v>
      </c>
      <c r="Q122" s="179" t="s">
        <v>444</v>
      </c>
      <c r="R122" s="202" t="s">
        <v>813</v>
      </c>
      <c r="S122" s="306"/>
      <c r="T122" s="281"/>
      <c r="U122" s="281"/>
      <c r="V122" s="329"/>
      <c r="W122" s="281"/>
      <c r="X122" s="105"/>
      <c r="Y122" s="283"/>
      <c r="Z122" s="283"/>
      <c r="AA122" s="250"/>
      <c r="AB122" s="283"/>
      <c r="AC122" s="283"/>
      <c r="AD122" s="281"/>
      <c r="AE122" s="283"/>
      <c r="AF122" s="283"/>
      <c r="AG122" s="195" t="s">
        <v>788</v>
      </c>
      <c r="AH122" s="195" t="s">
        <v>789</v>
      </c>
      <c r="AI122" s="195" t="s">
        <v>790</v>
      </c>
      <c r="AJ122" s="195" t="s">
        <v>791</v>
      </c>
      <c r="AK122" s="195" t="s">
        <v>792</v>
      </c>
      <c r="AL122" s="195" t="s">
        <v>793</v>
      </c>
      <c r="AM122" s="195" t="s">
        <v>794</v>
      </c>
      <c r="AN122" s="195" t="s">
        <v>795</v>
      </c>
      <c r="AO122" s="199" t="s">
        <v>796</v>
      </c>
      <c r="AP122" s="195"/>
      <c r="AQ122" s="195"/>
      <c r="AR122" s="195"/>
    </row>
    <row r="123" spans="1:44" ht="31.5" customHeight="1" x14ac:dyDescent="0.25">
      <c r="B123" s="297"/>
      <c r="C123" s="299"/>
      <c r="D123" s="297"/>
      <c r="E123" s="303"/>
      <c r="F123" s="347"/>
      <c r="G123" s="303"/>
      <c r="H123" s="295"/>
      <c r="I123" s="111"/>
      <c r="J123" s="203"/>
      <c r="K123" s="355"/>
      <c r="L123" s="255"/>
      <c r="M123" s="337"/>
      <c r="N123" s="179"/>
      <c r="O123" s="179"/>
      <c r="P123" s="179"/>
      <c r="Q123" s="179"/>
      <c r="R123" s="179"/>
      <c r="S123" s="306"/>
      <c r="T123" s="281"/>
      <c r="U123" s="281"/>
      <c r="V123" s="329"/>
      <c r="W123" s="281"/>
      <c r="X123" s="105"/>
      <c r="Y123" s="283"/>
      <c r="Z123" s="283"/>
      <c r="AA123" s="250"/>
      <c r="AB123" s="283"/>
      <c r="AC123" s="283"/>
      <c r="AD123" s="281"/>
      <c r="AE123" s="283"/>
      <c r="AF123" s="283"/>
      <c r="AG123" s="202"/>
      <c r="AH123" s="202"/>
      <c r="AI123" s="202"/>
      <c r="AJ123" s="202"/>
      <c r="AK123" s="202"/>
      <c r="AL123" s="202"/>
      <c r="AM123" s="202"/>
      <c r="AN123" s="202"/>
      <c r="AO123" s="179"/>
      <c r="AP123" s="202"/>
      <c r="AQ123" s="202"/>
      <c r="AR123" s="202"/>
    </row>
    <row r="124" spans="1:44" ht="39.950000000000003" customHeight="1" x14ac:dyDescent="0.25">
      <c r="B124" s="297"/>
      <c r="C124" s="299"/>
      <c r="D124" s="297"/>
      <c r="E124" s="303"/>
      <c r="F124" s="347"/>
      <c r="G124" s="303"/>
      <c r="H124" s="311" t="s">
        <v>620</v>
      </c>
      <c r="I124" s="111"/>
      <c r="J124" s="203"/>
      <c r="K124" s="355"/>
      <c r="L124" s="338"/>
      <c r="M124" s="339"/>
      <c r="N124" s="185"/>
      <c r="O124" s="185"/>
      <c r="P124" s="179"/>
      <c r="Q124" s="179"/>
      <c r="R124" s="185"/>
      <c r="S124" s="306"/>
      <c r="T124" s="281"/>
      <c r="U124" s="281"/>
      <c r="V124" s="329"/>
      <c r="W124" s="281"/>
      <c r="X124" s="105"/>
      <c r="Y124" s="283"/>
      <c r="Z124" s="283"/>
      <c r="AA124" s="250"/>
      <c r="AB124" s="283"/>
      <c r="AC124" s="283"/>
      <c r="AD124" s="281"/>
      <c r="AE124" s="283"/>
      <c r="AF124" s="283"/>
      <c r="AG124" s="202"/>
      <c r="AH124" s="202"/>
      <c r="AI124" s="202"/>
      <c r="AJ124" s="202"/>
      <c r="AK124" s="202"/>
      <c r="AL124" s="202"/>
      <c r="AM124" s="202"/>
      <c r="AN124" s="202"/>
      <c r="AO124" s="179"/>
      <c r="AP124" s="202"/>
      <c r="AQ124" s="202"/>
      <c r="AR124" s="202"/>
    </row>
    <row r="125" spans="1:44" ht="39.950000000000003" customHeight="1" x14ac:dyDescent="0.25">
      <c r="B125" s="297"/>
      <c r="C125" s="299"/>
      <c r="D125" s="297"/>
      <c r="E125" s="303"/>
      <c r="F125" s="347"/>
      <c r="G125" s="303"/>
      <c r="H125" s="312"/>
      <c r="I125" s="111"/>
      <c r="J125" s="203"/>
      <c r="K125" s="355"/>
      <c r="L125" s="265"/>
      <c r="M125" s="267"/>
      <c r="N125" s="202"/>
      <c r="O125" s="202"/>
      <c r="P125" s="179"/>
      <c r="Q125" s="179"/>
      <c r="R125" s="202"/>
      <c r="S125" s="306"/>
      <c r="T125" s="281"/>
      <c r="U125" s="281"/>
      <c r="V125" s="329"/>
      <c r="W125" s="281"/>
      <c r="X125" s="105"/>
      <c r="Y125" s="283"/>
      <c r="Z125" s="283"/>
      <c r="AA125" s="250"/>
      <c r="AB125" s="283"/>
      <c r="AC125" s="283"/>
      <c r="AD125" s="281"/>
      <c r="AE125" s="283"/>
      <c r="AF125" s="283"/>
      <c r="AG125" s="202"/>
      <c r="AH125" s="202"/>
      <c r="AI125" s="202"/>
      <c r="AJ125" s="202"/>
      <c r="AK125" s="202"/>
      <c r="AL125" s="202"/>
      <c r="AM125" s="202"/>
      <c r="AN125" s="202"/>
      <c r="AO125" s="179"/>
      <c r="AP125" s="202"/>
      <c r="AQ125" s="202"/>
      <c r="AR125" s="202"/>
    </row>
    <row r="126" spans="1:44" ht="39.950000000000003" customHeight="1" x14ac:dyDescent="0.25">
      <c r="B126" s="297"/>
      <c r="C126" s="299"/>
      <c r="D126" s="297"/>
      <c r="E126" s="303"/>
      <c r="F126" s="347"/>
      <c r="G126" s="303"/>
      <c r="H126" s="342" t="s">
        <v>264</v>
      </c>
      <c r="I126" s="111">
        <f>'IDENTIFICACIÓN DE RIESGOS.'!I44</f>
        <v>0</v>
      </c>
      <c r="J126" s="203">
        <f>'IDENTIFICACIÓN DE RIESGOS.'!K44</f>
        <v>0</v>
      </c>
      <c r="K126" s="355"/>
      <c r="L126" s="265"/>
      <c r="M126" s="267"/>
      <c r="N126" s="202"/>
      <c r="O126" s="202"/>
      <c r="P126" s="179"/>
      <c r="Q126" s="179"/>
      <c r="R126" s="202"/>
      <c r="S126" s="306"/>
      <c r="T126" s="281"/>
      <c r="U126" s="281"/>
      <c r="V126" s="329"/>
      <c r="W126" s="281"/>
      <c r="X126" s="105"/>
      <c r="Y126" s="283"/>
      <c r="Z126" s="283"/>
      <c r="AA126" s="250"/>
      <c r="AB126" s="283"/>
      <c r="AC126" s="283"/>
      <c r="AD126" s="281"/>
      <c r="AE126" s="283"/>
      <c r="AF126" s="283"/>
      <c r="AG126" s="202"/>
      <c r="AH126" s="202"/>
      <c r="AI126" s="202"/>
      <c r="AJ126" s="202"/>
      <c r="AK126" s="202"/>
      <c r="AL126" s="202"/>
      <c r="AM126" s="202"/>
      <c r="AN126" s="202"/>
      <c r="AO126" s="179"/>
      <c r="AP126" s="202"/>
      <c r="AQ126" s="202"/>
      <c r="AR126" s="202"/>
    </row>
    <row r="127" spans="1:44" ht="39.950000000000003" customHeight="1" x14ac:dyDescent="0.25">
      <c r="B127" s="297"/>
      <c r="C127" s="299"/>
      <c r="D127" s="297"/>
      <c r="E127" s="303"/>
      <c r="F127" s="347"/>
      <c r="G127" s="303"/>
      <c r="H127" s="343"/>
      <c r="I127" s="111">
        <f>'IDENTIFICACIÓN DE RIESGOS.'!I45</f>
        <v>0</v>
      </c>
      <c r="J127" s="203">
        <f>'IDENTIFICACIÓN DE RIESGOS.'!K45</f>
        <v>0</v>
      </c>
      <c r="K127" s="355"/>
      <c r="L127" s="265"/>
      <c r="M127" s="267"/>
      <c r="N127" s="202"/>
      <c r="O127" s="202"/>
      <c r="P127" s="179"/>
      <c r="Q127" s="179"/>
      <c r="R127" s="202"/>
      <c r="S127" s="306"/>
      <c r="T127" s="281"/>
      <c r="U127" s="281"/>
      <c r="V127" s="329"/>
      <c r="W127" s="281"/>
      <c r="X127" s="105"/>
      <c r="Y127" s="283"/>
      <c r="Z127" s="283"/>
      <c r="AA127" s="250"/>
      <c r="AB127" s="283"/>
      <c r="AC127" s="283"/>
      <c r="AD127" s="281"/>
      <c r="AE127" s="283"/>
      <c r="AF127" s="283"/>
      <c r="AG127" s="202"/>
      <c r="AH127" s="202"/>
      <c r="AI127" s="202"/>
      <c r="AJ127" s="202"/>
      <c r="AK127" s="202"/>
      <c r="AL127" s="202"/>
      <c r="AM127" s="202"/>
      <c r="AN127" s="202"/>
      <c r="AO127" s="179"/>
      <c r="AP127" s="202"/>
      <c r="AQ127" s="202"/>
      <c r="AR127" s="202"/>
    </row>
    <row r="128" spans="1:44" ht="39.950000000000003" customHeight="1" x14ac:dyDescent="0.25">
      <c r="B128" s="297"/>
      <c r="C128" s="299"/>
      <c r="D128" s="297"/>
      <c r="E128" s="303"/>
      <c r="F128" s="347"/>
      <c r="G128" s="303"/>
      <c r="H128" s="343"/>
      <c r="I128" s="111">
        <f>'IDENTIFICACIÓN DE RIESGOS.'!I46</f>
        <v>0</v>
      </c>
      <c r="J128" s="203">
        <f>'IDENTIFICACIÓN DE RIESGOS.'!K46</f>
        <v>0</v>
      </c>
      <c r="K128" s="355"/>
      <c r="L128" s="265"/>
      <c r="M128" s="267"/>
      <c r="N128" s="202"/>
      <c r="O128" s="202"/>
      <c r="P128" s="179"/>
      <c r="Q128" s="179"/>
      <c r="R128" s="202"/>
      <c r="S128" s="306"/>
      <c r="T128" s="281"/>
      <c r="U128" s="281"/>
      <c r="V128" s="329"/>
      <c r="W128" s="281"/>
      <c r="X128" s="105"/>
      <c r="Y128" s="283"/>
      <c r="Z128" s="283"/>
      <c r="AA128" s="250"/>
      <c r="AB128" s="283"/>
      <c r="AC128" s="283"/>
      <c r="AD128" s="281"/>
      <c r="AE128" s="283"/>
      <c r="AF128" s="283"/>
      <c r="AG128" s="202"/>
      <c r="AH128" s="202"/>
      <c r="AI128" s="202"/>
      <c r="AJ128" s="202"/>
      <c r="AK128" s="202"/>
      <c r="AL128" s="202"/>
      <c r="AM128" s="202"/>
      <c r="AN128" s="202"/>
      <c r="AO128" s="179"/>
      <c r="AP128" s="202"/>
      <c r="AQ128" s="202"/>
      <c r="AR128" s="202"/>
    </row>
    <row r="129" spans="1:44" ht="39.950000000000003" customHeight="1" x14ac:dyDescent="0.25">
      <c r="B129" s="297"/>
      <c r="C129" s="300"/>
      <c r="D129" s="297"/>
      <c r="E129" s="301"/>
      <c r="F129" s="347"/>
      <c r="G129" s="301"/>
      <c r="H129" s="344"/>
      <c r="I129" s="111">
        <f>'IDENTIFICACIÓN DE RIESGOS.'!I47</f>
        <v>0</v>
      </c>
      <c r="J129" s="203">
        <f>'IDENTIFICACIÓN DE RIESGOS.'!K47</f>
        <v>0</v>
      </c>
      <c r="K129" s="355"/>
      <c r="L129" s="265"/>
      <c r="M129" s="267"/>
      <c r="N129" s="202"/>
      <c r="O129" s="202"/>
      <c r="P129" s="179"/>
      <c r="Q129" s="179"/>
      <c r="R129" s="202"/>
      <c r="S129" s="307"/>
      <c r="T129" s="282"/>
      <c r="U129" s="281"/>
      <c r="V129" s="330"/>
      <c r="W129" s="282"/>
      <c r="X129" s="106"/>
      <c r="Y129" s="283"/>
      <c r="Z129" s="283"/>
      <c r="AA129" s="251"/>
      <c r="AB129" s="283"/>
      <c r="AC129" s="283"/>
      <c r="AD129" s="282"/>
      <c r="AE129" s="283"/>
      <c r="AF129" s="283"/>
      <c r="AG129" s="202"/>
      <c r="AH129" s="202"/>
      <c r="AI129" s="202"/>
      <c r="AJ129" s="202"/>
      <c r="AK129" s="202"/>
      <c r="AL129" s="202"/>
      <c r="AM129" s="202"/>
      <c r="AN129" s="202"/>
      <c r="AO129" s="179"/>
      <c r="AP129" s="202"/>
      <c r="AQ129" s="202"/>
      <c r="AR129" s="202"/>
    </row>
    <row r="131" spans="1:44" ht="39.950000000000003" customHeight="1" x14ac:dyDescent="0.25">
      <c r="A131" s="315"/>
      <c r="B131" s="268" t="s">
        <v>621</v>
      </c>
      <c r="C131" s="269"/>
      <c r="D131" s="269"/>
      <c r="E131" s="269"/>
      <c r="F131" s="270"/>
      <c r="G131" s="316"/>
      <c r="L131" s="317" t="s">
        <v>622</v>
      </c>
      <c r="M131" s="317"/>
      <c r="N131" s="317"/>
      <c r="O131" s="317"/>
      <c r="P131" s="317"/>
      <c r="Q131" s="317"/>
      <c r="R131" s="317"/>
      <c r="S131" s="317"/>
      <c r="T131" s="317"/>
      <c r="U131" s="317"/>
      <c r="V131" s="317"/>
      <c r="W131" s="317"/>
      <c r="AE131" s="317" t="s">
        <v>623</v>
      </c>
      <c r="AF131" s="317"/>
      <c r="AG131" s="317"/>
      <c r="AH131" s="317"/>
      <c r="AI131" s="317"/>
      <c r="AJ131" s="317"/>
      <c r="AK131" s="317"/>
      <c r="AL131" s="317"/>
      <c r="AM131" s="317" t="s">
        <v>624</v>
      </c>
      <c r="AN131" s="317"/>
      <c r="AO131" s="317"/>
      <c r="AP131" s="317"/>
      <c r="AQ131" s="317"/>
      <c r="AR131" s="317"/>
    </row>
    <row r="132" spans="1:44" ht="39.950000000000003" customHeight="1" x14ac:dyDescent="0.25">
      <c r="A132" s="315"/>
      <c r="B132" s="205" t="s">
        <v>625</v>
      </c>
      <c r="C132" s="205" t="s">
        <v>626</v>
      </c>
      <c r="D132" s="205" t="s">
        <v>627</v>
      </c>
      <c r="E132" s="205" t="s">
        <v>628</v>
      </c>
      <c r="F132" s="206" t="s">
        <v>366</v>
      </c>
      <c r="G132" s="316"/>
      <c r="H132" s="64"/>
      <c r="L132" s="207" t="s">
        <v>629</v>
      </c>
      <c r="M132" s="207" t="s">
        <v>630</v>
      </c>
      <c r="N132" s="207" t="s">
        <v>631</v>
      </c>
      <c r="O132" s="207" t="s">
        <v>417</v>
      </c>
      <c r="P132" s="207" t="s">
        <v>418</v>
      </c>
      <c r="Q132" s="207" t="s">
        <v>419</v>
      </c>
      <c r="R132" s="207" t="s">
        <v>420</v>
      </c>
      <c r="S132" s="207" t="s">
        <v>421</v>
      </c>
      <c r="T132" s="207" t="s">
        <v>422</v>
      </c>
      <c r="U132" s="207" t="s">
        <v>423</v>
      </c>
      <c r="V132" s="207" t="s">
        <v>424</v>
      </c>
      <c r="W132" s="207" t="s">
        <v>425</v>
      </c>
      <c r="AE132" s="334" t="s">
        <v>632</v>
      </c>
      <c r="AF132" s="334"/>
      <c r="AG132" s="334" t="s">
        <v>633</v>
      </c>
      <c r="AH132" s="334"/>
      <c r="AI132" s="334" t="s">
        <v>634</v>
      </c>
      <c r="AJ132" s="334"/>
      <c r="AK132" s="334" t="s">
        <v>635</v>
      </c>
      <c r="AL132" s="334"/>
      <c r="AM132" s="334" t="s">
        <v>636</v>
      </c>
      <c r="AN132" s="334"/>
      <c r="AO132" s="334" t="s">
        <v>637</v>
      </c>
      <c r="AP132" s="334"/>
      <c r="AQ132" s="334" t="s">
        <v>638</v>
      </c>
      <c r="AR132" s="334"/>
    </row>
    <row r="133" spans="1:44" ht="39.950000000000003" customHeight="1" x14ac:dyDescent="0.25">
      <c r="A133" s="315"/>
      <c r="B133" s="348" t="s">
        <v>339</v>
      </c>
      <c r="C133" s="280" t="str">
        <f>IF(B133=DATOS!$B$128,DATOS!$C$128,IF(B133=DATOS!$B$129,DATOS!$C$129,IF(B133=DATOS!$B$130,DATOS!$C$130,IF(B133=DATOS!$B$131,DATOS!$C$131,IF(B133=DATOS!$B$132,DATOS!$C$132)))))</f>
        <v>Posible</v>
      </c>
      <c r="D133" s="208" t="str">
        <f>IF($H$120="Seleccione","Escoja clasificación del riesgo",IF($H$120="Corrupción",DATOS!B105,IF($H$120="Gestión",DATOS!C105,IF($H$120="Seguridad Digital",DATOS!D105))))</f>
        <v>¿Afecta el presupuesto anual de la entidad en un valor igual o mayor a 20%?</v>
      </c>
      <c r="E133" s="209" t="s">
        <v>347</v>
      </c>
      <c r="F133" s="321" t="str">
        <f>IF(H120="Gestión",DATOS!$I$157,IF(H120="Corrupción",DATOS!$I$156,IF(H120="Seguridad Digital",DATOS!$I$158)))</f>
        <v>Menor</v>
      </c>
      <c r="G133" s="324"/>
      <c r="L133" s="308" t="s">
        <v>390</v>
      </c>
      <c r="M133" s="249" t="s">
        <v>721</v>
      </c>
      <c r="N133" s="249" t="s">
        <v>391</v>
      </c>
      <c r="O133" s="249" t="s">
        <v>391</v>
      </c>
      <c r="P133" s="249" t="s">
        <v>391</v>
      </c>
      <c r="Q133" s="249"/>
      <c r="R133" s="249"/>
      <c r="S133" s="249"/>
      <c r="T133" s="249"/>
      <c r="U133" s="249"/>
      <c r="V133" s="249"/>
      <c r="W133" s="249"/>
      <c r="AE133" s="207" t="s">
        <v>519</v>
      </c>
      <c r="AF133" s="210">
        <v>43957</v>
      </c>
      <c r="AG133" s="207" t="s">
        <v>519</v>
      </c>
      <c r="AH133" s="210">
        <v>44036</v>
      </c>
      <c r="AI133" s="207" t="s">
        <v>519</v>
      </c>
      <c r="AJ133" s="207"/>
      <c r="AK133" s="207" t="s">
        <v>519</v>
      </c>
      <c r="AL133" s="207"/>
      <c r="AM133" s="207" t="s">
        <v>519</v>
      </c>
      <c r="AN133" s="211">
        <v>43998</v>
      </c>
      <c r="AO133" s="212" t="s">
        <v>519</v>
      </c>
      <c r="AP133" s="207" t="s">
        <v>640</v>
      </c>
      <c r="AQ133" s="207" t="s">
        <v>519</v>
      </c>
      <c r="AR133" s="207"/>
    </row>
    <row r="134" spans="1:44" ht="39.950000000000003" customHeight="1" x14ac:dyDescent="0.25">
      <c r="A134" s="315"/>
      <c r="B134" s="349"/>
      <c r="C134" s="281"/>
      <c r="D134" s="208" t="str">
        <f>IF($H$120="Seleccione","Escoja clasificación del riesgo",IF($H$120="Corrupción",DATOS!B106,IF($H$120="Gestión",DATOS!C106,IF($H$120="Seguridad Digital",DATOS!D106))))</f>
        <v>¿Genera afectación del medio ambiente que requiere recuperación de más de 6 meses?</v>
      </c>
      <c r="E134" s="209" t="s">
        <v>347</v>
      </c>
      <c r="F134" s="322"/>
      <c r="G134" s="324"/>
      <c r="L134" s="309"/>
      <c r="M134" s="251"/>
      <c r="N134" s="251"/>
      <c r="O134" s="251"/>
      <c r="P134" s="251"/>
      <c r="Q134" s="251"/>
      <c r="R134" s="251"/>
      <c r="S134" s="251"/>
      <c r="T134" s="251"/>
      <c r="U134" s="251"/>
      <c r="V134" s="251"/>
      <c r="W134" s="251"/>
      <c r="AE134" s="207" t="s">
        <v>641</v>
      </c>
      <c r="AF134" s="63" t="s">
        <v>642</v>
      </c>
      <c r="AG134" s="207" t="s">
        <v>641</v>
      </c>
      <c r="AH134" s="63" t="s">
        <v>642</v>
      </c>
      <c r="AI134" s="207" t="s">
        <v>641</v>
      </c>
      <c r="AK134" s="207" t="s">
        <v>641</v>
      </c>
      <c r="AM134" s="207" t="s">
        <v>643</v>
      </c>
      <c r="AN134" s="202" t="s">
        <v>644</v>
      </c>
      <c r="AO134" s="212" t="s">
        <v>645</v>
      </c>
      <c r="AP134" s="202" t="s">
        <v>644</v>
      </c>
      <c r="AQ134" s="207" t="s">
        <v>643</v>
      </c>
      <c r="AR134" s="202"/>
    </row>
    <row r="135" spans="1:44" ht="39.950000000000003" customHeight="1" x14ac:dyDescent="0.25">
      <c r="A135" s="315"/>
      <c r="B135" s="349"/>
      <c r="C135" s="281"/>
      <c r="D135" s="208" t="str">
        <f>IF($H$120="Seleccione","Escoja clasificación del riesgo",IF($H$120="Corrupción",DATOS!B107,IF($H$120="Gestión",DATOS!C107,IF($H$120="Seguridad Digital",DATOS!D107))))</f>
        <v>¿Genera afectación de la población en un valor igual o mayor a 20%?</v>
      </c>
      <c r="E135" s="209" t="s">
        <v>347</v>
      </c>
      <c r="F135" s="322"/>
      <c r="G135" s="324"/>
      <c r="L135" s="308" t="s">
        <v>646</v>
      </c>
      <c r="M135" s="249" t="s">
        <v>647</v>
      </c>
      <c r="N135" s="250" t="s">
        <v>394</v>
      </c>
      <c r="O135" s="250" t="s">
        <v>394</v>
      </c>
      <c r="P135" s="250" t="s">
        <v>394</v>
      </c>
      <c r="Q135" s="250"/>
      <c r="R135" s="250"/>
      <c r="S135" s="250"/>
      <c r="T135" s="250"/>
      <c r="U135" s="250"/>
      <c r="V135" s="250"/>
      <c r="W135" s="250"/>
      <c r="AE135" s="207" t="s">
        <v>648</v>
      </c>
      <c r="AF135" s="207" t="s">
        <v>649</v>
      </c>
      <c r="AG135" s="207" t="s">
        <v>648</v>
      </c>
      <c r="AH135" s="207" t="s">
        <v>649</v>
      </c>
      <c r="AI135" s="207" t="s">
        <v>648</v>
      </c>
      <c r="AJ135" s="207" t="s">
        <v>649</v>
      </c>
      <c r="AK135" s="207" t="s">
        <v>648</v>
      </c>
      <c r="AL135" s="207" t="s">
        <v>649</v>
      </c>
      <c r="AM135" s="207" t="s">
        <v>648</v>
      </c>
      <c r="AN135" s="207" t="s">
        <v>650</v>
      </c>
      <c r="AO135" s="212" t="s">
        <v>648</v>
      </c>
      <c r="AP135" s="207" t="s">
        <v>650</v>
      </c>
      <c r="AQ135" s="207" t="s">
        <v>648</v>
      </c>
      <c r="AR135" s="207" t="s">
        <v>650</v>
      </c>
    </row>
    <row r="136" spans="1:44" ht="177" customHeight="1" x14ac:dyDescent="0.25">
      <c r="A136" s="315"/>
      <c r="B136" s="349"/>
      <c r="C136" s="281"/>
      <c r="D136" s="208" t="str">
        <f>IF($H$120="Seleccione","Escoja clasificación del riesgo",IF($H$120="Corrupción",DATOS!B108,IF($H$120="Gestión",DATOS!C108,IF($H$120="Seguridad Digital",DATOS!D108))))</f>
        <v>¿Afecta gravemente la integridad de la información debido al interés particular de los empleados y terceros?</v>
      </c>
      <c r="E136" s="209" t="s">
        <v>346</v>
      </c>
      <c r="F136" s="322"/>
      <c r="G136" s="324"/>
      <c r="L136" s="309"/>
      <c r="M136" s="250"/>
      <c r="N136" s="250"/>
      <c r="O136" s="250"/>
      <c r="P136" s="250"/>
      <c r="Q136" s="250"/>
      <c r="R136" s="250"/>
      <c r="S136" s="250"/>
      <c r="T136" s="250"/>
      <c r="U136" s="250"/>
      <c r="V136" s="250"/>
      <c r="W136" s="250"/>
      <c r="AE136" s="202">
        <v>1</v>
      </c>
      <c r="AF136" s="195" t="s">
        <v>814</v>
      </c>
      <c r="AG136" s="202">
        <v>1</v>
      </c>
      <c r="AH136" s="202" t="s">
        <v>815</v>
      </c>
      <c r="AI136" s="202">
        <v>1</v>
      </c>
      <c r="AJ136" s="202"/>
      <c r="AK136" s="202">
        <v>1</v>
      </c>
      <c r="AL136" s="202"/>
      <c r="AM136" s="202">
        <v>1</v>
      </c>
      <c r="AN136" s="195" t="s">
        <v>816</v>
      </c>
      <c r="AO136" s="179">
        <v>1</v>
      </c>
      <c r="AP136" s="195" t="s">
        <v>817</v>
      </c>
      <c r="AQ136" s="202">
        <v>1</v>
      </c>
      <c r="AR136" s="202"/>
    </row>
    <row r="137" spans="1:44" ht="234" x14ac:dyDescent="0.25">
      <c r="A137" s="315"/>
      <c r="B137" s="349"/>
      <c r="C137" s="281"/>
      <c r="D137" s="208" t="str">
        <f>IF($H$120="Seleccione","Escoja clasificación del riesgo",IF($H$120="Corrupción",DATOS!B109,IF($H$120="Gestión",DATOS!C109,IF($H$120="Seguridad Digital",DATOS!D109))))</f>
        <v>¿Afecta gravemente la disponibilidad de la información debido al interés particular de los empleados y terceros?</v>
      </c>
      <c r="E137" s="209" t="s">
        <v>346</v>
      </c>
      <c r="F137" s="322"/>
      <c r="G137" s="324"/>
      <c r="L137" s="310"/>
      <c r="M137" s="251"/>
      <c r="N137" s="251"/>
      <c r="O137" s="251"/>
      <c r="P137" s="251"/>
      <c r="Q137" s="251"/>
      <c r="R137" s="251"/>
      <c r="S137" s="251"/>
      <c r="T137" s="251"/>
      <c r="U137" s="251"/>
      <c r="V137" s="251"/>
      <c r="W137" s="251"/>
      <c r="AE137" s="202">
        <v>2</v>
      </c>
      <c r="AF137" s="195" t="s">
        <v>814</v>
      </c>
      <c r="AG137" s="202">
        <v>2</v>
      </c>
      <c r="AH137" s="202" t="s">
        <v>815</v>
      </c>
      <c r="AI137" s="202">
        <v>2</v>
      </c>
      <c r="AJ137" s="202"/>
      <c r="AK137" s="202">
        <v>2</v>
      </c>
      <c r="AL137" s="202"/>
      <c r="AM137" s="202">
        <v>2</v>
      </c>
      <c r="AN137" s="195" t="s">
        <v>818</v>
      </c>
      <c r="AO137" s="179">
        <v>2</v>
      </c>
      <c r="AP137" s="195" t="s">
        <v>819</v>
      </c>
      <c r="AQ137" s="202">
        <v>2</v>
      </c>
      <c r="AR137" s="202"/>
    </row>
    <row r="138" spans="1:44" ht="162" x14ac:dyDescent="0.25">
      <c r="A138" s="315"/>
      <c r="B138" s="349"/>
      <c r="C138" s="281"/>
      <c r="D138" s="208" t="str">
        <f>IF($H$120="Seleccione","Escoja clasificación del riesgo",IF($H$120="Corrupción",DATOS!B110,IF($H$120="Gestión",DATOS!C110,IF($H$120="Seguridad Digital",DATOS!D110))))</f>
        <v>¿Afecta gravemente la confidencialidad de la información debido al interés particular de los empleados y terceros?</v>
      </c>
      <c r="E138" s="209" t="s">
        <v>348</v>
      </c>
      <c r="F138" s="322"/>
      <c r="G138" s="324"/>
      <c r="L138" s="308" t="s">
        <v>397</v>
      </c>
      <c r="M138" s="249" t="s">
        <v>659</v>
      </c>
      <c r="N138" s="283" t="s">
        <v>398</v>
      </c>
      <c r="O138" s="283" t="s">
        <v>398</v>
      </c>
      <c r="P138" s="283" t="s">
        <v>398</v>
      </c>
      <c r="Q138" s="283"/>
      <c r="R138" s="283"/>
      <c r="S138" s="283"/>
      <c r="T138" s="283"/>
      <c r="U138" s="283"/>
      <c r="V138" s="283"/>
      <c r="W138" s="283"/>
      <c r="AE138" s="202">
        <v>3</v>
      </c>
      <c r="AF138" s="195" t="s">
        <v>814</v>
      </c>
      <c r="AG138" s="202">
        <v>3</v>
      </c>
      <c r="AH138" s="202" t="s">
        <v>815</v>
      </c>
      <c r="AI138" s="202">
        <v>3</v>
      </c>
      <c r="AJ138" s="202"/>
      <c r="AK138" s="202">
        <v>3</v>
      </c>
      <c r="AL138" s="202"/>
      <c r="AM138" s="202">
        <v>3</v>
      </c>
      <c r="AN138" s="195" t="s">
        <v>816</v>
      </c>
      <c r="AO138" s="179">
        <v>3</v>
      </c>
      <c r="AP138" s="195" t="s">
        <v>820</v>
      </c>
      <c r="AQ138" s="202">
        <v>3</v>
      </c>
      <c r="AR138" s="202"/>
    </row>
    <row r="139" spans="1:44" ht="39.950000000000003" customHeight="1" x14ac:dyDescent="0.25">
      <c r="A139" s="315"/>
      <c r="B139" s="349"/>
      <c r="C139" s="281"/>
      <c r="D139" s="208" t="str">
        <f>IF($H$120="Seleccione","Escoja clasificación del riesgo",IF($H$120="Corrupción",DATOS!B111,IF($H$120="Gestión",DATOS!C111,IF($H$120="Seguridad Digital",DATOS!D111))))</f>
        <v>.</v>
      </c>
      <c r="E139" s="209"/>
      <c r="F139" s="322"/>
      <c r="G139" s="324"/>
      <c r="L139" s="309"/>
      <c r="M139" s="250"/>
      <c r="N139" s="283"/>
      <c r="O139" s="283"/>
      <c r="P139" s="283"/>
      <c r="Q139" s="283"/>
      <c r="R139" s="283"/>
      <c r="S139" s="283"/>
      <c r="T139" s="283"/>
      <c r="U139" s="283"/>
      <c r="V139" s="283"/>
      <c r="W139" s="283"/>
      <c r="AE139" s="202">
        <v>4</v>
      </c>
      <c r="AF139" s="202"/>
      <c r="AG139" s="202">
        <v>4</v>
      </c>
      <c r="AH139" s="202"/>
      <c r="AI139" s="202">
        <v>4</v>
      </c>
      <c r="AJ139" s="202"/>
      <c r="AK139" s="202">
        <v>4</v>
      </c>
      <c r="AL139" s="202"/>
      <c r="AM139" s="202">
        <v>4</v>
      </c>
      <c r="AN139" s="202"/>
      <c r="AO139" s="179">
        <v>4</v>
      </c>
      <c r="AP139" s="202"/>
      <c r="AQ139" s="202">
        <v>4</v>
      </c>
      <c r="AR139" s="202"/>
    </row>
    <row r="140" spans="1:44" ht="39.950000000000003" customHeight="1" x14ac:dyDescent="0.25">
      <c r="A140" s="315"/>
      <c r="B140" s="349"/>
      <c r="C140" s="281"/>
      <c r="D140" s="208" t="str">
        <f>IF($H$120="Seleccione","Escoja clasificación del riesgo",IF($H$120="Corrupción",DATOS!B112,IF($H$120="Gestión",DATOS!C112,IF($H$120="Seguridad Digital",DATOS!D112))))</f>
        <v xml:space="preserve">   </v>
      </c>
      <c r="E140" s="209"/>
      <c r="F140" s="322"/>
      <c r="G140" s="324"/>
      <c r="L140" s="309"/>
      <c r="M140" s="250"/>
      <c r="N140" s="283"/>
      <c r="O140" s="283"/>
      <c r="P140" s="283"/>
      <c r="Q140" s="283"/>
      <c r="R140" s="283"/>
      <c r="S140" s="283"/>
      <c r="T140" s="283"/>
      <c r="U140" s="283"/>
      <c r="V140" s="283"/>
      <c r="W140" s="283"/>
      <c r="AE140" s="202">
        <v>5</v>
      </c>
      <c r="AF140" s="202"/>
      <c r="AG140" s="202">
        <v>5</v>
      </c>
      <c r="AH140" s="202"/>
      <c r="AI140" s="202">
        <v>5</v>
      </c>
      <c r="AJ140" s="202"/>
      <c r="AK140" s="202">
        <v>5</v>
      </c>
      <c r="AL140" s="202"/>
      <c r="AM140" s="202">
        <v>5</v>
      </c>
      <c r="AN140" s="202"/>
      <c r="AO140" s="179">
        <v>5</v>
      </c>
      <c r="AP140" s="202"/>
      <c r="AQ140" s="202">
        <v>5</v>
      </c>
      <c r="AR140" s="202"/>
    </row>
    <row r="141" spans="1:44" ht="39.950000000000003" customHeight="1" x14ac:dyDescent="0.25">
      <c r="A141" s="315"/>
      <c r="B141" s="349"/>
      <c r="C141" s="281"/>
      <c r="D141" s="208" t="str">
        <f>IF($H$120="Seleccione","Escoja clasificación del riesgo",IF($H$120="Corrupción",DATOS!B113,IF($H$120="Gestión",DATOS!C113,IF($H$120="Seguridad Digital",DATOS!D113))))</f>
        <v xml:space="preserve">    </v>
      </c>
      <c r="E141" s="209"/>
      <c r="F141" s="322"/>
      <c r="G141" s="324"/>
      <c r="L141" s="308" t="s">
        <v>548</v>
      </c>
      <c r="M141" s="249" t="s">
        <v>662</v>
      </c>
      <c r="N141" s="249" t="s">
        <v>401</v>
      </c>
      <c r="O141" s="249" t="s">
        <v>401</v>
      </c>
      <c r="P141" s="249" t="s">
        <v>401</v>
      </c>
      <c r="Q141" s="249"/>
      <c r="R141" s="249"/>
      <c r="S141" s="249"/>
      <c r="T141" s="249"/>
      <c r="U141" s="249"/>
      <c r="V141" s="249"/>
      <c r="W141" s="249"/>
      <c r="AE141" s="202">
        <v>6</v>
      </c>
      <c r="AF141" s="202"/>
      <c r="AG141" s="202">
        <v>6</v>
      </c>
      <c r="AH141" s="202"/>
      <c r="AI141" s="202">
        <v>6</v>
      </c>
      <c r="AJ141" s="202"/>
      <c r="AK141" s="202">
        <v>6</v>
      </c>
      <c r="AL141" s="202"/>
      <c r="AM141" s="202">
        <v>6</v>
      </c>
      <c r="AN141" s="202"/>
      <c r="AO141" s="179">
        <v>6</v>
      </c>
      <c r="AP141" s="202"/>
      <c r="AQ141" s="202">
        <v>6</v>
      </c>
      <c r="AR141" s="202"/>
    </row>
    <row r="142" spans="1:44" ht="39.950000000000003" customHeight="1" x14ac:dyDescent="0.25">
      <c r="A142" s="315"/>
      <c r="B142" s="349"/>
      <c r="C142" s="281"/>
      <c r="D142" s="208" t="str">
        <f>IF($H$120="Seleccione","Escoja clasificación del riesgo",IF($H$120="Corrupción",DATOS!B114,IF($H$120="Gestión",DATOS!C114,IF($H$120="Seguridad Digital",DATOS!D114))))</f>
        <v xml:space="preserve">   </v>
      </c>
      <c r="E142" s="209"/>
      <c r="F142" s="322"/>
      <c r="G142" s="324"/>
      <c r="L142" s="309"/>
      <c r="M142" s="250"/>
      <c r="N142" s="250"/>
      <c r="O142" s="250"/>
      <c r="P142" s="250"/>
      <c r="Q142" s="250"/>
      <c r="R142" s="250"/>
      <c r="S142" s="250"/>
      <c r="T142" s="250"/>
      <c r="U142" s="250"/>
      <c r="V142" s="250"/>
      <c r="W142" s="250"/>
      <c r="AE142" s="202">
        <v>7</v>
      </c>
      <c r="AF142" s="202"/>
      <c r="AG142" s="202">
        <v>7</v>
      </c>
      <c r="AH142" s="202"/>
      <c r="AI142" s="202">
        <v>7</v>
      </c>
      <c r="AJ142" s="202"/>
      <c r="AK142" s="202">
        <v>7</v>
      </c>
      <c r="AL142" s="202"/>
      <c r="AM142" s="202">
        <v>7</v>
      </c>
      <c r="AN142" s="202"/>
      <c r="AO142" s="179">
        <v>7</v>
      </c>
      <c r="AP142" s="202"/>
      <c r="AQ142" s="202">
        <v>7</v>
      </c>
      <c r="AR142" s="202"/>
    </row>
    <row r="143" spans="1:44" ht="39.950000000000003" customHeight="1" x14ac:dyDescent="0.25">
      <c r="A143" s="315"/>
      <c r="B143" s="349"/>
      <c r="C143" s="281"/>
      <c r="D143" s="208" t="str">
        <f>IF($H$120="Seleccione","Escoja clasificación del riesgo",IF($H$120="Corrupción",DATOS!B115,IF($H$120="Gestión",DATOS!C115,IF($H$120="Seguridad Digital",DATOS!D115))))</f>
        <v xml:space="preserve">   </v>
      </c>
      <c r="E143" s="209"/>
      <c r="F143" s="322"/>
      <c r="G143" s="324"/>
      <c r="L143" s="309"/>
      <c r="M143" s="250"/>
      <c r="N143" s="250"/>
      <c r="O143" s="250"/>
      <c r="P143" s="250"/>
      <c r="Q143" s="250"/>
      <c r="R143" s="250"/>
      <c r="S143" s="250"/>
      <c r="T143" s="250"/>
      <c r="U143" s="250"/>
      <c r="V143" s="250"/>
      <c r="W143" s="250"/>
      <c r="AE143" s="202">
        <v>8</v>
      </c>
      <c r="AF143" s="202"/>
      <c r="AG143" s="202">
        <v>8</v>
      </c>
      <c r="AH143" s="202"/>
      <c r="AI143" s="202">
        <v>8</v>
      </c>
      <c r="AJ143" s="202"/>
      <c r="AK143" s="202">
        <v>8</v>
      </c>
      <c r="AL143" s="202"/>
      <c r="AM143" s="202">
        <v>8</v>
      </c>
      <c r="AN143" s="202"/>
      <c r="AO143" s="179">
        <v>8</v>
      </c>
      <c r="AP143" s="202"/>
      <c r="AQ143" s="202">
        <v>8</v>
      </c>
      <c r="AR143" s="202"/>
    </row>
    <row r="144" spans="1:44" ht="39.950000000000003" customHeight="1" x14ac:dyDescent="0.25">
      <c r="A144" s="315"/>
      <c r="B144" s="349"/>
      <c r="C144" s="281"/>
      <c r="D144" s="208" t="str">
        <f>IF($H$120="Seleccione","Escoja clasificación del riesgo",IF($H$120="Corrupción",DATOS!B116,IF($H$120="Gestión",DATOS!C116,IF($H$120="Seguridad Digital",DATOS!D116))))</f>
        <v xml:space="preserve">   </v>
      </c>
      <c r="E144" s="209"/>
      <c r="F144" s="322"/>
      <c r="G144" s="324"/>
      <c r="L144" s="310"/>
      <c r="M144" s="251"/>
      <c r="N144" s="251"/>
      <c r="O144" s="251"/>
      <c r="P144" s="251"/>
      <c r="Q144" s="251"/>
      <c r="R144" s="251"/>
      <c r="S144" s="251"/>
      <c r="T144" s="251"/>
      <c r="U144" s="251"/>
      <c r="V144" s="251"/>
      <c r="W144" s="251"/>
      <c r="AE144" s="202">
        <v>9</v>
      </c>
      <c r="AF144" s="202"/>
      <c r="AG144" s="202">
        <v>9</v>
      </c>
      <c r="AH144" s="202"/>
      <c r="AI144" s="202">
        <v>9</v>
      </c>
      <c r="AJ144" s="202"/>
      <c r="AK144" s="202">
        <v>9</v>
      </c>
      <c r="AL144" s="202"/>
      <c r="AM144" s="202">
        <v>9</v>
      </c>
      <c r="AN144" s="202"/>
      <c r="AO144" s="179">
        <v>9</v>
      </c>
      <c r="AP144" s="202"/>
      <c r="AQ144" s="202">
        <v>9</v>
      </c>
      <c r="AR144" s="202"/>
    </row>
    <row r="145" spans="1:44" ht="39.950000000000003" customHeight="1" x14ac:dyDescent="0.25">
      <c r="A145" s="315"/>
      <c r="B145" s="349"/>
      <c r="C145" s="281"/>
      <c r="D145" s="208" t="str">
        <f>IF($H$120="Seleccione","Escoja clasificación del riesgo",IF($H$120="Corrupción",DATOS!B117,IF($H$120="Gestión",DATOS!C117,IF($H$120="Seguridad Digital",DATOS!D117))))</f>
        <v xml:space="preserve">   </v>
      </c>
      <c r="E145" s="209"/>
      <c r="F145" s="322"/>
      <c r="G145" s="324"/>
      <c r="L145" s="284" t="s">
        <v>404</v>
      </c>
      <c r="M145" s="283" t="s">
        <v>663</v>
      </c>
      <c r="N145" s="283" t="s">
        <v>405</v>
      </c>
      <c r="O145" s="283" t="s">
        <v>405</v>
      </c>
      <c r="P145" s="283" t="s">
        <v>405</v>
      </c>
      <c r="Q145" s="283"/>
      <c r="R145" s="283"/>
      <c r="S145" s="283"/>
      <c r="T145" s="283"/>
      <c r="U145" s="283"/>
      <c r="V145" s="283"/>
      <c r="W145" s="283"/>
      <c r="AE145" s="202">
        <v>10</v>
      </c>
      <c r="AF145" s="202"/>
      <c r="AG145" s="202">
        <v>10</v>
      </c>
      <c r="AH145" s="202"/>
      <c r="AI145" s="202">
        <v>10</v>
      </c>
      <c r="AJ145" s="202"/>
      <c r="AK145" s="202">
        <v>10</v>
      </c>
      <c r="AL145" s="202"/>
      <c r="AM145" s="202">
        <v>10</v>
      </c>
      <c r="AN145" s="202"/>
      <c r="AO145" s="179">
        <v>10</v>
      </c>
      <c r="AP145" s="202"/>
      <c r="AQ145" s="202">
        <v>10</v>
      </c>
      <c r="AR145" s="202"/>
    </row>
    <row r="146" spans="1:44" ht="39.950000000000003" customHeight="1" x14ac:dyDescent="0.25">
      <c r="A146" s="315"/>
      <c r="B146" s="349"/>
      <c r="C146" s="281"/>
      <c r="D146" s="208" t="str">
        <f>IF($H$120="Seleccione","Escoja clasificación del riesgo",IF($H$120="Corrupción",DATOS!B118,IF($H$120="Gestión",DATOS!C118,IF($H$120="Seguridad Digital",DATOS!D118))))</f>
        <v xml:space="preserve">  </v>
      </c>
      <c r="E146" s="209"/>
      <c r="F146" s="322"/>
      <c r="G146" s="324"/>
      <c r="L146" s="284"/>
      <c r="M146" s="283"/>
      <c r="N146" s="283"/>
      <c r="O146" s="283"/>
      <c r="P146" s="283"/>
      <c r="Q146" s="283"/>
      <c r="R146" s="283"/>
      <c r="S146" s="283"/>
      <c r="T146" s="283"/>
      <c r="U146" s="283"/>
      <c r="V146" s="283"/>
      <c r="W146" s="283"/>
      <c r="AE146" s="176" t="s">
        <v>664</v>
      </c>
      <c r="AF146" s="176"/>
      <c r="AG146" s="176" t="s">
        <v>664</v>
      </c>
      <c r="AH146" s="176"/>
      <c r="AI146" s="176" t="s">
        <v>664</v>
      </c>
      <c r="AJ146" s="176"/>
      <c r="AK146" s="176" t="s">
        <v>664</v>
      </c>
      <c r="AL146" s="176"/>
      <c r="AM146" s="176" t="s">
        <v>664</v>
      </c>
      <c r="AN146" s="176"/>
      <c r="AO146" s="178" t="s">
        <v>664</v>
      </c>
      <c r="AP146" s="176"/>
      <c r="AQ146" s="176" t="s">
        <v>664</v>
      </c>
      <c r="AR146" s="176"/>
    </row>
    <row r="147" spans="1:44" ht="39.950000000000003" customHeight="1" x14ac:dyDescent="0.25">
      <c r="A147" s="315"/>
      <c r="B147" s="349"/>
      <c r="C147" s="281"/>
      <c r="D147" s="208" t="str">
        <f>IF($H$120="Seleccione","Escoja clasificación del riesgo",IF($H$120="Corrupción",DATOS!B119,IF($H$120="Gestión",DATOS!C119,IF($H$120="Seguridad Digital",DATOS!D119))))</f>
        <v xml:space="preserve">  </v>
      </c>
      <c r="E147" s="209"/>
      <c r="F147" s="322"/>
      <c r="G147" s="324"/>
      <c r="L147" s="284" t="s">
        <v>407</v>
      </c>
      <c r="M147" s="283" t="s">
        <v>665</v>
      </c>
      <c r="N147" s="283" t="s">
        <v>408</v>
      </c>
      <c r="O147" s="283" t="s">
        <v>408</v>
      </c>
      <c r="P147" s="283" t="s">
        <v>408</v>
      </c>
      <c r="Q147" s="283"/>
      <c r="R147" s="283"/>
      <c r="S147" s="283"/>
      <c r="T147" s="283"/>
      <c r="U147" s="283"/>
      <c r="V147" s="283"/>
      <c r="W147" s="283"/>
      <c r="AE147" s="214"/>
      <c r="AF147" s="214"/>
      <c r="AG147" s="214"/>
      <c r="AH147" s="214"/>
      <c r="AI147" s="214"/>
      <c r="AJ147" s="214"/>
      <c r="AK147" s="214"/>
      <c r="AL147" s="214"/>
      <c r="AM147" s="214"/>
      <c r="AN147" s="214"/>
      <c r="AO147" s="215"/>
      <c r="AP147" s="214"/>
      <c r="AQ147" s="214"/>
      <c r="AR147" s="214"/>
    </row>
    <row r="148" spans="1:44" ht="39.950000000000003" customHeight="1" x14ac:dyDescent="0.25">
      <c r="A148" s="315"/>
      <c r="B148" s="349"/>
      <c r="C148" s="281"/>
      <c r="D148" s="208" t="str">
        <f>IF($H$120="Seleccione","Escoja clasificación del riesgo",IF($H$120="Corrupción",DATOS!B120,IF($H$120="Gestión",DATOS!C120,IF($H$120="Seguridad Digital",DATOS!D120))))</f>
        <v xml:space="preserve">  </v>
      </c>
      <c r="E148" s="209"/>
      <c r="F148" s="322"/>
      <c r="G148" s="324"/>
      <c r="L148" s="284"/>
      <c r="M148" s="283"/>
      <c r="N148" s="283"/>
      <c r="O148" s="283"/>
      <c r="P148" s="283"/>
      <c r="Q148" s="283"/>
      <c r="R148" s="283"/>
      <c r="S148" s="283"/>
      <c r="T148" s="283"/>
      <c r="U148" s="283"/>
      <c r="V148" s="283"/>
      <c r="W148" s="283"/>
    </row>
    <row r="149" spans="1:44" ht="39.950000000000003" customHeight="1" x14ac:dyDescent="0.25">
      <c r="A149" s="315"/>
      <c r="B149" s="349"/>
      <c r="C149" s="281"/>
      <c r="D149" s="208" t="str">
        <f>IF($H$120="Seleccione","Escoja clasificación del riesgo",IF($H$120="Corrupción",DATOS!B121,IF($H$120="Gestión",DATOS!C121,IF($H$120="Seguridad Digital",DATOS!D121))))</f>
        <v xml:space="preserve">   </v>
      </c>
      <c r="E149" s="209"/>
      <c r="F149" s="322"/>
      <c r="G149" s="324"/>
      <c r="L149" s="284"/>
      <c r="M149" s="283"/>
      <c r="N149" s="283"/>
      <c r="O149" s="283"/>
      <c r="P149" s="283"/>
      <c r="Q149" s="283"/>
      <c r="R149" s="283"/>
      <c r="S149" s="283"/>
      <c r="T149" s="283"/>
      <c r="U149" s="283"/>
      <c r="V149" s="283"/>
      <c r="W149" s="283"/>
    </row>
    <row r="150" spans="1:44" ht="39.950000000000003" customHeight="1" x14ac:dyDescent="0.25">
      <c r="A150" s="315"/>
      <c r="B150" s="349"/>
      <c r="C150" s="281"/>
      <c r="D150" s="208" t="str">
        <f>IF($H$120="Seleccione","Escoja clasificación del riesgo",IF($H$120="Corrupción",DATOS!B122,IF($H$120="Gestión",DATOS!C122,IF($H$120="Seguridad Digital",DATOS!D122))))</f>
        <v xml:space="preserve">  </v>
      </c>
      <c r="E150" s="209"/>
      <c r="F150" s="322"/>
      <c r="G150" s="324"/>
      <c r="L150" s="308" t="s">
        <v>412</v>
      </c>
      <c r="M150" s="249" t="s">
        <v>666</v>
      </c>
      <c r="N150" s="249" t="s">
        <v>413</v>
      </c>
      <c r="O150" s="249" t="s">
        <v>413</v>
      </c>
      <c r="P150" s="249" t="s">
        <v>413</v>
      </c>
      <c r="Q150" s="249"/>
      <c r="R150" s="249"/>
      <c r="S150" s="249"/>
      <c r="T150" s="249"/>
      <c r="U150" s="249"/>
      <c r="V150" s="249"/>
      <c r="W150" s="249"/>
    </row>
    <row r="151" spans="1:44" ht="39.950000000000003" customHeight="1" x14ac:dyDescent="0.25">
      <c r="A151" s="315"/>
      <c r="B151" s="349"/>
      <c r="C151" s="281"/>
      <c r="D151" s="208" t="str">
        <f>IF($H$120="Seleccione","Escoja clasificación del riesgo",IF($H$120="Corrupción",DATOS!B123,IF($H$120="Gestión",DATOS!C123,IF($H$120="Seguridad Digital",DATOS!D123))))</f>
        <v xml:space="preserve">   </v>
      </c>
      <c r="E151" s="209"/>
      <c r="F151" s="322"/>
      <c r="G151" s="324"/>
      <c r="L151" s="309"/>
      <c r="M151" s="250"/>
      <c r="N151" s="250"/>
      <c r="O151" s="250"/>
      <c r="P151" s="250"/>
      <c r="Q151" s="250"/>
      <c r="R151" s="250"/>
      <c r="S151" s="250"/>
      <c r="T151" s="250"/>
      <c r="U151" s="250"/>
      <c r="V151" s="250"/>
      <c r="W151" s="250"/>
    </row>
    <row r="152" spans="1:44" ht="39.950000000000003" customHeight="1" x14ac:dyDescent="0.25">
      <c r="A152" s="315"/>
      <c r="B152" s="350"/>
      <c r="C152" s="282"/>
      <c r="D152" s="208" t="str">
        <f>IF($H$120="Seleccione","Escoja clasificación del riesgo",IF($H$120="Corrupción",DATOS!B124,IF($H$120="Gestión",DATOS!C124,IF($H$120="Seguridad Digital",DATOS!D124))))</f>
        <v xml:space="preserve">   </v>
      </c>
      <c r="E152" s="209"/>
      <c r="F152" s="323"/>
      <c r="G152" s="324"/>
      <c r="L152" s="313" t="s">
        <v>625</v>
      </c>
      <c r="M152" s="314"/>
      <c r="N152" s="207" t="str">
        <f>DATOS!B271</f>
        <v>Fuerte</v>
      </c>
      <c r="O152" s="207" t="str">
        <f>DATOS!C271</f>
        <v>Fuerte</v>
      </c>
      <c r="P152" s="207" t="str">
        <f>DATOS!D271</f>
        <v>Fuerte</v>
      </c>
      <c r="Q152" s="207" t="str">
        <f>DATOS!E271</f>
        <v>N/A</v>
      </c>
      <c r="R152" s="207" t="str">
        <f>DATOS!F271</f>
        <v>N/A</v>
      </c>
      <c r="S152" s="207" t="str">
        <f>DATOS!G271</f>
        <v>N/A</v>
      </c>
      <c r="T152" s="207" t="str">
        <f>DATOS!H271</f>
        <v>N/A</v>
      </c>
      <c r="U152" s="207" t="str">
        <f>DATOS!I271</f>
        <v>N/A</v>
      </c>
      <c r="V152" s="207" t="str">
        <f>DATOS!J271</f>
        <v>N/A</v>
      </c>
      <c r="W152" s="207" t="str">
        <f>DATOS!K271</f>
        <v>N/A</v>
      </c>
    </row>
    <row r="154" spans="1:44" ht="39.950000000000003" customHeight="1" x14ac:dyDescent="0.25">
      <c r="B154" s="285" t="s">
        <v>532</v>
      </c>
      <c r="C154" s="286" t="s">
        <v>533</v>
      </c>
      <c r="D154" s="287"/>
      <c r="E154" s="287"/>
      <c r="F154" s="287"/>
      <c r="G154" s="287"/>
      <c r="H154" s="287"/>
      <c r="I154" s="287"/>
      <c r="J154" s="287"/>
      <c r="K154" s="216"/>
      <c r="L154" s="271" t="s">
        <v>534</v>
      </c>
      <c r="M154" s="272"/>
      <c r="N154" s="272"/>
      <c r="O154" s="272"/>
      <c r="P154" s="272"/>
      <c r="Q154" s="272"/>
      <c r="R154" s="272"/>
      <c r="S154" s="273"/>
      <c r="T154" s="271" t="s">
        <v>535</v>
      </c>
      <c r="U154" s="272"/>
      <c r="V154" s="272"/>
      <c r="W154" s="273"/>
      <c r="X154" s="271" t="s">
        <v>536</v>
      </c>
      <c r="Y154" s="272"/>
      <c r="Z154" s="272"/>
      <c r="AA154" s="273"/>
      <c r="AB154" s="325" t="s">
        <v>537</v>
      </c>
      <c r="AC154" s="325" t="s">
        <v>538</v>
      </c>
      <c r="AD154" s="271" t="s">
        <v>440</v>
      </c>
      <c r="AE154" s="272"/>
      <c r="AF154" s="272"/>
      <c r="AG154" s="271" t="s">
        <v>539</v>
      </c>
      <c r="AH154" s="272"/>
      <c r="AI154" s="272"/>
      <c r="AJ154" s="272"/>
      <c r="AK154" s="272"/>
      <c r="AL154" s="272"/>
      <c r="AM154" s="272"/>
      <c r="AN154" s="272"/>
      <c r="AO154" s="272"/>
      <c r="AP154" s="272"/>
      <c r="AQ154" s="272"/>
      <c r="AR154" s="273"/>
    </row>
    <row r="155" spans="1:44" ht="39.950000000000003" customHeight="1" x14ac:dyDescent="0.25">
      <c r="B155" s="285"/>
      <c r="C155" s="288"/>
      <c r="D155" s="289"/>
      <c r="E155" s="289"/>
      <c r="F155" s="289"/>
      <c r="G155" s="289"/>
      <c r="H155" s="289"/>
      <c r="I155" s="289"/>
      <c r="J155" s="289"/>
      <c r="K155" s="110"/>
      <c r="L155" s="277"/>
      <c r="M155" s="278"/>
      <c r="N155" s="278"/>
      <c r="O155" s="278"/>
      <c r="P155" s="278"/>
      <c r="Q155" s="278"/>
      <c r="R155" s="278"/>
      <c r="S155" s="279"/>
      <c r="T155" s="277"/>
      <c r="U155" s="278"/>
      <c r="V155" s="278"/>
      <c r="W155" s="279"/>
      <c r="X155" s="277"/>
      <c r="Y155" s="278"/>
      <c r="Z155" s="278"/>
      <c r="AA155" s="279"/>
      <c r="AB155" s="326"/>
      <c r="AC155" s="326"/>
      <c r="AD155" s="277"/>
      <c r="AE155" s="278"/>
      <c r="AF155" s="278"/>
      <c r="AG155" s="277"/>
      <c r="AH155" s="278"/>
      <c r="AI155" s="278"/>
      <c r="AJ155" s="278"/>
      <c r="AK155" s="278"/>
      <c r="AL155" s="278"/>
      <c r="AM155" s="278"/>
      <c r="AN155" s="278"/>
      <c r="AO155" s="278"/>
      <c r="AP155" s="278"/>
      <c r="AQ155" s="278"/>
      <c r="AR155" s="279"/>
    </row>
    <row r="156" spans="1:44" ht="39.950000000000003" customHeight="1" x14ac:dyDescent="0.25">
      <c r="B156" s="285"/>
      <c r="C156" s="191" t="s">
        <v>69</v>
      </c>
      <c r="D156" s="192" t="s">
        <v>540</v>
      </c>
      <c r="E156" s="192" t="s">
        <v>541</v>
      </c>
      <c r="F156" s="192" t="s">
        <v>542</v>
      </c>
      <c r="G156" s="192" t="s">
        <v>543</v>
      </c>
      <c r="H156" s="192" t="s">
        <v>544</v>
      </c>
      <c r="I156" s="192" t="s">
        <v>545</v>
      </c>
      <c r="J156" s="192" t="s">
        <v>546</v>
      </c>
      <c r="K156" s="192" t="s">
        <v>547</v>
      </c>
      <c r="L156" s="332" t="s">
        <v>548</v>
      </c>
      <c r="M156" s="333"/>
      <c r="N156" s="193" t="s">
        <v>549</v>
      </c>
      <c r="O156" s="193" t="s">
        <v>550</v>
      </c>
      <c r="P156" s="193" t="s">
        <v>397</v>
      </c>
      <c r="Q156" s="193" t="s">
        <v>390</v>
      </c>
      <c r="R156" s="193" t="s">
        <v>551</v>
      </c>
      <c r="S156" s="193" t="s">
        <v>552</v>
      </c>
      <c r="T156" s="193" t="s">
        <v>389</v>
      </c>
      <c r="U156" s="193" t="s">
        <v>553</v>
      </c>
      <c r="V156" s="193" t="s">
        <v>554</v>
      </c>
      <c r="W156" s="193" t="s">
        <v>555</v>
      </c>
      <c r="X156" s="193" t="s">
        <v>556</v>
      </c>
      <c r="Y156" s="193" t="s">
        <v>557</v>
      </c>
      <c r="Z156" s="193" t="s">
        <v>558</v>
      </c>
      <c r="AA156" s="193" t="s">
        <v>559</v>
      </c>
      <c r="AB156" s="327"/>
      <c r="AC156" s="327"/>
      <c r="AD156" s="193" t="s">
        <v>397</v>
      </c>
      <c r="AE156" s="193" t="s">
        <v>560</v>
      </c>
      <c r="AF156" s="193" t="s">
        <v>390</v>
      </c>
      <c r="AG156" s="193" t="s">
        <v>561</v>
      </c>
      <c r="AH156" s="193" t="s">
        <v>562</v>
      </c>
      <c r="AI156" s="193" t="s">
        <v>563</v>
      </c>
      <c r="AJ156" s="193" t="s">
        <v>564</v>
      </c>
      <c r="AK156" s="193" t="s">
        <v>565</v>
      </c>
      <c r="AL156" s="193" t="s">
        <v>566</v>
      </c>
      <c r="AM156" s="193" t="s">
        <v>567</v>
      </c>
      <c r="AN156" s="193" t="s">
        <v>568</v>
      </c>
      <c r="AO156" s="194" t="s">
        <v>569</v>
      </c>
      <c r="AP156" s="193" t="s">
        <v>570</v>
      </c>
      <c r="AQ156" s="193" t="s">
        <v>571</v>
      </c>
      <c r="AR156" s="193" t="s">
        <v>572</v>
      </c>
    </row>
    <row r="157" spans="1:44" ht="39.950000000000003" customHeight="1" x14ac:dyDescent="0.25">
      <c r="A157" s="62" t="s">
        <v>440</v>
      </c>
      <c r="B157" s="297" t="str">
        <f>'IDENTIFICACIÓN DE RIESGOS.'!$B$8</f>
        <v>Evaluación, Acompañamiento y Asesoría del Sistema de Control Interno</v>
      </c>
      <c r="C157" s="298">
        <v>5</v>
      </c>
      <c r="D157" s="301" t="str">
        <f>'IDENTIFICACIÓN DE RIESGOS.'!H48</f>
        <v>Riesgo 5</v>
      </c>
      <c r="E157" s="302"/>
      <c r="F157" s="297"/>
      <c r="G157" s="302" t="s">
        <v>253</v>
      </c>
      <c r="H157" s="294" t="str">
        <f>'IDENTIFICACIÓN DE RIESGOS.'!P48</f>
        <v>Seleccione</v>
      </c>
      <c r="I157" s="111">
        <f>'IDENTIFICACIÓN DE RIESGOS.'!I48</f>
        <v>0</v>
      </c>
      <c r="J157" s="203">
        <f>'IDENTIFICACIÓN DE RIESGOS.'!K48</f>
        <v>0</v>
      </c>
      <c r="K157" s="355" t="e">
        <f>DATOS!G203</f>
        <v>#DIV/0!</v>
      </c>
      <c r="L157" s="265"/>
      <c r="M157" s="267"/>
      <c r="N157" s="202"/>
      <c r="O157" s="202"/>
      <c r="P157" s="179" t="s">
        <v>253</v>
      </c>
      <c r="Q157" s="179" t="s">
        <v>253</v>
      </c>
      <c r="R157" s="202"/>
      <c r="S157" s="305" t="e">
        <f>DATOS!L283</f>
        <v>#DIV/0!</v>
      </c>
      <c r="T157" s="280" t="e">
        <f>DATOS!G355</f>
        <v>#DIV/0!</v>
      </c>
      <c r="U157" s="280" t="e">
        <f>DATOS!G351</f>
        <v>#DIV/0!</v>
      </c>
      <c r="V157" s="328" t="e">
        <f>DATOS!G386</f>
        <v>#DIV/0!</v>
      </c>
      <c r="W157" s="280" t="e">
        <f>IF(H157="Corrupción",DATOS!$B$391,IF(V157=DATOS!$B$199,DATOS!$B$391,IF(V157=DATOS!$B$198,DATOS!$B$392,IF(V157=DATOS!$B$197,DATOS!$B$392,IF(V157=DATOS!$B$196,DATOS!$B$393,"No Aplica")))))</f>
        <v>#DIV/0!</v>
      </c>
      <c r="X157" s="331" t="e">
        <f>IF(W157="No Aplica","No Aplica",IF(W157="Asumir","No requiere acciones adicionales","Definir acciones complementarias"))</f>
        <v>#DIV/0!</v>
      </c>
      <c r="Y157" s="283"/>
      <c r="Z157" s="283"/>
      <c r="AA157" s="249"/>
      <c r="AB157" s="283"/>
      <c r="AC157" s="283"/>
      <c r="AD157" s="280" t="str">
        <f>DATOS!B396</f>
        <v xml:space="preserve">Monitoreo permanente y se deja registro mensual </v>
      </c>
      <c r="AE157" s="283" t="s">
        <v>583</v>
      </c>
      <c r="AF157" s="283" t="s">
        <v>253</v>
      </c>
      <c r="AG157" s="202"/>
      <c r="AH157" s="202"/>
      <c r="AI157" s="202"/>
      <c r="AJ157" s="202"/>
      <c r="AK157" s="202"/>
      <c r="AL157" s="202"/>
      <c r="AM157" s="202"/>
      <c r="AN157" s="202"/>
      <c r="AO157" s="179"/>
      <c r="AP157" s="202"/>
      <c r="AQ157" s="202"/>
      <c r="AR157" s="202"/>
    </row>
    <row r="158" spans="1:44" ht="39.950000000000003" customHeight="1" x14ac:dyDescent="0.25">
      <c r="B158" s="297"/>
      <c r="C158" s="299"/>
      <c r="D158" s="297"/>
      <c r="E158" s="303"/>
      <c r="F158" s="297"/>
      <c r="G158" s="303"/>
      <c r="H158" s="295"/>
      <c r="I158" s="111">
        <f>'IDENTIFICACIÓN DE RIESGOS.'!I49</f>
        <v>0</v>
      </c>
      <c r="J158" s="203">
        <f>'IDENTIFICACIÓN DE RIESGOS.'!K49</f>
        <v>0</v>
      </c>
      <c r="K158" s="355"/>
      <c r="L158" s="265"/>
      <c r="M158" s="267"/>
      <c r="N158" s="202"/>
      <c r="O158" s="202"/>
      <c r="P158" s="179" t="s">
        <v>253</v>
      </c>
      <c r="Q158" s="179" t="s">
        <v>253</v>
      </c>
      <c r="R158" s="202"/>
      <c r="S158" s="306"/>
      <c r="T158" s="281"/>
      <c r="U158" s="281"/>
      <c r="V158" s="329"/>
      <c r="W158" s="281"/>
      <c r="X158" s="331"/>
      <c r="Y158" s="283"/>
      <c r="Z158" s="283"/>
      <c r="AA158" s="250"/>
      <c r="AB158" s="283"/>
      <c r="AC158" s="283"/>
      <c r="AD158" s="281"/>
      <c r="AE158" s="283"/>
      <c r="AF158" s="283"/>
      <c r="AG158" s="202"/>
      <c r="AH158" s="202"/>
      <c r="AI158" s="202"/>
      <c r="AJ158" s="202"/>
      <c r="AK158" s="202"/>
      <c r="AL158" s="202"/>
      <c r="AM158" s="202"/>
      <c r="AN158" s="202"/>
      <c r="AO158" s="179"/>
      <c r="AP158" s="202"/>
      <c r="AQ158" s="202"/>
      <c r="AR158" s="202"/>
    </row>
    <row r="159" spans="1:44" ht="39.950000000000003" customHeight="1" x14ac:dyDescent="0.25">
      <c r="B159" s="297"/>
      <c r="C159" s="299"/>
      <c r="D159" s="297"/>
      <c r="E159" s="303"/>
      <c r="F159" s="297"/>
      <c r="G159" s="303"/>
      <c r="H159" s="295"/>
      <c r="I159" s="111">
        <f>'IDENTIFICACIÓN DE RIESGOS.'!I50</f>
        <v>0</v>
      </c>
      <c r="J159" s="203">
        <f>'IDENTIFICACIÓN DE RIESGOS.'!K50</f>
        <v>0</v>
      </c>
      <c r="K159" s="355"/>
      <c r="L159" s="265"/>
      <c r="M159" s="267"/>
      <c r="N159" s="202"/>
      <c r="O159" s="202"/>
      <c r="P159" s="179" t="s">
        <v>253</v>
      </c>
      <c r="Q159" s="179" t="s">
        <v>253</v>
      </c>
      <c r="R159" s="202"/>
      <c r="S159" s="306"/>
      <c r="T159" s="281"/>
      <c r="U159" s="281"/>
      <c r="V159" s="329"/>
      <c r="W159" s="281"/>
      <c r="X159" s="105"/>
      <c r="Y159" s="283"/>
      <c r="Z159" s="283"/>
      <c r="AA159" s="250"/>
      <c r="AB159" s="283"/>
      <c r="AC159" s="283"/>
      <c r="AD159" s="281"/>
      <c r="AE159" s="283"/>
      <c r="AF159" s="283"/>
      <c r="AG159" s="202"/>
      <c r="AH159" s="202"/>
      <c r="AI159" s="202"/>
      <c r="AJ159" s="202"/>
      <c r="AK159" s="202"/>
      <c r="AL159" s="202"/>
      <c r="AM159" s="202"/>
      <c r="AN159" s="202"/>
      <c r="AO159" s="179"/>
      <c r="AP159" s="202"/>
      <c r="AQ159" s="202"/>
      <c r="AR159" s="202"/>
    </row>
    <row r="160" spans="1:44" ht="39.950000000000003" customHeight="1" x14ac:dyDescent="0.25">
      <c r="B160" s="297"/>
      <c r="C160" s="299"/>
      <c r="D160" s="297"/>
      <c r="E160" s="303"/>
      <c r="F160" s="297"/>
      <c r="G160" s="303"/>
      <c r="H160" s="295"/>
      <c r="I160" s="111">
        <f>'IDENTIFICACIÓN DE RIESGOS.'!I51</f>
        <v>0</v>
      </c>
      <c r="J160" s="203">
        <f>'IDENTIFICACIÓN DE RIESGOS.'!K51</f>
        <v>0</v>
      </c>
      <c r="K160" s="355"/>
      <c r="L160" s="265"/>
      <c r="M160" s="267"/>
      <c r="N160" s="202"/>
      <c r="O160" s="202"/>
      <c r="P160" s="179" t="s">
        <v>253</v>
      </c>
      <c r="Q160" s="179" t="s">
        <v>253</v>
      </c>
      <c r="R160" s="202"/>
      <c r="S160" s="306"/>
      <c r="T160" s="281"/>
      <c r="U160" s="281"/>
      <c r="V160" s="329"/>
      <c r="W160" s="281"/>
      <c r="X160" s="105"/>
      <c r="Y160" s="283"/>
      <c r="Z160" s="283"/>
      <c r="AA160" s="250"/>
      <c r="AB160" s="283"/>
      <c r="AC160" s="283"/>
      <c r="AD160" s="281"/>
      <c r="AE160" s="283"/>
      <c r="AF160" s="283"/>
      <c r="AG160" s="202"/>
      <c r="AH160" s="202"/>
      <c r="AI160" s="202"/>
      <c r="AJ160" s="202"/>
      <c r="AK160" s="202"/>
      <c r="AL160" s="202"/>
      <c r="AM160" s="202"/>
      <c r="AN160" s="202"/>
      <c r="AO160" s="179"/>
      <c r="AP160" s="202"/>
      <c r="AQ160" s="202"/>
      <c r="AR160" s="202"/>
    </row>
    <row r="161" spans="1:44" ht="39.950000000000003" customHeight="1" x14ac:dyDescent="0.25">
      <c r="B161" s="297"/>
      <c r="C161" s="299"/>
      <c r="D161" s="297"/>
      <c r="E161" s="303"/>
      <c r="F161" s="297"/>
      <c r="G161" s="303"/>
      <c r="H161" s="311" t="s">
        <v>620</v>
      </c>
      <c r="I161" s="111">
        <f>'IDENTIFICACIÓN DE RIESGOS.'!I52</f>
        <v>0</v>
      </c>
      <c r="J161" s="203">
        <f>'IDENTIFICACIÓN DE RIESGOS.'!K52</f>
        <v>0</v>
      </c>
      <c r="K161" s="355"/>
      <c r="L161" s="265"/>
      <c r="M161" s="267"/>
      <c r="N161" s="202"/>
      <c r="O161" s="202"/>
      <c r="P161" s="179" t="s">
        <v>253</v>
      </c>
      <c r="Q161" s="179" t="s">
        <v>253</v>
      </c>
      <c r="R161" s="202"/>
      <c r="S161" s="306"/>
      <c r="T161" s="281"/>
      <c r="U161" s="281"/>
      <c r="V161" s="329"/>
      <c r="W161" s="281"/>
      <c r="X161" s="105"/>
      <c r="Y161" s="283"/>
      <c r="Z161" s="283"/>
      <c r="AA161" s="250"/>
      <c r="AB161" s="283"/>
      <c r="AC161" s="283"/>
      <c r="AD161" s="281"/>
      <c r="AE161" s="283"/>
      <c r="AF161" s="283"/>
      <c r="AG161" s="202"/>
      <c r="AH161" s="202"/>
      <c r="AI161" s="202"/>
      <c r="AJ161" s="202"/>
      <c r="AK161" s="202"/>
      <c r="AL161" s="202"/>
      <c r="AM161" s="202"/>
      <c r="AN161" s="202"/>
      <c r="AO161" s="179"/>
      <c r="AP161" s="202"/>
      <c r="AQ161" s="202"/>
      <c r="AR161" s="202"/>
    </row>
    <row r="162" spans="1:44" ht="39.950000000000003" customHeight="1" x14ac:dyDescent="0.25">
      <c r="B162" s="297"/>
      <c r="C162" s="299"/>
      <c r="D162" s="297"/>
      <c r="E162" s="303"/>
      <c r="F162" s="297"/>
      <c r="G162" s="303"/>
      <c r="H162" s="312"/>
      <c r="I162" s="111">
        <f>'IDENTIFICACIÓN DE RIESGOS.'!I53</f>
        <v>0</v>
      </c>
      <c r="J162" s="203">
        <f>'IDENTIFICACIÓN DE RIESGOS.'!K53</f>
        <v>0</v>
      </c>
      <c r="K162" s="355"/>
      <c r="L162" s="265"/>
      <c r="M162" s="267"/>
      <c r="N162" s="202"/>
      <c r="O162" s="202"/>
      <c r="P162" s="179" t="s">
        <v>253</v>
      </c>
      <c r="Q162" s="179" t="s">
        <v>253</v>
      </c>
      <c r="R162" s="202"/>
      <c r="S162" s="306"/>
      <c r="T162" s="281"/>
      <c r="U162" s="281"/>
      <c r="V162" s="329"/>
      <c r="W162" s="281"/>
      <c r="X162" s="105"/>
      <c r="Y162" s="283"/>
      <c r="Z162" s="283"/>
      <c r="AA162" s="250"/>
      <c r="AB162" s="283"/>
      <c r="AC162" s="283"/>
      <c r="AD162" s="281"/>
      <c r="AE162" s="283"/>
      <c r="AF162" s="283"/>
      <c r="AG162" s="202"/>
      <c r="AH162" s="202"/>
      <c r="AI162" s="202"/>
      <c r="AJ162" s="202"/>
      <c r="AK162" s="202"/>
      <c r="AL162" s="202"/>
      <c r="AM162" s="202"/>
      <c r="AN162" s="202"/>
      <c r="AO162" s="179"/>
      <c r="AP162" s="202"/>
      <c r="AQ162" s="202"/>
      <c r="AR162" s="202"/>
    </row>
    <row r="163" spans="1:44" ht="39.950000000000003" customHeight="1" x14ac:dyDescent="0.25">
      <c r="B163" s="297"/>
      <c r="C163" s="299"/>
      <c r="D163" s="297"/>
      <c r="E163" s="303"/>
      <c r="F163" s="297"/>
      <c r="G163" s="303"/>
      <c r="H163" s="342" t="s">
        <v>253</v>
      </c>
      <c r="I163" s="111">
        <f>'IDENTIFICACIÓN DE RIESGOS.'!I54</f>
        <v>0</v>
      </c>
      <c r="J163" s="203">
        <f>'IDENTIFICACIÓN DE RIESGOS.'!K54</f>
        <v>0</v>
      </c>
      <c r="K163" s="355"/>
      <c r="L163" s="265"/>
      <c r="M163" s="267"/>
      <c r="N163" s="202"/>
      <c r="O163" s="202"/>
      <c r="P163" s="179" t="s">
        <v>253</v>
      </c>
      <c r="Q163" s="179" t="s">
        <v>253</v>
      </c>
      <c r="R163" s="202"/>
      <c r="S163" s="306"/>
      <c r="T163" s="281"/>
      <c r="U163" s="281"/>
      <c r="V163" s="329"/>
      <c r="W163" s="281"/>
      <c r="X163" s="105"/>
      <c r="Y163" s="283"/>
      <c r="Z163" s="283"/>
      <c r="AA163" s="250"/>
      <c r="AB163" s="283"/>
      <c r="AC163" s="283"/>
      <c r="AD163" s="281"/>
      <c r="AE163" s="283"/>
      <c r="AF163" s="283"/>
      <c r="AG163" s="202"/>
      <c r="AH163" s="202"/>
      <c r="AI163" s="202"/>
      <c r="AJ163" s="202"/>
      <c r="AK163" s="202"/>
      <c r="AL163" s="202"/>
      <c r="AM163" s="202"/>
      <c r="AN163" s="202"/>
      <c r="AO163" s="179"/>
      <c r="AP163" s="202"/>
      <c r="AQ163" s="202"/>
      <c r="AR163" s="202"/>
    </row>
    <row r="164" spans="1:44" ht="39.950000000000003" customHeight="1" x14ac:dyDescent="0.25">
      <c r="B164" s="297"/>
      <c r="C164" s="299"/>
      <c r="D164" s="297"/>
      <c r="E164" s="303"/>
      <c r="F164" s="297"/>
      <c r="G164" s="303"/>
      <c r="H164" s="343"/>
      <c r="I164" s="111">
        <f>'IDENTIFICACIÓN DE RIESGOS.'!I55</f>
        <v>0</v>
      </c>
      <c r="J164" s="203">
        <f>'IDENTIFICACIÓN DE RIESGOS.'!K55</f>
        <v>0</v>
      </c>
      <c r="K164" s="355"/>
      <c r="L164" s="265"/>
      <c r="M164" s="267"/>
      <c r="N164" s="202"/>
      <c r="O164" s="202"/>
      <c r="P164" s="179" t="s">
        <v>253</v>
      </c>
      <c r="Q164" s="179" t="s">
        <v>253</v>
      </c>
      <c r="R164" s="202"/>
      <c r="S164" s="306"/>
      <c r="T164" s="281"/>
      <c r="U164" s="281"/>
      <c r="V164" s="329"/>
      <c r="W164" s="281"/>
      <c r="X164" s="105"/>
      <c r="Y164" s="283"/>
      <c r="Z164" s="283"/>
      <c r="AA164" s="250"/>
      <c r="AB164" s="283"/>
      <c r="AC164" s="283"/>
      <c r="AD164" s="281"/>
      <c r="AE164" s="283"/>
      <c r="AF164" s="283"/>
      <c r="AG164" s="202"/>
      <c r="AH164" s="202"/>
      <c r="AI164" s="202"/>
      <c r="AJ164" s="202"/>
      <c r="AK164" s="202"/>
      <c r="AL164" s="202"/>
      <c r="AM164" s="202"/>
      <c r="AN164" s="202"/>
      <c r="AO164" s="179"/>
      <c r="AP164" s="202"/>
      <c r="AQ164" s="202"/>
      <c r="AR164" s="202"/>
    </row>
    <row r="165" spans="1:44" ht="39.950000000000003" customHeight="1" x14ac:dyDescent="0.25">
      <c r="B165" s="297"/>
      <c r="C165" s="299"/>
      <c r="D165" s="297"/>
      <c r="E165" s="303"/>
      <c r="F165" s="297"/>
      <c r="G165" s="303"/>
      <c r="H165" s="343"/>
      <c r="I165" s="111">
        <f>'IDENTIFICACIÓN DE RIESGOS.'!I56</f>
        <v>0</v>
      </c>
      <c r="J165" s="203">
        <f>'IDENTIFICACIÓN DE RIESGOS.'!K56</f>
        <v>0</v>
      </c>
      <c r="K165" s="355"/>
      <c r="L165" s="265"/>
      <c r="M165" s="267"/>
      <c r="N165" s="202"/>
      <c r="O165" s="202"/>
      <c r="P165" s="179" t="s">
        <v>253</v>
      </c>
      <c r="Q165" s="179" t="s">
        <v>253</v>
      </c>
      <c r="R165" s="202"/>
      <c r="S165" s="306"/>
      <c r="T165" s="281"/>
      <c r="U165" s="281"/>
      <c r="V165" s="329"/>
      <c r="W165" s="281"/>
      <c r="X165" s="105"/>
      <c r="Y165" s="283"/>
      <c r="Z165" s="283"/>
      <c r="AA165" s="250"/>
      <c r="AB165" s="283"/>
      <c r="AC165" s="283"/>
      <c r="AD165" s="281"/>
      <c r="AE165" s="283"/>
      <c r="AF165" s="283"/>
      <c r="AG165" s="202"/>
      <c r="AH165" s="202"/>
      <c r="AI165" s="202"/>
      <c r="AJ165" s="202"/>
      <c r="AK165" s="202"/>
      <c r="AL165" s="202"/>
      <c r="AM165" s="202"/>
      <c r="AN165" s="202"/>
      <c r="AO165" s="179"/>
      <c r="AP165" s="202"/>
      <c r="AQ165" s="202"/>
      <c r="AR165" s="202"/>
    </row>
    <row r="166" spans="1:44" ht="39.950000000000003" customHeight="1" x14ac:dyDescent="0.25">
      <c r="B166" s="297"/>
      <c r="C166" s="300"/>
      <c r="D166" s="297"/>
      <c r="E166" s="301"/>
      <c r="F166" s="297"/>
      <c r="G166" s="301"/>
      <c r="H166" s="344"/>
      <c r="I166" s="111">
        <f>'IDENTIFICACIÓN DE RIESGOS.'!I57</f>
        <v>0</v>
      </c>
      <c r="J166" s="203">
        <f>'IDENTIFICACIÓN DE RIESGOS.'!K57</f>
        <v>0</v>
      </c>
      <c r="K166" s="355"/>
      <c r="L166" s="265"/>
      <c r="M166" s="267"/>
      <c r="N166" s="202"/>
      <c r="O166" s="202"/>
      <c r="P166" s="179" t="s">
        <v>253</v>
      </c>
      <c r="Q166" s="179" t="s">
        <v>253</v>
      </c>
      <c r="R166" s="202"/>
      <c r="S166" s="307"/>
      <c r="T166" s="282"/>
      <c r="U166" s="281"/>
      <c r="V166" s="330"/>
      <c r="W166" s="282"/>
      <c r="X166" s="106"/>
      <c r="Y166" s="283"/>
      <c r="Z166" s="283"/>
      <c r="AA166" s="251"/>
      <c r="AB166" s="283"/>
      <c r="AC166" s="283"/>
      <c r="AD166" s="282"/>
      <c r="AE166" s="283"/>
      <c r="AF166" s="283"/>
      <c r="AG166" s="202"/>
      <c r="AH166" s="202"/>
      <c r="AI166" s="202"/>
      <c r="AJ166" s="202"/>
      <c r="AK166" s="202"/>
      <c r="AL166" s="202"/>
      <c r="AM166" s="202"/>
      <c r="AN166" s="202"/>
      <c r="AO166" s="179"/>
      <c r="AP166" s="202"/>
      <c r="AQ166" s="202"/>
      <c r="AR166" s="202"/>
    </row>
    <row r="168" spans="1:44" ht="39.950000000000003" customHeight="1" x14ac:dyDescent="0.25">
      <c r="A168" s="315"/>
      <c r="B168" s="268" t="s">
        <v>621</v>
      </c>
      <c r="C168" s="269"/>
      <c r="D168" s="269"/>
      <c r="E168" s="269"/>
      <c r="F168" s="270"/>
      <c r="G168" s="316"/>
      <c r="L168" s="317" t="s">
        <v>622</v>
      </c>
      <c r="M168" s="317"/>
      <c r="N168" s="317"/>
      <c r="O168" s="317"/>
      <c r="P168" s="317"/>
      <c r="Q168" s="317"/>
      <c r="R168" s="317"/>
      <c r="S168" s="317"/>
      <c r="T168" s="317"/>
      <c r="U168" s="317"/>
      <c r="V168" s="317"/>
      <c r="W168" s="317"/>
      <c r="AE168" s="317" t="s">
        <v>623</v>
      </c>
      <c r="AF168" s="317"/>
      <c r="AG168" s="317"/>
      <c r="AH168" s="317"/>
      <c r="AI168" s="317"/>
      <c r="AJ168" s="317"/>
      <c r="AK168" s="317"/>
      <c r="AL168" s="317"/>
      <c r="AM168" s="317" t="s">
        <v>624</v>
      </c>
      <c r="AN168" s="317"/>
      <c r="AO168" s="317"/>
      <c r="AP168" s="317"/>
      <c r="AQ168" s="317"/>
      <c r="AR168" s="317"/>
    </row>
    <row r="169" spans="1:44" ht="39.950000000000003" customHeight="1" x14ac:dyDescent="0.25">
      <c r="A169" s="315"/>
      <c r="B169" s="205" t="s">
        <v>625</v>
      </c>
      <c r="C169" s="205" t="s">
        <v>626</v>
      </c>
      <c r="D169" s="205" t="s">
        <v>627</v>
      </c>
      <c r="E169" s="205" t="s">
        <v>628</v>
      </c>
      <c r="F169" s="206" t="s">
        <v>366</v>
      </c>
      <c r="G169" s="316"/>
      <c r="H169" s="64"/>
      <c r="L169" s="207" t="s">
        <v>629</v>
      </c>
      <c r="M169" s="207" t="s">
        <v>630</v>
      </c>
      <c r="N169" s="207" t="s">
        <v>631</v>
      </c>
      <c r="O169" s="207" t="s">
        <v>417</v>
      </c>
      <c r="P169" s="207" t="s">
        <v>418</v>
      </c>
      <c r="Q169" s="207" t="s">
        <v>419</v>
      </c>
      <c r="R169" s="207" t="s">
        <v>420</v>
      </c>
      <c r="S169" s="207" t="s">
        <v>421</v>
      </c>
      <c r="T169" s="207" t="s">
        <v>422</v>
      </c>
      <c r="U169" s="207" t="s">
        <v>423</v>
      </c>
      <c r="V169" s="207" t="s">
        <v>424</v>
      </c>
      <c r="W169" s="207" t="s">
        <v>425</v>
      </c>
      <c r="AE169" s="334" t="s">
        <v>632</v>
      </c>
      <c r="AF169" s="334"/>
      <c r="AG169" s="334" t="s">
        <v>633</v>
      </c>
      <c r="AH169" s="334"/>
      <c r="AI169" s="334" t="s">
        <v>634</v>
      </c>
      <c r="AJ169" s="334"/>
      <c r="AK169" s="334" t="s">
        <v>635</v>
      </c>
      <c r="AL169" s="334"/>
      <c r="AM169" s="334" t="s">
        <v>636</v>
      </c>
      <c r="AN169" s="334"/>
      <c r="AO169" s="334" t="s">
        <v>637</v>
      </c>
      <c r="AP169" s="334"/>
      <c r="AQ169" s="334" t="s">
        <v>638</v>
      </c>
      <c r="AR169" s="334"/>
    </row>
    <row r="170" spans="1:44" ht="39.950000000000003" customHeight="1" x14ac:dyDescent="0.25">
      <c r="A170" s="315"/>
      <c r="B170" s="348" t="e">
        <f>'PRIORIZACIÓN PROBABILIDAD'!Q10</f>
        <v>#DIV/0!</v>
      </c>
      <c r="C170" s="280" t="e">
        <f>IF(B170=DATOS!$B$128,DATOS!$C$128,IF(B170=DATOS!$B$129,DATOS!$C$129,IF(B170=DATOS!$B$130,DATOS!$C$130,IF(B170=DATOS!$B$131,DATOS!$C$131,IF(B170=DATOS!$B$132,DATOS!$C$132)))))</f>
        <v>#DIV/0!</v>
      </c>
      <c r="D170" s="208" t="str">
        <f>IF($H$157="Seleccione","Escoja clasificación del riesgo",IF($H$157="Corrupción",DATOS!B105,IF($H$157="Gestión",DATOS!C105,IF($H$157="Seguridad Digital",DATOS!D105))))</f>
        <v>Escoja clasificación del riesgo</v>
      </c>
      <c r="E170" s="209"/>
      <c r="F170" s="321" t="b">
        <f>IF(H157="Gestión",DATOS!$K$157,IF(H157="Corrupción",DATOS!$K$156,IF(H157="Seguridad Digital",DATOS!$K$158)))</f>
        <v>0</v>
      </c>
      <c r="G170" s="324"/>
      <c r="L170" s="308" t="s">
        <v>390</v>
      </c>
      <c r="M170" s="249" t="s">
        <v>721</v>
      </c>
      <c r="N170" s="249"/>
      <c r="O170" s="249"/>
      <c r="P170" s="249"/>
      <c r="Q170" s="249"/>
      <c r="R170" s="249"/>
      <c r="S170" s="249"/>
      <c r="T170" s="249"/>
      <c r="U170" s="249"/>
      <c r="V170" s="249"/>
      <c r="W170" s="249"/>
      <c r="AE170" s="207" t="s">
        <v>519</v>
      </c>
      <c r="AF170" s="207"/>
      <c r="AG170" s="207" t="s">
        <v>519</v>
      </c>
      <c r="AH170" s="207"/>
      <c r="AI170" s="207" t="s">
        <v>519</v>
      </c>
      <c r="AJ170" s="207"/>
      <c r="AK170" s="207" t="s">
        <v>519</v>
      </c>
      <c r="AL170" s="207"/>
      <c r="AM170" s="207" t="s">
        <v>519</v>
      </c>
      <c r="AN170" s="207"/>
      <c r="AO170" s="212" t="s">
        <v>519</v>
      </c>
      <c r="AP170" s="207"/>
      <c r="AQ170" s="207" t="s">
        <v>519</v>
      </c>
      <c r="AR170" s="207"/>
    </row>
    <row r="171" spans="1:44" ht="117" customHeight="1" x14ac:dyDescent="0.25">
      <c r="A171" s="315"/>
      <c r="B171" s="349"/>
      <c r="C171" s="281"/>
      <c r="D171" s="208" t="str">
        <f>IF($H$157="Seleccione","Escoja clasificación del riesgo",IF($H$157="Corrupción",DATOS!B106,IF($H$157="Gestión",DATOS!C106,IF($H$157="Seguridad Digital",DATOS!D106))))</f>
        <v>Escoja clasificación del riesgo</v>
      </c>
      <c r="E171" s="209"/>
      <c r="F171" s="322"/>
      <c r="G171" s="324"/>
      <c r="L171" s="309"/>
      <c r="M171" s="251"/>
      <c r="N171" s="251"/>
      <c r="O171" s="251"/>
      <c r="P171" s="251"/>
      <c r="Q171" s="251"/>
      <c r="R171" s="251"/>
      <c r="S171" s="251"/>
      <c r="T171" s="251"/>
      <c r="U171" s="251"/>
      <c r="V171" s="251"/>
      <c r="W171" s="251"/>
      <c r="AE171" s="207" t="s">
        <v>641</v>
      </c>
      <c r="AG171" s="207" t="s">
        <v>641</v>
      </c>
      <c r="AI171" s="207" t="s">
        <v>641</v>
      </c>
      <c r="AK171" s="207" t="s">
        <v>641</v>
      </c>
      <c r="AM171" s="207" t="s">
        <v>643</v>
      </c>
      <c r="AO171" s="212" t="s">
        <v>645</v>
      </c>
      <c r="AQ171" s="207" t="s">
        <v>643</v>
      </c>
      <c r="AR171" s="202"/>
    </row>
    <row r="172" spans="1:44" ht="39.950000000000003" customHeight="1" x14ac:dyDescent="0.25">
      <c r="A172" s="315"/>
      <c r="B172" s="349"/>
      <c r="C172" s="281"/>
      <c r="D172" s="208" t="str">
        <f>IF($H$157="Seleccione","Escoja clasificación del riesgo",IF($H$157="Corrupción",DATOS!B107,IF($H$157="Gestión",DATOS!C107,IF($H$157="Seguridad Digital",DATOS!D107))))</f>
        <v>Escoja clasificación del riesgo</v>
      </c>
      <c r="E172" s="209"/>
      <c r="F172" s="322"/>
      <c r="G172" s="324"/>
      <c r="L172" s="308" t="s">
        <v>646</v>
      </c>
      <c r="M172" s="249" t="s">
        <v>647</v>
      </c>
      <c r="N172" s="250"/>
      <c r="O172" s="250"/>
      <c r="P172" s="250"/>
      <c r="Q172" s="250"/>
      <c r="R172" s="250"/>
      <c r="S172" s="250"/>
      <c r="T172" s="250"/>
      <c r="U172" s="250"/>
      <c r="V172" s="250"/>
      <c r="W172" s="250"/>
      <c r="AE172" s="207" t="s">
        <v>648</v>
      </c>
      <c r="AF172" s="207" t="s">
        <v>649</v>
      </c>
      <c r="AG172" s="207" t="s">
        <v>648</v>
      </c>
      <c r="AH172" s="207" t="s">
        <v>649</v>
      </c>
      <c r="AI172" s="207" t="s">
        <v>648</v>
      </c>
      <c r="AJ172" s="207" t="s">
        <v>649</v>
      </c>
      <c r="AK172" s="207" t="s">
        <v>648</v>
      </c>
      <c r="AL172" s="207" t="s">
        <v>649</v>
      </c>
      <c r="AM172" s="207" t="s">
        <v>648</v>
      </c>
      <c r="AN172" s="207" t="s">
        <v>650</v>
      </c>
      <c r="AO172" s="212" t="s">
        <v>648</v>
      </c>
      <c r="AP172" s="207" t="s">
        <v>650</v>
      </c>
      <c r="AQ172" s="207" t="s">
        <v>648</v>
      </c>
      <c r="AR172" s="207" t="s">
        <v>650</v>
      </c>
    </row>
    <row r="173" spans="1:44" ht="39.950000000000003" customHeight="1" x14ac:dyDescent="0.25">
      <c r="A173" s="315"/>
      <c r="B173" s="349"/>
      <c r="C173" s="281"/>
      <c r="D173" s="208" t="str">
        <f>IF($H$157="Seleccione","Escoja clasificación del riesgo",IF($H$157="Corrupción",DATOS!B108,IF($H$157="Gestión",DATOS!C108,IF($H$157="Seguridad Digital",DATOS!D108))))</f>
        <v>Escoja clasificación del riesgo</v>
      </c>
      <c r="E173" s="209"/>
      <c r="F173" s="322"/>
      <c r="G173" s="324"/>
      <c r="L173" s="309"/>
      <c r="M173" s="250"/>
      <c r="N173" s="250"/>
      <c r="O173" s="250"/>
      <c r="P173" s="250"/>
      <c r="Q173" s="250"/>
      <c r="R173" s="250"/>
      <c r="S173" s="250"/>
      <c r="T173" s="250"/>
      <c r="U173" s="250"/>
      <c r="V173" s="250"/>
      <c r="W173" s="250"/>
      <c r="AE173" s="202">
        <v>1</v>
      </c>
      <c r="AF173" s="202"/>
      <c r="AG173" s="202">
        <v>1</v>
      </c>
      <c r="AH173" s="202"/>
      <c r="AI173" s="202">
        <v>1</v>
      </c>
      <c r="AJ173" s="202"/>
      <c r="AK173" s="202">
        <v>1</v>
      </c>
      <c r="AL173" s="202"/>
      <c r="AM173" s="202">
        <v>1</v>
      </c>
      <c r="AN173" s="202"/>
      <c r="AO173" s="179">
        <v>1</v>
      </c>
      <c r="AP173" s="202"/>
      <c r="AQ173" s="202">
        <v>1</v>
      </c>
      <c r="AR173" s="202"/>
    </row>
    <row r="174" spans="1:44" ht="39.950000000000003" customHeight="1" x14ac:dyDescent="0.25">
      <c r="A174" s="315"/>
      <c r="B174" s="349"/>
      <c r="C174" s="281"/>
      <c r="D174" s="208" t="str">
        <f>IF($H$157="Seleccione","Escoja clasificación del riesgo",IF($H$157="Corrupción",DATOS!B109,IF($H$157="Gestión",DATOS!C109,IF($H$157="Seguridad Digital",DATOS!D109))))</f>
        <v>Escoja clasificación del riesgo</v>
      </c>
      <c r="E174" s="209"/>
      <c r="F174" s="322"/>
      <c r="G174" s="324"/>
      <c r="L174" s="310"/>
      <c r="M174" s="251"/>
      <c r="N174" s="251"/>
      <c r="O174" s="251"/>
      <c r="P174" s="251"/>
      <c r="Q174" s="251"/>
      <c r="R174" s="251"/>
      <c r="S174" s="251"/>
      <c r="T174" s="251"/>
      <c r="U174" s="251"/>
      <c r="V174" s="251"/>
      <c r="W174" s="251"/>
      <c r="AE174" s="202">
        <v>2</v>
      </c>
      <c r="AF174" s="202"/>
      <c r="AG174" s="202">
        <v>2</v>
      </c>
      <c r="AH174" s="202"/>
      <c r="AI174" s="202">
        <v>2</v>
      </c>
      <c r="AJ174" s="202"/>
      <c r="AK174" s="202">
        <v>2</v>
      </c>
      <c r="AL174" s="202"/>
      <c r="AM174" s="202">
        <v>2</v>
      </c>
      <c r="AN174" s="202"/>
      <c r="AO174" s="179">
        <v>2</v>
      </c>
      <c r="AP174" s="202"/>
      <c r="AQ174" s="202">
        <v>2</v>
      </c>
      <c r="AR174" s="202"/>
    </row>
    <row r="175" spans="1:44" ht="39.950000000000003" customHeight="1" x14ac:dyDescent="0.25">
      <c r="A175" s="315"/>
      <c r="B175" s="349"/>
      <c r="C175" s="281"/>
      <c r="D175" s="208" t="str">
        <f>IF($H$157="Seleccione","Escoja clasificación del riesgo",IF($H$157="Corrupción",DATOS!B110,IF($H$157="Gestión",DATOS!C110,IF($H$157="Seguridad Digital",DATOS!D110))))</f>
        <v>Escoja clasificación del riesgo</v>
      </c>
      <c r="E175" s="209"/>
      <c r="F175" s="322"/>
      <c r="G175" s="324"/>
      <c r="L175" s="308" t="s">
        <v>397</v>
      </c>
      <c r="M175" s="249" t="s">
        <v>659</v>
      </c>
      <c r="N175" s="283"/>
      <c r="O175" s="283"/>
      <c r="P175" s="283"/>
      <c r="Q175" s="283"/>
      <c r="R175" s="283"/>
      <c r="S175" s="283"/>
      <c r="T175" s="283"/>
      <c r="U175" s="283"/>
      <c r="V175" s="283"/>
      <c r="W175" s="283"/>
      <c r="AE175" s="202">
        <v>3</v>
      </c>
      <c r="AF175" s="202"/>
      <c r="AG175" s="202">
        <v>3</v>
      </c>
      <c r="AH175" s="202"/>
      <c r="AI175" s="202">
        <v>3</v>
      </c>
      <c r="AJ175" s="202"/>
      <c r="AK175" s="202">
        <v>3</v>
      </c>
      <c r="AL175" s="202"/>
      <c r="AM175" s="202">
        <v>3</v>
      </c>
      <c r="AN175" s="202"/>
      <c r="AO175" s="179">
        <v>3</v>
      </c>
      <c r="AP175" s="202"/>
      <c r="AQ175" s="202">
        <v>3</v>
      </c>
      <c r="AR175" s="202"/>
    </row>
    <row r="176" spans="1:44" ht="39.950000000000003" customHeight="1" x14ac:dyDescent="0.25">
      <c r="A176" s="315"/>
      <c r="B176" s="349"/>
      <c r="C176" s="281"/>
      <c r="D176" s="208" t="str">
        <f>IF($H$157="Seleccione","Escoja clasificación del riesgo",IF($H$157="Corrupción",DATOS!B111,IF($H$157="Gestión",DATOS!C111,IF($H$157="Seguridad Digital",DATOS!D111))))</f>
        <v>Escoja clasificación del riesgo</v>
      </c>
      <c r="E176" s="209"/>
      <c r="F176" s="322"/>
      <c r="G176" s="324"/>
      <c r="L176" s="309"/>
      <c r="M176" s="250"/>
      <c r="N176" s="283"/>
      <c r="O176" s="283"/>
      <c r="P176" s="283"/>
      <c r="Q176" s="283"/>
      <c r="R176" s="283"/>
      <c r="S176" s="283"/>
      <c r="T176" s="283"/>
      <c r="U176" s="283"/>
      <c r="V176" s="283"/>
      <c r="W176" s="283"/>
      <c r="AE176" s="202">
        <v>4</v>
      </c>
      <c r="AF176" s="202"/>
      <c r="AG176" s="202">
        <v>4</v>
      </c>
      <c r="AH176" s="202"/>
      <c r="AI176" s="202">
        <v>4</v>
      </c>
      <c r="AJ176" s="202"/>
      <c r="AK176" s="202">
        <v>4</v>
      </c>
      <c r="AL176" s="202"/>
      <c r="AM176" s="202">
        <v>4</v>
      </c>
      <c r="AN176" s="202"/>
      <c r="AO176" s="179">
        <v>4</v>
      </c>
      <c r="AP176" s="202"/>
      <c r="AQ176" s="202">
        <v>4</v>
      </c>
      <c r="AR176" s="202"/>
    </row>
    <row r="177" spans="1:44" ht="39.950000000000003" customHeight="1" x14ac:dyDescent="0.25">
      <c r="A177" s="315"/>
      <c r="B177" s="349"/>
      <c r="C177" s="281"/>
      <c r="D177" s="208" t="str">
        <f>IF($H$157="Seleccione","Escoja clasificación del riesgo",IF($H$157="Corrupción",DATOS!B112,IF($H$157="Gestión",DATOS!C112,IF($H$157="Seguridad Digital",DATOS!D112))))</f>
        <v>Escoja clasificación del riesgo</v>
      </c>
      <c r="E177" s="209"/>
      <c r="F177" s="322"/>
      <c r="G177" s="324"/>
      <c r="L177" s="309"/>
      <c r="M177" s="250"/>
      <c r="N177" s="283"/>
      <c r="O177" s="283"/>
      <c r="P177" s="283"/>
      <c r="Q177" s="283"/>
      <c r="R177" s="283"/>
      <c r="S177" s="283"/>
      <c r="T177" s="283"/>
      <c r="U177" s="283"/>
      <c r="V177" s="283"/>
      <c r="W177" s="283"/>
      <c r="AE177" s="202">
        <v>5</v>
      </c>
      <c r="AF177" s="202"/>
      <c r="AG177" s="202">
        <v>5</v>
      </c>
      <c r="AH177" s="202"/>
      <c r="AI177" s="202">
        <v>5</v>
      </c>
      <c r="AJ177" s="202"/>
      <c r="AK177" s="202">
        <v>5</v>
      </c>
      <c r="AL177" s="202"/>
      <c r="AM177" s="202">
        <v>5</v>
      </c>
      <c r="AN177" s="202"/>
      <c r="AO177" s="179">
        <v>5</v>
      </c>
      <c r="AP177" s="202"/>
      <c r="AQ177" s="202">
        <v>5</v>
      </c>
      <c r="AR177" s="202"/>
    </row>
    <row r="178" spans="1:44" ht="39.950000000000003" customHeight="1" x14ac:dyDescent="0.25">
      <c r="A178" s="315"/>
      <c r="B178" s="349"/>
      <c r="C178" s="281"/>
      <c r="D178" s="208" t="str">
        <f>IF($H$157="Seleccione","Escoja clasificación del riesgo",IF($H$157="Corrupción",DATOS!B113,IF($H$157="Gestión",DATOS!C113,IF($H$157="Seguridad Digital",DATOS!D113))))</f>
        <v>Escoja clasificación del riesgo</v>
      </c>
      <c r="E178" s="209"/>
      <c r="F178" s="322"/>
      <c r="G178" s="324"/>
      <c r="L178" s="308" t="s">
        <v>548</v>
      </c>
      <c r="M178" s="249" t="s">
        <v>662</v>
      </c>
      <c r="N178" s="249"/>
      <c r="O178" s="249"/>
      <c r="P178" s="249"/>
      <c r="Q178" s="249"/>
      <c r="R178" s="249"/>
      <c r="S178" s="249"/>
      <c r="T178" s="249"/>
      <c r="U178" s="249"/>
      <c r="V178" s="249"/>
      <c r="W178" s="249"/>
      <c r="AE178" s="202">
        <v>6</v>
      </c>
      <c r="AF178" s="202"/>
      <c r="AG178" s="202">
        <v>6</v>
      </c>
      <c r="AH178" s="202"/>
      <c r="AI178" s="202">
        <v>6</v>
      </c>
      <c r="AJ178" s="202"/>
      <c r="AK178" s="202">
        <v>6</v>
      </c>
      <c r="AL178" s="202"/>
      <c r="AM178" s="202">
        <v>6</v>
      </c>
      <c r="AN178" s="202"/>
      <c r="AO178" s="179">
        <v>6</v>
      </c>
      <c r="AP178" s="202"/>
      <c r="AQ178" s="202">
        <v>6</v>
      </c>
      <c r="AR178" s="202"/>
    </row>
    <row r="179" spans="1:44" ht="39.950000000000003" customHeight="1" x14ac:dyDescent="0.25">
      <c r="A179" s="315"/>
      <c r="B179" s="349"/>
      <c r="C179" s="281"/>
      <c r="D179" s="208" t="str">
        <f>IF($H$157="Seleccione","Escoja clasificación del riesgo",IF($H$157="Corrupción",DATOS!B114,IF($H$157="Gestión",DATOS!C114,IF($H$157="Seguridad Digital",DATOS!D114))))</f>
        <v>Escoja clasificación del riesgo</v>
      </c>
      <c r="E179" s="209"/>
      <c r="F179" s="322"/>
      <c r="G179" s="324"/>
      <c r="L179" s="309"/>
      <c r="M179" s="250"/>
      <c r="N179" s="250"/>
      <c r="O179" s="250"/>
      <c r="P179" s="250"/>
      <c r="Q179" s="250"/>
      <c r="R179" s="250"/>
      <c r="S179" s="250"/>
      <c r="T179" s="250"/>
      <c r="U179" s="250"/>
      <c r="V179" s="250"/>
      <c r="W179" s="250"/>
      <c r="AE179" s="202">
        <v>7</v>
      </c>
      <c r="AF179" s="202"/>
      <c r="AG179" s="202">
        <v>7</v>
      </c>
      <c r="AH179" s="202"/>
      <c r="AI179" s="202">
        <v>7</v>
      </c>
      <c r="AJ179" s="202"/>
      <c r="AK179" s="202">
        <v>7</v>
      </c>
      <c r="AL179" s="202"/>
      <c r="AM179" s="202">
        <v>7</v>
      </c>
      <c r="AN179" s="202"/>
      <c r="AO179" s="179">
        <v>7</v>
      </c>
      <c r="AP179" s="202"/>
      <c r="AQ179" s="202">
        <v>7</v>
      </c>
      <c r="AR179" s="202"/>
    </row>
    <row r="180" spans="1:44" ht="39.950000000000003" customHeight="1" x14ac:dyDescent="0.25">
      <c r="A180" s="315"/>
      <c r="B180" s="349"/>
      <c r="C180" s="281"/>
      <c r="D180" s="208" t="str">
        <f>IF($H$157="Seleccione","Escoja clasificación del riesgo",IF($H$157="Corrupción",DATOS!B115,IF($H$157="Gestión",DATOS!C115,IF($H$157="Seguridad Digital",DATOS!D115))))</f>
        <v>Escoja clasificación del riesgo</v>
      </c>
      <c r="E180" s="209"/>
      <c r="F180" s="322"/>
      <c r="G180" s="324"/>
      <c r="L180" s="309"/>
      <c r="M180" s="250"/>
      <c r="N180" s="250"/>
      <c r="O180" s="250"/>
      <c r="P180" s="250"/>
      <c r="Q180" s="250"/>
      <c r="R180" s="250"/>
      <c r="S180" s="250"/>
      <c r="T180" s="250"/>
      <c r="U180" s="250"/>
      <c r="V180" s="250"/>
      <c r="W180" s="250"/>
      <c r="AE180" s="202">
        <v>8</v>
      </c>
      <c r="AF180" s="202"/>
      <c r="AG180" s="202">
        <v>8</v>
      </c>
      <c r="AH180" s="202"/>
      <c r="AI180" s="202">
        <v>8</v>
      </c>
      <c r="AJ180" s="202"/>
      <c r="AK180" s="202">
        <v>8</v>
      </c>
      <c r="AL180" s="202"/>
      <c r="AM180" s="202">
        <v>8</v>
      </c>
      <c r="AN180" s="202"/>
      <c r="AO180" s="179">
        <v>8</v>
      </c>
      <c r="AP180" s="202"/>
      <c r="AQ180" s="202">
        <v>8</v>
      </c>
      <c r="AR180" s="202"/>
    </row>
    <row r="181" spans="1:44" ht="39.950000000000003" customHeight="1" x14ac:dyDescent="0.25">
      <c r="A181" s="315"/>
      <c r="B181" s="349"/>
      <c r="C181" s="281"/>
      <c r="D181" s="208" t="str">
        <f>IF($H$157="Seleccione","Escoja clasificación del riesgo",IF($H$157="Corrupción",DATOS!B116,IF($H$157="Gestión",DATOS!C116,IF($H$157="Seguridad Digital",DATOS!D116))))</f>
        <v>Escoja clasificación del riesgo</v>
      </c>
      <c r="E181" s="209"/>
      <c r="F181" s="322"/>
      <c r="G181" s="324"/>
      <c r="L181" s="310"/>
      <c r="M181" s="251"/>
      <c r="N181" s="251"/>
      <c r="O181" s="251"/>
      <c r="P181" s="251"/>
      <c r="Q181" s="251"/>
      <c r="R181" s="251"/>
      <c r="S181" s="251"/>
      <c r="T181" s="251"/>
      <c r="U181" s="251"/>
      <c r="V181" s="251"/>
      <c r="W181" s="251"/>
      <c r="AE181" s="202">
        <v>9</v>
      </c>
      <c r="AF181" s="202"/>
      <c r="AG181" s="202">
        <v>9</v>
      </c>
      <c r="AH181" s="202"/>
      <c r="AI181" s="202">
        <v>9</v>
      </c>
      <c r="AJ181" s="202"/>
      <c r="AK181" s="202">
        <v>9</v>
      </c>
      <c r="AL181" s="202"/>
      <c r="AM181" s="202">
        <v>9</v>
      </c>
      <c r="AN181" s="202"/>
      <c r="AO181" s="179">
        <v>9</v>
      </c>
      <c r="AP181" s="202"/>
      <c r="AQ181" s="202">
        <v>9</v>
      </c>
      <c r="AR181" s="202"/>
    </row>
    <row r="182" spans="1:44" ht="39.950000000000003" customHeight="1" x14ac:dyDescent="0.25">
      <c r="A182" s="315"/>
      <c r="B182" s="349"/>
      <c r="C182" s="281"/>
      <c r="D182" s="208" t="str">
        <f>IF($H$157="Seleccione","Escoja clasificación del riesgo",IF($H$157="Corrupción",DATOS!B117,IF($H$157="Gestión",DATOS!C117,IF($H$157="Seguridad Digital",DATOS!D117))))</f>
        <v>Escoja clasificación del riesgo</v>
      </c>
      <c r="E182" s="209"/>
      <c r="F182" s="322"/>
      <c r="G182" s="324"/>
      <c r="L182" s="284" t="s">
        <v>404</v>
      </c>
      <c r="M182" s="283" t="s">
        <v>663</v>
      </c>
      <c r="N182" s="283"/>
      <c r="O182" s="283"/>
      <c r="P182" s="283"/>
      <c r="Q182" s="283"/>
      <c r="R182" s="283"/>
      <c r="S182" s="283"/>
      <c r="T182" s="283"/>
      <c r="U182" s="283"/>
      <c r="V182" s="283"/>
      <c r="W182" s="283"/>
      <c r="AE182" s="202">
        <v>10</v>
      </c>
      <c r="AF182" s="202"/>
      <c r="AG182" s="202">
        <v>10</v>
      </c>
      <c r="AH182" s="202"/>
      <c r="AI182" s="202">
        <v>10</v>
      </c>
      <c r="AJ182" s="202"/>
      <c r="AK182" s="202">
        <v>10</v>
      </c>
      <c r="AL182" s="202"/>
      <c r="AM182" s="202">
        <v>10</v>
      </c>
      <c r="AN182" s="202"/>
      <c r="AO182" s="179">
        <v>10</v>
      </c>
      <c r="AP182" s="202"/>
      <c r="AQ182" s="202">
        <v>10</v>
      </c>
      <c r="AR182" s="202"/>
    </row>
    <row r="183" spans="1:44" ht="39.950000000000003" customHeight="1" x14ac:dyDescent="0.25">
      <c r="A183" s="315"/>
      <c r="B183" s="349"/>
      <c r="C183" s="281"/>
      <c r="D183" s="208" t="str">
        <f>IF($H$157="Seleccione","Escoja clasificación del riesgo",IF($H$157="Corrupción",DATOS!B118,IF($H$157="Gestión",DATOS!C118,IF($H$157="Seguridad Digital",DATOS!D118))))</f>
        <v>Escoja clasificación del riesgo</v>
      </c>
      <c r="E183" s="209"/>
      <c r="F183" s="322"/>
      <c r="G183" s="324"/>
      <c r="L183" s="284"/>
      <c r="M183" s="283"/>
      <c r="N183" s="283"/>
      <c r="O183" s="283"/>
      <c r="P183" s="283"/>
      <c r="Q183" s="283"/>
      <c r="R183" s="283"/>
      <c r="S183" s="283"/>
      <c r="T183" s="283"/>
      <c r="U183" s="283"/>
      <c r="V183" s="283"/>
      <c r="W183" s="283"/>
      <c r="AE183" s="176" t="s">
        <v>664</v>
      </c>
      <c r="AF183" s="176"/>
      <c r="AG183" s="176" t="s">
        <v>664</v>
      </c>
      <c r="AH183" s="176"/>
      <c r="AI183" s="176" t="s">
        <v>664</v>
      </c>
      <c r="AJ183" s="176"/>
      <c r="AK183" s="176" t="s">
        <v>664</v>
      </c>
      <c r="AL183" s="176"/>
      <c r="AM183" s="176" t="s">
        <v>664</v>
      </c>
      <c r="AN183" s="176"/>
      <c r="AO183" s="178" t="s">
        <v>664</v>
      </c>
      <c r="AP183" s="176"/>
      <c r="AQ183" s="176" t="s">
        <v>664</v>
      </c>
      <c r="AR183" s="176"/>
    </row>
    <row r="184" spans="1:44" ht="39.950000000000003" customHeight="1" x14ac:dyDescent="0.25">
      <c r="A184" s="315"/>
      <c r="B184" s="349"/>
      <c r="C184" s="281"/>
      <c r="D184" s="208" t="str">
        <f>IF($H$157="Seleccione","Escoja clasificación del riesgo",IF($H$157="Corrupción",DATOS!B119,IF($H$157="Gestión",DATOS!C119,IF($H$157="Seguridad Digital",DATOS!D119))))</f>
        <v>Escoja clasificación del riesgo</v>
      </c>
      <c r="E184" s="209"/>
      <c r="F184" s="322"/>
      <c r="G184" s="324"/>
      <c r="L184" s="284" t="s">
        <v>407</v>
      </c>
      <c r="M184" s="283" t="s">
        <v>665</v>
      </c>
      <c r="N184" s="283"/>
      <c r="O184" s="283"/>
      <c r="P184" s="283"/>
      <c r="Q184" s="283"/>
      <c r="R184" s="283"/>
      <c r="S184" s="283"/>
      <c r="T184" s="283"/>
      <c r="U184" s="283"/>
      <c r="V184" s="283"/>
      <c r="W184" s="283"/>
      <c r="AE184" s="214"/>
      <c r="AF184" s="214"/>
      <c r="AG184" s="214"/>
      <c r="AH184" s="214"/>
      <c r="AI184" s="214"/>
      <c r="AJ184" s="214"/>
      <c r="AK184" s="214"/>
      <c r="AL184" s="214"/>
      <c r="AM184" s="214"/>
      <c r="AN184" s="214"/>
      <c r="AO184" s="215"/>
      <c r="AP184" s="214"/>
      <c r="AQ184" s="214"/>
      <c r="AR184" s="214"/>
    </row>
    <row r="185" spans="1:44" ht="39.950000000000003" customHeight="1" x14ac:dyDescent="0.25">
      <c r="A185" s="315"/>
      <c r="B185" s="349"/>
      <c r="C185" s="281"/>
      <c r="D185" s="208" t="str">
        <f>IF($H$157="Seleccione","Escoja clasificación del riesgo",IF($H$157="Corrupción",DATOS!B120,IF($H$157="Gestión",DATOS!C120,IF($H$157="Seguridad Digital",DATOS!D120))))</f>
        <v>Escoja clasificación del riesgo</v>
      </c>
      <c r="E185" s="209"/>
      <c r="F185" s="322"/>
      <c r="G185" s="324"/>
      <c r="L185" s="284"/>
      <c r="M185" s="283"/>
      <c r="N185" s="283"/>
      <c r="O185" s="283"/>
      <c r="P185" s="283"/>
      <c r="Q185" s="283"/>
      <c r="R185" s="283"/>
      <c r="S185" s="283"/>
      <c r="T185" s="283"/>
      <c r="U185" s="283"/>
      <c r="V185" s="283"/>
      <c r="W185" s="283"/>
    </row>
    <row r="186" spans="1:44" ht="39.950000000000003" customHeight="1" x14ac:dyDescent="0.25">
      <c r="A186" s="315"/>
      <c r="B186" s="349"/>
      <c r="C186" s="281"/>
      <c r="D186" s="208" t="str">
        <f>IF($H$157="Seleccione","Escoja clasificación del riesgo",IF($H$157="Corrupción",DATOS!B121,IF($H$157="Gestión",DATOS!C121,IF($H$157="Seguridad Digital",DATOS!D121))))</f>
        <v>Escoja clasificación del riesgo</v>
      </c>
      <c r="E186" s="209"/>
      <c r="F186" s="322"/>
      <c r="G186" s="324"/>
      <c r="L186" s="284"/>
      <c r="M186" s="283"/>
      <c r="N186" s="283"/>
      <c r="O186" s="283"/>
      <c r="P186" s="283"/>
      <c r="Q186" s="283"/>
      <c r="R186" s="283"/>
      <c r="S186" s="283"/>
      <c r="T186" s="283"/>
      <c r="U186" s="283"/>
      <c r="V186" s="283"/>
      <c r="W186" s="283"/>
    </row>
    <row r="187" spans="1:44" ht="39.950000000000003" customHeight="1" x14ac:dyDescent="0.25">
      <c r="A187" s="315"/>
      <c r="B187" s="349"/>
      <c r="C187" s="281"/>
      <c r="D187" s="208" t="str">
        <f>IF($H$157="Seleccione","Escoja clasificación del riesgo",IF($H$157="Corrupción",DATOS!B122,IF($H$157="Gestión",DATOS!C122,IF($H$157="Seguridad Digital",DATOS!D122))))</f>
        <v>Escoja clasificación del riesgo</v>
      </c>
      <c r="E187" s="209"/>
      <c r="F187" s="322"/>
      <c r="G187" s="324"/>
      <c r="L187" s="308" t="s">
        <v>412</v>
      </c>
      <c r="M187" s="249" t="s">
        <v>666</v>
      </c>
      <c r="N187" s="249"/>
      <c r="O187" s="249"/>
      <c r="P187" s="249"/>
      <c r="Q187" s="249"/>
      <c r="R187" s="249"/>
      <c r="S187" s="249"/>
      <c r="T187" s="249"/>
      <c r="U187" s="249"/>
      <c r="V187" s="249"/>
      <c r="W187" s="249"/>
    </row>
    <row r="188" spans="1:44" ht="39.950000000000003" customHeight="1" x14ac:dyDescent="0.25">
      <c r="A188" s="315"/>
      <c r="B188" s="349"/>
      <c r="C188" s="281"/>
      <c r="D188" s="208" t="str">
        <f>IF($H$157="Seleccione","Escoja clasificación del riesgo",IF($H$157="Corrupción",DATOS!B123,IF($H$157="Gestión",DATOS!C123,IF($H$157="Seguridad Digital",DATOS!D123))))</f>
        <v>Escoja clasificación del riesgo</v>
      </c>
      <c r="E188" s="209"/>
      <c r="F188" s="322"/>
      <c r="G188" s="324"/>
      <c r="L188" s="309"/>
      <c r="M188" s="250"/>
      <c r="N188" s="250"/>
      <c r="O188" s="250"/>
      <c r="P188" s="250"/>
      <c r="Q188" s="250"/>
      <c r="R188" s="250"/>
      <c r="S188" s="250"/>
      <c r="T188" s="250"/>
      <c r="U188" s="250"/>
      <c r="V188" s="250"/>
      <c r="W188" s="250"/>
    </row>
    <row r="189" spans="1:44" ht="39.950000000000003" customHeight="1" x14ac:dyDescent="0.25">
      <c r="A189" s="315"/>
      <c r="B189" s="350"/>
      <c r="C189" s="282"/>
      <c r="D189" s="208" t="str">
        <f>IF($H$157="Seleccione","Escoja clasificación del riesgo",IF($H$157="Corrupción",DATOS!B124,IF($H$157="Gestión",DATOS!C124,IF($H$157="Seguridad Digital",DATOS!D124))))</f>
        <v>Escoja clasificación del riesgo</v>
      </c>
      <c r="E189" s="209"/>
      <c r="F189" s="323"/>
      <c r="G189" s="324"/>
      <c r="L189" s="313" t="s">
        <v>625</v>
      </c>
      <c r="M189" s="314"/>
      <c r="N189" s="207" t="str">
        <f>DATOS!B283</f>
        <v>N/A</v>
      </c>
      <c r="O189" s="207" t="str">
        <f>DATOS!C283</f>
        <v>N/A</v>
      </c>
      <c r="P189" s="207" t="str">
        <f>DATOS!D283</f>
        <v>N/A</v>
      </c>
      <c r="Q189" s="207" t="str">
        <f>DATOS!E283</f>
        <v>N/A</v>
      </c>
      <c r="R189" s="207" t="str">
        <f>DATOS!F283</f>
        <v>N/A</v>
      </c>
      <c r="S189" s="207" t="str">
        <f>DATOS!G283</f>
        <v>N/A</v>
      </c>
      <c r="T189" s="207" t="str">
        <f>DATOS!H283</f>
        <v>N/A</v>
      </c>
      <c r="U189" s="207" t="str">
        <f>DATOS!I283</f>
        <v>N/A</v>
      </c>
      <c r="V189" s="207" t="str">
        <f>DATOS!J283</f>
        <v>N/A</v>
      </c>
      <c r="W189" s="207" t="str">
        <f>DATOS!K283</f>
        <v>N/A</v>
      </c>
    </row>
    <row r="191" spans="1:44" ht="39.950000000000003" customHeight="1" x14ac:dyDescent="0.25">
      <c r="B191" s="285" t="s">
        <v>532</v>
      </c>
      <c r="C191" s="286" t="s">
        <v>533</v>
      </c>
      <c r="D191" s="287"/>
      <c r="E191" s="287"/>
      <c r="F191" s="287"/>
      <c r="G191" s="287"/>
      <c r="H191" s="287"/>
      <c r="I191" s="287"/>
      <c r="J191" s="287"/>
      <c r="K191" s="216"/>
      <c r="L191" s="271" t="s">
        <v>534</v>
      </c>
      <c r="M191" s="272"/>
      <c r="N191" s="272"/>
      <c r="O191" s="272"/>
      <c r="P191" s="272"/>
      <c r="Q191" s="272"/>
      <c r="R191" s="272"/>
      <c r="S191" s="273"/>
      <c r="T191" s="271" t="s">
        <v>535</v>
      </c>
      <c r="U191" s="272"/>
      <c r="V191" s="272"/>
      <c r="W191" s="273"/>
      <c r="X191" s="271" t="s">
        <v>536</v>
      </c>
      <c r="Y191" s="272"/>
      <c r="Z191" s="272"/>
      <c r="AA191" s="273"/>
      <c r="AB191" s="325" t="s">
        <v>537</v>
      </c>
      <c r="AC191" s="325" t="s">
        <v>538</v>
      </c>
      <c r="AD191" s="271" t="s">
        <v>440</v>
      </c>
      <c r="AE191" s="272"/>
      <c r="AF191" s="272"/>
      <c r="AG191" s="271" t="s">
        <v>539</v>
      </c>
      <c r="AH191" s="272"/>
      <c r="AI191" s="272"/>
      <c r="AJ191" s="272"/>
      <c r="AK191" s="272"/>
      <c r="AL191" s="272"/>
      <c r="AM191" s="272"/>
      <c r="AN191" s="272"/>
      <c r="AO191" s="272"/>
      <c r="AP191" s="272"/>
      <c r="AQ191" s="272"/>
      <c r="AR191" s="273"/>
    </row>
    <row r="192" spans="1:44" ht="39.950000000000003" customHeight="1" x14ac:dyDescent="0.25">
      <c r="B192" s="285"/>
      <c r="C192" s="288"/>
      <c r="D192" s="289"/>
      <c r="E192" s="289"/>
      <c r="F192" s="289"/>
      <c r="G192" s="289"/>
      <c r="H192" s="289"/>
      <c r="I192" s="289"/>
      <c r="J192" s="289"/>
      <c r="K192" s="110"/>
      <c r="L192" s="277"/>
      <c r="M192" s="278"/>
      <c r="N192" s="278"/>
      <c r="O192" s="278"/>
      <c r="P192" s="278"/>
      <c r="Q192" s="278"/>
      <c r="R192" s="278"/>
      <c r="S192" s="279"/>
      <c r="T192" s="277"/>
      <c r="U192" s="278"/>
      <c r="V192" s="278"/>
      <c r="W192" s="279"/>
      <c r="X192" s="277"/>
      <c r="Y192" s="278"/>
      <c r="Z192" s="278"/>
      <c r="AA192" s="279"/>
      <c r="AB192" s="326"/>
      <c r="AC192" s="326"/>
      <c r="AD192" s="277"/>
      <c r="AE192" s="278"/>
      <c r="AF192" s="278"/>
      <c r="AG192" s="277"/>
      <c r="AH192" s="278"/>
      <c r="AI192" s="278"/>
      <c r="AJ192" s="278"/>
      <c r="AK192" s="278"/>
      <c r="AL192" s="278"/>
      <c r="AM192" s="278"/>
      <c r="AN192" s="278"/>
      <c r="AO192" s="278"/>
      <c r="AP192" s="278"/>
      <c r="AQ192" s="278"/>
      <c r="AR192" s="279"/>
    </row>
    <row r="193" spans="1:44" ht="36" x14ac:dyDescent="0.25">
      <c r="B193" s="285"/>
      <c r="C193" s="191" t="s">
        <v>69</v>
      </c>
      <c r="D193" s="192" t="s">
        <v>540</v>
      </c>
      <c r="E193" s="192" t="s">
        <v>541</v>
      </c>
      <c r="F193" s="192" t="s">
        <v>542</v>
      </c>
      <c r="G193" s="192" t="s">
        <v>543</v>
      </c>
      <c r="H193" s="192" t="s">
        <v>544</v>
      </c>
      <c r="I193" s="192" t="s">
        <v>545</v>
      </c>
      <c r="J193" s="192" t="s">
        <v>546</v>
      </c>
      <c r="K193" s="192" t="s">
        <v>547</v>
      </c>
      <c r="L193" s="332" t="s">
        <v>548</v>
      </c>
      <c r="M193" s="333"/>
      <c r="N193" s="193" t="s">
        <v>549</v>
      </c>
      <c r="O193" s="193" t="s">
        <v>550</v>
      </c>
      <c r="P193" s="193" t="s">
        <v>397</v>
      </c>
      <c r="Q193" s="193" t="s">
        <v>390</v>
      </c>
      <c r="R193" s="193" t="s">
        <v>551</v>
      </c>
      <c r="S193" s="193" t="s">
        <v>552</v>
      </c>
      <c r="T193" s="193" t="s">
        <v>389</v>
      </c>
      <c r="U193" s="193" t="s">
        <v>553</v>
      </c>
      <c r="V193" s="193" t="s">
        <v>554</v>
      </c>
      <c r="W193" s="193" t="s">
        <v>555</v>
      </c>
      <c r="X193" s="193" t="s">
        <v>556</v>
      </c>
      <c r="Y193" s="193" t="s">
        <v>557</v>
      </c>
      <c r="Z193" s="193" t="s">
        <v>558</v>
      </c>
      <c r="AA193" s="193" t="s">
        <v>559</v>
      </c>
      <c r="AB193" s="327"/>
      <c r="AC193" s="327"/>
      <c r="AD193" s="193" t="s">
        <v>397</v>
      </c>
      <c r="AE193" s="193" t="s">
        <v>560</v>
      </c>
      <c r="AF193" s="193" t="s">
        <v>390</v>
      </c>
      <c r="AG193" s="193" t="s">
        <v>561</v>
      </c>
      <c r="AH193" s="193" t="s">
        <v>562</v>
      </c>
      <c r="AI193" s="193" t="s">
        <v>563</v>
      </c>
      <c r="AJ193" s="193" t="s">
        <v>564</v>
      </c>
      <c r="AK193" s="193" t="s">
        <v>565</v>
      </c>
      <c r="AL193" s="193" t="s">
        <v>566</v>
      </c>
      <c r="AM193" s="193" t="s">
        <v>567</v>
      </c>
      <c r="AN193" s="193" t="s">
        <v>568</v>
      </c>
      <c r="AO193" s="194" t="s">
        <v>569</v>
      </c>
      <c r="AP193" s="193" t="s">
        <v>570</v>
      </c>
      <c r="AQ193" s="193" t="s">
        <v>571</v>
      </c>
      <c r="AR193" s="193" t="s">
        <v>572</v>
      </c>
    </row>
    <row r="194" spans="1:44" ht="39.950000000000003" customHeight="1" x14ac:dyDescent="0.25">
      <c r="A194" s="62" t="s">
        <v>440</v>
      </c>
      <c r="B194" s="297" t="str">
        <f>'IDENTIFICACIÓN DE RIESGOS.'!$B$8</f>
        <v>Evaluación, Acompañamiento y Asesoría del Sistema de Control Interno</v>
      </c>
      <c r="C194" s="298">
        <v>6</v>
      </c>
      <c r="D194" s="301" t="str">
        <f>'IDENTIFICACIÓN DE RIESGOS.'!H58</f>
        <v>Riesgo 6</v>
      </c>
      <c r="E194" s="302"/>
      <c r="F194" s="297"/>
      <c r="G194" s="302" t="s">
        <v>253</v>
      </c>
      <c r="H194" s="294" t="str">
        <f>'IDENTIFICACIÓN DE RIESGOS.'!P58</f>
        <v>Seleccione</v>
      </c>
      <c r="I194" s="111">
        <f>'IDENTIFICACIÓN DE RIESGOS.'!I58</f>
        <v>0</v>
      </c>
      <c r="J194" s="203">
        <f>'IDENTIFICACIÓN DE RIESGOS.'!K58</f>
        <v>0</v>
      </c>
      <c r="K194" s="355" t="e">
        <f>DATOS!H203</f>
        <v>#DIV/0!</v>
      </c>
      <c r="L194" s="265"/>
      <c r="M194" s="267"/>
      <c r="N194" s="202"/>
      <c r="O194" s="202"/>
      <c r="P194" s="179" t="s">
        <v>253</v>
      </c>
      <c r="Q194" s="179" t="s">
        <v>253</v>
      </c>
      <c r="R194" s="202"/>
      <c r="S194" s="305" t="e">
        <f>DATOS!L295</f>
        <v>#DIV/0!</v>
      </c>
      <c r="T194" s="280" t="e">
        <f>DATOS!H355</f>
        <v>#DIV/0!</v>
      </c>
      <c r="U194" s="280" t="e">
        <f>DATOS!H351</f>
        <v>#DIV/0!</v>
      </c>
      <c r="V194" s="328" t="e">
        <f>DATOS!H386</f>
        <v>#DIV/0!</v>
      </c>
      <c r="W194" s="280" t="e">
        <f>IF(H194="Corrupción",DATOS!$B$391,IF(V194=DATOS!$B$199,DATOS!$B$391,IF(V194=DATOS!$B$198,DATOS!$B$392,IF(V194=DATOS!$B$197,DATOS!$B$392,IF(V194=DATOS!$B$196,DATOS!$B$393,"No Aplica")))))</f>
        <v>#DIV/0!</v>
      </c>
      <c r="X194" s="331" t="e">
        <f>IF(W194="No Aplica","No Aplica",IF(W194="Asumir","No requiere acciones adicionales","Definir acciones complementarias"))</f>
        <v>#DIV/0!</v>
      </c>
      <c r="Y194" s="283"/>
      <c r="Z194" s="283"/>
      <c r="AA194" s="249"/>
      <c r="AB194" s="283"/>
      <c r="AC194" s="283"/>
      <c r="AD194" s="280" t="str">
        <f>DATOS!B396</f>
        <v xml:space="preserve">Monitoreo permanente y se deja registro mensual </v>
      </c>
      <c r="AE194" s="283" t="s">
        <v>583</v>
      </c>
      <c r="AF194" s="283" t="s">
        <v>253</v>
      </c>
      <c r="AG194" s="202"/>
      <c r="AH194" s="202"/>
      <c r="AI194" s="202"/>
      <c r="AJ194" s="202"/>
      <c r="AK194" s="202"/>
      <c r="AL194" s="202"/>
      <c r="AM194" s="202"/>
      <c r="AN194" s="202"/>
      <c r="AO194" s="179"/>
      <c r="AP194" s="202"/>
      <c r="AQ194" s="202"/>
      <c r="AR194" s="202"/>
    </row>
    <row r="195" spans="1:44" ht="39.950000000000003" customHeight="1" x14ac:dyDescent="0.25">
      <c r="B195" s="297"/>
      <c r="C195" s="299"/>
      <c r="D195" s="297"/>
      <c r="E195" s="303"/>
      <c r="F195" s="297"/>
      <c r="G195" s="303"/>
      <c r="H195" s="295"/>
      <c r="I195" s="111">
        <f>'IDENTIFICACIÓN DE RIESGOS.'!I59</f>
        <v>0</v>
      </c>
      <c r="J195" s="203">
        <f>'IDENTIFICACIÓN DE RIESGOS.'!K59</f>
        <v>0</v>
      </c>
      <c r="K195" s="355"/>
      <c r="L195" s="265"/>
      <c r="M195" s="267"/>
      <c r="N195" s="202"/>
      <c r="O195" s="202"/>
      <c r="P195" s="179" t="s">
        <v>253</v>
      </c>
      <c r="Q195" s="179" t="s">
        <v>253</v>
      </c>
      <c r="R195" s="202"/>
      <c r="S195" s="306"/>
      <c r="T195" s="281"/>
      <c r="U195" s="281"/>
      <c r="V195" s="329"/>
      <c r="W195" s="281"/>
      <c r="X195" s="331"/>
      <c r="Y195" s="283"/>
      <c r="Z195" s="283"/>
      <c r="AA195" s="250"/>
      <c r="AB195" s="283"/>
      <c r="AC195" s="283"/>
      <c r="AD195" s="281"/>
      <c r="AE195" s="283"/>
      <c r="AF195" s="283"/>
      <c r="AG195" s="202"/>
      <c r="AH195" s="202"/>
      <c r="AI195" s="202"/>
      <c r="AJ195" s="202"/>
      <c r="AK195" s="202"/>
      <c r="AL195" s="202"/>
      <c r="AM195" s="202"/>
      <c r="AN195" s="202"/>
      <c r="AO195" s="179"/>
      <c r="AP195" s="202"/>
      <c r="AQ195" s="202"/>
      <c r="AR195" s="202"/>
    </row>
    <row r="196" spans="1:44" ht="39.950000000000003" customHeight="1" x14ac:dyDescent="0.25">
      <c r="B196" s="297"/>
      <c r="C196" s="299"/>
      <c r="D196" s="297"/>
      <c r="E196" s="303"/>
      <c r="F196" s="297"/>
      <c r="G196" s="303"/>
      <c r="H196" s="295"/>
      <c r="I196" s="111">
        <f>'IDENTIFICACIÓN DE RIESGOS.'!I60</f>
        <v>0</v>
      </c>
      <c r="J196" s="203">
        <f>'IDENTIFICACIÓN DE RIESGOS.'!K60</f>
        <v>0</v>
      </c>
      <c r="K196" s="355"/>
      <c r="L196" s="265"/>
      <c r="M196" s="267"/>
      <c r="N196" s="202"/>
      <c r="O196" s="202"/>
      <c r="P196" s="179" t="s">
        <v>253</v>
      </c>
      <c r="Q196" s="179" t="s">
        <v>253</v>
      </c>
      <c r="R196" s="202"/>
      <c r="S196" s="306"/>
      <c r="T196" s="281"/>
      <c r="U196" s="281"/>
      <c r="V196" s="329"/>
      <c r="W196" s="281"/>
      <c r="X196" s="105"/>
      <c r="Y196" s="283"/>
      <c r="Z196" s="283"/>
      <c r="AA196" s="250"/>
      <c r="AB196" s="283"/>
      <c r="AC196" s="283"/>
      <c r="AD196" s="281"/>
      <c r="AE196" s="283"/>
      <c r="AF196" s="283"/>
      <c r="AG196" s="202"/>
      <c r="AH196" s="202"/>
      <c r="AI196" s="202"/>
      <c r="AJ196" s="202"/>
      <c r="AK196" s="202"/>
      <c r="AL196" s="202"/>
      <c r="AM196" s="202"/>
      <c r="AN196" s="202"/>
      <c r="AO196" s="179"/>
      <c r="AP196" s="202"/>
      <c r="AQ196" s="202"/>
      <c r="AR196" s="202"/>
    </row>
    <row r="197" spans="1:44" ht="39.950000000000003" customHeight="1" x14ac:dyDescent="0.25">
      <c r="B197" s="297"/>
      <c r="C197" s="299"/>
      <c r="D197" s="297"/>
      <c r="E197" s="303"/>
      <c r="F197" s="297"/>
      <c r="G197" s="303"/>
      <c r="H197" s="295"/>
      <c r="I197" s="111">
        <f>'IDENTIFICACIÓN DE RIESGOS.'!I61</f>
        <v>0</v>
      </c>
      <c r="J197" s="203">
        <f>'IDENTIFICACIÓN DE RIESGOS.'!K61</f>
        <v>0</v>
      </c>
      <c r="K197" s="355"/>
      <c r="L197" s="265"/>
      <c r="M197" s="267"/>
      <c r="N197" s="202"/>
      <c r="O197" s="202"/>
      <c r="P197" s="179" t="s">
        <v>253</v>
      </c>
      <c r="Q197" s="179" t="s">
        <v>253</v>
      </c>
      <c r="R197" s="202"/>
      <c r="S197" s="306"/>
      <c r="T197" s="281"/>
      <c r="U197" s="281"/>
      <c r="V197" s="329"/>
      <c r="W197" s="281"/>
      <c r="X197" s="105"/>
      <c r="Y197" s="283"/>
      <c r="Z197" s="283"/>
      <c r="AA197" s="250"/>
      <c r="AB197" s="283"/>
      <c r="AC197" s="283"/>
      <c r="AD197" s="281"/>
      <c r="AE197" s="283"/>
      <c r="AF197" s="283"/>
      <c r="AG197" s="202"/>
      <c r="AH197" s="202"/>
      <c r="AI197" s="202"/>
      <c r="AJ197" s="202"/>
      <c r="AK197" s="202"/>
      <c r="AL197" s="202"/>
      <c r="AM197" s="202"/>
      <c r="AN197" s="202"/>
      <c r="AO197" s="179"/>
      <c r="AP197" s="202"/>
      <c r="AQ197" s="202"/>
      <c r="AR197" s="202"/>
    </row>
    <row r="198" spans="1:44" ht="39.950000000000003" customHeight="1" x14ac:dyDescent="0.25">
      <c r="B198" s="297"/>
      <c r="C198" s="299"/>
      <c r="D198" s="297"/>
      <c r="E198" s="303"/>
      <c r="F198" s="297"/>
      <c r="G198" s="303"/>
      <c r="H198" s="311" t="s">
        <v>620</v>
      </c>
      <c r="I198" s="111">
        <f>'IDENTIFICACIÓN DE RIESGOS.'!I62</f>
        <v>0</v>
      </c>
      <c r="J198" s="203">
        <f>'IDENTIFICACIÓN DE RIESGOS.'!K62</f>
        <v>0</v>
      </c>
      <c r="K198" s="355"/>
      <c r="L198" s="265"/>
      <c r="M198" s="267"/>
      <c r="N198" s="202"/>
      <c r="O198" s="202"/>
      <c r="P198" s="179" t="s">
        <v>253</v>
      </c>
      <c r="Q198" s="179" t="s">
        <v>253</v>
      </c>
      <c r="R198" s="202"/>
      <c r="S198" s="306"/>
      <c r="T198" s="281"/>
      <c r="U198" s="281"/>
      <c r="V198" s="329"/>
      <c r="W198" s="281"/>
      <c r="X198" s="105"/>
      <c r="Y198" s="283"/>
      <c r="Z198" s="283"/>
      <c r="AA198" s="250"/>
      <c r="AB198" s="283"/>
      <c r="AC198" s="283"/>
      <c r="AD198" s="281"/>
      <c r="AE198" s="283"/>
      <c r="AF198" s="283"/>
      <c r="AG198" s="202"/>
      <c r="AH198" s="202"/>
      <c r="AI198" s="202"/>
      <c r="AJ198" s="202"/>
      <c r="AK198" s="202"/>
      <c r="AL198" s="202"/>
      <c r="AM198" s="202"/>
      <c r="AN198" s="202"/>
      <c r="AO198" s="179"/>
      <c r="AP198" s="202"/>
      <c r="AQ198" s="202"/>
      <c r="AR198" s="202"/>
    </row>
    <row r="199" spans="1:44" ht="39.950000000000003" customHeight="1" x14ac:dyDescent="0.25">
      <c r="B199" s="297"/>
      <c r="C199" s="299"/>
      <c r="D199" s="297"/>
      <c r="E199" s="303"/>
      <c r="F199" s="297"/>
      <c r="G199" s="303"/>
      <c r="H199" s="312"/>
      <c r="I199" s="111">
        <f>'IDENTIFICACIÓN DE RIESGOS.'!I63</f>
        <v>0</v>
      </c>
      <c r="J199" s="203">
        <f>'IDENTIFICACIÓN DE RIESGOS.'!K63</f>
        <v>0</v>
      </c>
      <c r="K199" s="355"/>
      <c r="L199" s="265"/>
      <c r="M199" s="267"/>
      <c r="N199" s="202"/>
      <c r="O199" s="202"/>
      <c r="P199" s="179" t="s">
        <v>253</v>
      </c>
      <c r="Q199" s="179" t="s">
        <v>253</v>
      </c>
      <c r="R199" s="202"/>
      <c r="S199" s="306"/>
      <c r="T199" s="281"/>
      <c r="U199" s="281"/>
      <c r="V199" s="329"/>
      <c r="W199" s="281"/>
      <c r="X199" s="105"/>
      <c r="Y199" s="283"/>
      <c r="Z199" s="283"/>
      <c r="AA199" s="250"/>
      <c r="AB199" s="283"/>
      <c r="AC199" s="283"/>
      <c r="AD199" s="281"/>
      <c r="AE199" s="283"/>
      <c r="AF199" s="283"/>
      <c r="AG199" s="202"/>
      <c r="AH199" s="202"/>
      <c r="AI199" s="202"/>
      <c r="AJ199" s="202"/>
      <c r="AK199" s="202"/>
      <c r="AL199" s="202"/>
      <c r="AM199" s="202"/>
      <c r="AN199" s="202"/>
      <c r="AO199" s="179"/>
      <c r="AP199" s="202"/>
      <c r="AQ199" s="202"/>
      <c r="AR199" s="202"/>
    </row>
    <row r="200" spans="1:44" ht="39.950000000000003" customHeight="1" x14ac:dyDescent="0.25">
      <c r="B200" s="297"/>
      <c r="C200" s="299"/>
      <c r="D200" s="297"/>
      <c r="E200" s="303"/>
      <c r="F200" s="297"/>
      <c r="G200" s="303"/>
      <c r="H200" s="294" t="s">
        <v>253</v>
      </c>
      <c r="I200" s="111">
        <f>'IDENTIFICACIÓN DE RIESGOS.'!I64</f>
        <v>0</v>
      </c>
      <c r="J200" s="203">
        <f>'IDENTIFICACIÓN DE RIESGOS.'!K64</f>
        <v>0</v>
      </c>
      <c r="K200" s="355"/>
      <c r="L200" s="265"/>
      <c r="M200" s="267"/>
      <c r="N200" s="202"/>
      <c r="O200" s="202"/>
      <c r="P200" s="179" t="s">
        <v>253</v>
      </c>
      <c r="Q200" s="179" t="s">
        <v>253</v>
      </c>
      <c r="R200" s="202"/>
      <c r="S200" s="306"/>
      <c r="T200" s="281"/>
      <c r="U200" s="281"/>
      <c r="V200" s="329"/>
      <c r="W200" s="281"/>
      <c r="X200" s="105"/>
      <c r="Y200" s="283"/>
      <c r="Z200" s="283"/>
      <c r="AA200" s="250"/>
      <c r="AB200" s="283"/>
      <c r="AC200" s="283"/>
      <c r="AD200" s="281"/>
      <c r="AE200" s="283"/>
      <c r="AF200" s="283"/>
      <c r="AG200" s="202"/>
      <c r="AH200" s="202"/>
      <c r="AI200" s="202"/>
      <c r="AJ200" s="202"/>
      <c r="AK200" s="202"/>
      <c r="AL200" s="202"/>
      <c r="AM200" s="202"/>
      <c r="AN200" s="202"/>
      <c r="AO200" s="179"/>
      <c r="AP200" s="202"/>
      <c r="AQ200" s="202"/>
      <c r="AR200" s="202"/>
    </row>
    <row r="201" spans="1:44" ht="39.950000000000003" customHeight="1" x14ac:dyDescent="0.25">
      <c r="B201" s="297"/>
      <c r="C201" s="299"/>
      <c r="D201" s="297"/>
      <c r="E201" s="303"/>
      <c r="F201" s="297"/>
      <c r="G201" s="303"/>
      <c r="H201" s="295"/>
      <c r="I201" s="111">
        <f>'IDENTIFICACIÓN DE RIESGOS.'!I65</f>
        <v>0</v>
      </c>
      <c r="J201" s="203">
        <f>'IDENTIFICACIÓN DE RIESGOS.'!K65</f>
        <v>0</v>
      </c>
      <c r="K201" s="355"/>
      <c r="L201" s="265"/>
      <c r="M201" s="267"/>
      <c r="N201" s="202"/>
      <c r="O201" s="202"/>
      <c r="P201" s="179" t="s">
        <v>253</v>
      </c>
      <c r="Q201" s="179" t="s">
        <v>253</v>
      </c>
      <c r="R201" s="202"/>
      <c r="S201" s="306"/>
      <c r="T201" s="281"/>
      <c r="U201" s="281"/>
      <c r="V201" s="329"/>
      <c r="W201" s="281"/>
      <c r="X201" s="105"/>
      <c r="Y201" s="283"/>
      <c r="Z201" s="283"/>
      <c r="AA201" s="250"/>
      <c r="AB201" s="283"/>
      <c r="AC201" s="283"/>
      <c r="AD201" s="281"/>
      <c r="AE201" s="283"/>
      <c r="AF201" s="283"/>
      <c r="AG201" s="202"/>
      <c r="AH201" s="202"/>
      <c r="AI201" s="202"/>
      <c r="AJ201" s="202"/>
      <c r="AK201" s="202"/>
      <c r="AL201" s="202"/>
      <c r="AM201" s="202"/>
      <c r="AN201" s="202"/>
      <c r="AO201" s="179"/>
      <c r="AP201" s="202"/>
      <c r="AQ201" s="202"/>
      <c r="AR201" s="202"/>
    </row>
    <row r="202" spans="1:44" ht="39.950000000000003" customHeight="1" x14ac:dyDescent="0.25">
      <c r="B202" s="297"/>
      <c r="C202" s="299"/>
      <c r="D202" s="297"/>
      <c r="E202" s="303"/>
      <c r="F202" s="297"/>
      <c r="G202" s="303"/>
      <c r="H202" s="295"/>
      <c r="I202" s="111">
        <f>'IDENTIFICACIÓN DE RIESGOS.'!I66</f>
        <v>0</v>
      </c>
      <c r="J202" s="203">
        <f>'IDENTIFICACIÓN DE RIESGOS.'!K66</f>
        <v>0</v>
      </c>
      <c r="K202" s="355"/>
      <c r="L202" s="265"/>
      <c r="M202" s="267"/>
      <c r="N202" s="202"/>
      <c r="O202" s="202"/>
      <c r="P202" s="179" t="s">
        <v>253</v>
      </c>
      <c r="Q202" s="179" t="s">
        <v>253</v>
      </c>
      <c r="R202" s="202"/>
      <c r="S202" s="306"/>
      <c r="T202" s="281"/>
      <c r="U202" s="281"/>
      <c r="V202" s="329"/>
      <c r="W202" s="281"/>
      <c r="X202" s="105"/>
      <c r="Y202" s="283"/>
      <c r="Z202" s="283"/>
      <c r="AA202" s="250"/>
      <c r="AB202" s="283"/>
      <c r="AC202" s="283"/>
      <c r="AD202" s="281"/>
      <c r="AE202" s="283"/>
      <c r="AF202" s="283"/>
      <c r="AG202" s="202"/>
      <c r="AH202" s="202"/>
      <c r="AI202" s="202"/>
      <c r="AJ202" s="202"/>
      <c r="AK202" s="202"/>
      <c r="AL202" s="202"/>
      <c r="AM202" s="202"/>
      <c r="AN202" s="202"/>
      <c r="AO202" s="179"/>
      <c r="AP202" s="202"/>
      <c r="AQ202" s="202"/>
      <c r="AR202" s="202"/>
    </row>
    <row r="203" spans="1:44" ht="39.950000000000003" customHeight="1" x14ac:dyDescent="0.25">
      <c r="B203" s="297"/>
      <c r="C203" s="300"/>
      <c r="D203" s="297"/>
      <c r="E203" s="301"/>
      <c r="F203" s="297"/>
      <c r="G203" s="301"/>
      <c r="H203" s="296"/>
      <c r="I203" s="111">
        <f>'IDENTIFICACIÓN DE RIESGOS.'!I67</f>
        <v>0</v>
      </c>
      <c r="J203" s="203">
        <f>'IDENTIFICACIÓN DE RIESGOS.'!K67</f>
        <v>0</v>
      </c>
      <c r="K203" s="355"/>
      <c r="L203" s="265"/>
      <c r="M203" s="267"/>
      <c r="N203" s="202"/>
      <c r="O203" s="202"/>
      <c r="P203" s="179" t="s">
        <v>253</v>
      </c>
      <c r="Q203" s="179" t="s">
        <v>253</v>
      </c>
      <c r="R203" s="202"/>
      <c r="S203" s="307"/>
      <c r="T203" s="282"/>
      <c r="U203" s="281"/>
      <c r="V203" s="330"/>
      <c r="W203" s="282"/>
      <c r="X203" s="106"/>
      <c r="Y203" s="283"/>
      <c r="Z203" s="283"/>
      <c r="AA203" s="251"/>
      <c r="AB203" s="283"/>
      <c r="AC203" s="283"/>
      <c r="AD203" s="282"/>
      <c r="AE203" s="283"/>
      <c r="AF203" s="283"/>
      <c r="AG203" s="202"/>
      <c r="AH203" s="202"/>
      <c r="AI203" s="202"/>
      <c r="AJ203" s="202"/>
      <c r="AK203" s="202"/>
      <c r="AL203" s="202"/>
      <c r="AM203" s="202"/>
      <c r="AN203" s="202"/>
      <c r="AO203" s="179"/>
      <c r="AP203" s="202"/>
      <c r="AQ203" s="202"/>
      <c r="AR203" s="202"/>
    </row>
    <row r="205" spans="1:44" ht="39.950000000000003" customHeight="1" x14ac:dyDescent="0.25">
      <c r="A205" s="315"/>
      <c r="B205" s="268" t="s">
        <v>621</v>
      </c>
      <c r="C205" s="269"/>
      <c r="D205" s="269"/>
      <c r="E205" s="269"/>
      <c r="F205" s="270"/>
      <c r="G205" s="316"/>
      <c r="L205" s="317" t="s">
        <v>622</v>
      </c>
      <c r="M205" s="317"/>
      <c r="N205" s="317"/>
      <c r="O205" s="317"/>
      <c r="P205" s="317"/>
      <c r="Q205" s="317"/>
      <c r="R205" s="317"/>
      <c r="S205" s="317"/>
      <c r="T205" s="317"/>
      <c r="U205" s="317"/>
      <c r="V205" s="317"/>
      <c r="W205" s="317"/>
      <c r="AE205" s="317" t="s">
        <v>623</v>
      </c>
      <c r="AF205" s="317"/>
      <c r="AG205" s="317"/>
      <c r="AH205" s="317"/>
      <c r="AI205" s="317"/>
      <c r="AJ205" s="317"/>
      <c r="AK205" s="317"/>
      <c r="AL205" s="317"/>
      <c r="AM205" s="317" t="s">
        <v>624</v>
      </c>
      <c r="AN205" s="317"/>
      <c r="AO205" s="317"/>
      <c r="AP205" s="317"/>
      <c r="AQ205" s="317"/>
      <c r="AR205" s="317"/>
    </row>
    <row r="206" spans="1:44" ht="39.950000000000003" customHeight="1" x14ac:dyDescent="0.25">
      <c r="A206" s="315"/>
      <c r="B206" s="205" t="s">
        <v>625</v>
      </c>
      <c r="C206" s="205" t="s">
        <v>626</v>
      </c>
      <c r="D206" s="205" t="s">
        <v>627</v>
      </c>
      <c r="E206" s="205" t="s">
        <v>628</v>
      </c>
      <c r="F206" s="206" t="s">
        <v>366</v>
      </c>
      <c r="G206" s="316"/>
      <c r="H206" s="64"/>
      <c r="L206" s="207" t="s">
        <v>629</v>
      </c>
      <c r="M206" s="207" t="s">
        <v>630</v>
      </c>
      <c r="N206" s="207" t="s">
        <v>631</v>
      </c>
      <c r="O206" s="207" t="s">
        <v>417</v>
      </c>
      <c r="P206" s="207" t="s">
        <v>418</v>
      </c>
      <c r="Q206" s="207" t="s">
        <v>419</v>
      </c>
      <c r="R206" s="207" t="s">
        <v>420</v>
      </c>
      <c r="S206" s="207" t="s">
        <v>421</v>
      </c>
      <c r="T206" s="207" t="s">
        <v>422</v>
      </c>
      <c r="U206" s="207" t="s">
        <v>423</v>
      </c>
      <c r="V206" s="207" t="s">
        <v>424</v>
      </c>
      <c r="W206" s="207" t="s">
        <v>425</v>
      </c>
      <c r="AE206" s="334" t="s">
        <v>632</v>
      </c>
      <c r="AF206" s="334"/>
      <c r="AG206" s="334" t="s">
        <v>633</v>
      </c>
      <c r="AH206" s="334"/>
      <c r="AI206" s="334" t="s">
        <v>634</v>
      </c>
      <c r="AJ206" s="334"/>
      <c r="AK206" s="334" t="s">
        <v>635</v>
      </c>
      <c r="AL206" s="334"/>
      <c r="AM206" s="334" t="s">
        <v>636</v>
      </c>
      <c r="AN206" s="334"/>
      <c r="AO206" s="334" t="s">
        <v>637</v>
      </c>
      <c r="AP206" s="334"/>
      <c r="AQ206" s="334" t="s">
        <v>638</v>
      </c>
      <c r="AR206" s="334"/>
    </row>
    <row r="207" spans="1:44" ht="39.950000000000003" customHeight="1" x14ac:dyDescent="0.25">
      <c r="A207" s="315"/>
      <c r="B207" s="348" t="e">
        <f>'PRIORIZACIÓN PROBABILIDAD'!Q11</f>
        <v>#DIV/0!</v>
      </c>
      <c r="C207" s="280" t="e">
        <f>IF(B207=DATOS!$B$128,DATOS!$C$128,IF(B207=DATOS!$B$129,DATOS!$C$129,IF(B207=DATOS!$B$130,DATOS!$C$130,IF(B207=DATOS!$B$131,DATOS!$C$131,IF(B207=DATOS!$B$132,DATOS!$C$132)))))</f>
        <v>#DIV/0!</v>
      </c>
      <c r="D207" s="208" t="str">
        <f>IF($H$194="Seleccione","Escoja clasificación del riesgo",IF($H$194="Corrupción",DATOS!B105,IF($H$194="Gestión",DATOS!C105,IF($H$194="Seguridad Digital",DATOS!D105))))</f>
        <v>Escoja clasificación del riesgo</v>
      </c>
      <c r="E207" s="209"/>
      <c r="F207" s="321" t="b">
        <f>IF(H194="Gestión",DATOS!$M$157,IF(H194="Corrupción",DATOS!$M$156,IF(H194="Seguridad Digital",DATOS!$M$158)))</f>
        <v>0</v>
      </c>
      <c r="G207" s="324"/>
      <c r="L207" s="308" t="s">
        <v>390</v>
      </c>
      <c r="M207" s="249" t="s">
        <v>721</v>
      </c>
      <c r="N207" s="249"/>
      <c r="O207" s="249"/>
      <c r="P207" s="249"/>
      <c r="Q207" s="249"/>
      <c r="R207" s="249"/>
      <c r="S207" s="249"/>
      <c r="T207" s="249"/>
      <c r="U207" s="249"/>
      <c r="V207" s="249"/>
      <c r="W207" s="249"/>
      <c r="AE207" s="207" t="s">
        <v>519</v>
      </c>
      <c r="AF207" s="207"/>
      <c r="AG207" s="207" t="s">
        <v>519</v>
      </c>
      <c r="AH207" s="207"/>
      <c r="AI207" s="207" t="s">
        <v>519</v>
      </c>
      <c r="AJ207" s="207"/>
      <c r="AK207" s="207" t="s">
        <v>519</v>
      </c>
      <c r="AL207" s="207"/>
      <c r="AM207" s="207" t="s">
        <v>519</v>
      </c>
      <c r="AN207" s="207"/>
      <c r="AO207" s="212" t="s">
        <v>519</v>
      </c>
      <c r="AP207" s="207"/>
      <c r="AQ207" s="207" t="s">
        <v>519</v>
      </c>
      <c r="AR207" s="207"/>
    </row>
    <row r="208" spans="1:44" ht="127.5" customHeight="1" x14ac:dyDescent="0.25">
      <c r="A208" s="315"/>
      <c r="B208" s="349"/>
      <c r="C208" s="281"/>
      <c r="D208" s="208" t="str">
        <f>IF($H$194="Seleccione","Escoja clasificación del riesgo",IF($H$194="Corrupción",DATOS!B106,IF($H$194="Gestión",DATOS!C106,IF($H$194="Seguridad Digital",DATOS!D106))))</f>
        <v>Escoja clasificación del riesgo</v>
      </c>
      <c r="E208" s="209"/>
      <c r="F208" s="322"/>
      <c r="G208" s="324"/>
      <c r="L208" s="309"/>
      <c r="M208" s="251"/>
      <c r="N208" s="251"/>
      <c r="O208" s="251"/>
      <c r="P208" s="251"/>
      <c r="Q208" s="251"/>
      <c r="R208" s="251"/>
      <c r="S208" s="251"/>
      <c r="T208" s="251"/>
      <c r="U208" s="251"/>
      <c r="V208" s="251"/>
      <c r="W208" s="251"/>
      <c r="AE208" s="207" t="s">
        <v>641</v>
      </c>
      <c r="AG208" s="207" t="s">
        <v>641</v>
      </c>
      <c r="AI208" s="207" t="s">
        <v>641</v>
      </c>
      <c r="AK208" s="207" t="s">
        <v>641</v>
      </c>
      <c r="AM208" s="207" t="s">
        <v>643</v>
      </c>
      <c r="AO208" s="212" t="s">
        <v>645</v>
      </c>
      <c r="AQ208" s="207" t="s">
        <v>643</v>
      </c>
      <c r="AR208" s="202"/>
    </row>
    <row r="209" spans="1:44" ht="39.950000000000003" customHeight="1" x14ac:dyDescent="0.25">
      <c r="A209" s="315"/>
      <c r="B209" s="349"/>
      <c r="C209" s="281"/>
      <c r="D209" s="208" t="str">
        <f>IF($H$194="Seleccione","Escoja clasificación del riesgo",IF($H$194="Corrupción",DATOS!B107,IF($H$194="Gestión",DATOS!C107,IF($H$194="Seguridad Digital",DATOS!D107))))</f>
        <v>Escoja clasificación del riesgo</v>
      </c>
      <c r="E209" s="209"/>
      <c r="F209" s="322"/>
      <c r="G209" s="324"/>
      <c r="L209" s="308" t="s">
        <v>646</v>
      </c>
      <c r="M209" s="249" t="s">
        <v>647</v>
      </c>
      <c r="N209" s="250"/>
      <c r="O209" s="250"/>
      <c r="P209" s="250"/>
      <c r="Q209" s="250"/>
      <c r="R209" s="250"/>
      <c r="S209" s="250"/>
      <c r="T209" s="250"/>
      <c r="U209" s="250"/>
      <c r="V209" s="250"/>
      <c r="W209" s="250"/>
      <c r="AE209" s="207" t="s">
        <v>648</v>
      </c>
      <c r="AF209" s="207" t="s">
        <v>649</v>
      </c>
      <c r="AG209" s="207" t="s">
        <v>648</v>
      </c>
      <c r="AH209" s="207" t="s">
        <v>649</v>
      </c>
      <c r="AI209" s="207" t="s">
        <v>648</v>
      </c>
      <c r="AJ209" s="207" t="s">
        <v>649</v>
      </c>
      <c r="AK209" s="207" t="s">
        <v>648</v>
      </c>
      <c r="AL209" s="207" t="s">
        <v>649</v>
      </c>
      <c r="AM209" s="207" t="s">
        <v>648</v>
      </c>
      <c r="AN209" s="207" t="s">
        <v>650</v>
      </c>
      <c r="AO209" s="212" t="s">
        <v>648</v>
      </c>
      <c r="AP209" s="207" t="s">
        <v>650</v>
      </c>
      <c r="AQ209" s="207" t="s">
        <v>648</v>
      </c>
      <c r="AR209" s="207" t="s">
        <v>650</v>
      </c>
    </row>
    <row r="210" spans="1:44" ht="39.950000000000003" customHeight="1" x14ac:dyDescent="0.25">
      <c r="A210" s="315"/>
      <c r="B210" s="349"/>
      <c r="C210" s="281"/>
      <c r="D210" s="208" t="str">
        <f>IF($H$194="Seleccione","Escoja clasificación del riesgo",IF($H$194="Corrupción",DATOS!B108,IF($H$194="Gestión",DATOS!C108,IF($H$194="Seguridad Digital",DATOS!D108))))</f>
        <v>Escoja clasificación del riesgo</v>
      </c>
      <c r="E210" s="209"/>
      <c r="F210" s="322"/>
      <c r="G210" s="324"/>
      <c r="L210" s="309"/>
      <c r="M210" s="250"/>
      <c r="N210" s="250"/>
      <c r="O210" s="250"/>
      <c r="P210" s="250"/>
      <c r="Q210" s="250"/>
      <c r="R210" s="250"/>
      <c r="S210" s="250"/>
      <c r="T210" s="250"/>
      <c r="U210" s="250"/>
      <c r="V210" s="250"/>
      <c r="W210" s="250"/>
      <c r="AE210" s="202">
        <v>1</v>
      </c>
      <c r="AF210" s="202"/>
      <c r="AG210" s="202">
        <v>1</v>
      </c>
      <c r="AH210" s="202"/>
      <c r="AI210" s="202">
        <v>1</v>
      </c>
      <c r="AJ210" s="202"/>
      <c r="AK210" s="202">
        <v>1</v>
      </c>
      <c r="AL210" s="202"/>
      <c r="AM210" s="202">
        <v>1</v>
      </c>
      <c r="AN210" s="202"/>
      <c r="AO210" s="179">
        <v>1</v>
      </c>
      <c r="AP210" s="202"/>
      <c r="AQ210" s="202">
        <v>1</v>
      </c>
      <c r="AR210" s="202"/>
    </row>
    <row r="211" spans="1:44" ht="39.950000000000003" customHeight="1" x14ac:dyDescent="0.25">
      <c r="A211" s="315"/>
      <c r="B211" s="349"/>
      <c r="C211" s="281"/>
      <c r="D211" s="208" t="str">
        <f>IF($H$194="Seleccione","Escoja clasificación del riesgo",IF($H$194="Corrupción",DATOS!B109,IF($H$194="Gestión",DATOS!C109,IF($H$194="Seguridad Digital",DATOS!D109))))</f>
        <v>Escoja clasificación del riesgo</v>
      </c>
      <c r="E211" s="209"/>
      <c r="F211" s="322"/>
      <c r="G211" s="324"/>
      <c r="L211" s="310"/>
      <c r="M211" s="251"/>
      <c r="N211" s="251"/>
      <c r="O211" s="251"/>
      <c r="P211" s="251"/>
      <c r="Q211" s="251"/>
      <c r="R211" s="251"/>
      <c r="S211" s="251"/>
      <c r="T211" s="251"/>
      <c r="U211" s="251"/>
      <c r="V211" s="251"/>
      <c r="W211" s="251"/>
      <c r="AE211" s="202">
        <v>2</v>
      </c>
      <c r="AF211" s="202"/>
      <c r="AG211" s="202">
        <v>2</v>
      </c>
      <c r="AH211" s="202"/>
      <c r="AI211" s="202">
        <v>2</v>
      </c>
      <c r="AJ211" s="202"/>
      <c r="AK211" s="202">
        <v>2</v>
      </c>
      <c r="AL211" s="202"/>
      <c r="AM211" s="202">
        <v>2</v>
      </c>
      <c r="AN211" s="202"/>
      <c r="AO211" s="179">
        <v>2</v>
      </c>
      <c r="AP211" s="202"/>
      <c r="AQ211" s="202">
        <v>2</v>
      </c>
      <c r="AR211" s="202"/>
    </row>
    <row r="212" spans="1:44" ht="39.950000000000003" customHeight="1" x14ac:dyDescent="0.25">
      <c r="A212" s="315"/>
      <c r="B212" s="349"/>
      <c r="C212" s="281"/>
      <c r="D212" s="208" t="str">
        <f>IF($H$194="Seleccione","Escoja clasificación del riesgo",IF($H$194="Corrupción",DATOS!B110,IF($H$194="Gestión",DATOS!C110,IF($H$194="Seguridad Digital",DATOS!D110))))</f>
        <v>Escoja clasificación del riesgo</v>
      </c>
      <c r="E212" s="209"/>
      <c r="F212" s="322"/>
      <c r="G212" s="324"/>
      <c r="L212" s="308" t="s">
        <v>397</v>
      </c>
      <c r="M212" s="249" t="s">
        <v>659</v>
      </c>
      <c r="N212" s="283"/>
      <c r="O212" s="283"/>
      <c r="P212" s="283"/>
      <c r="Q212" s="283"/>
      <c r="R212" s="283"/>
      <c r="S212" s="283"/>
      <c r="T212" s="283"/>
      <c r="U212" s="283"/>
      <c r="V212" s="283"/>
      <c r="W212" s="283"/>
      <c r="AE212" s="202">
        <v>3</v>
      </c>
      <c r="AF212" s="202"/>
      <c r="AG212" s="202">
        <v>3</v>
      </c>
      <c r="AH212" s="202"/>
      <c r="AI212" s="202">
        <v>3</v>
      </c>
      <c r="AJ212" s="202"/>
      <c r="AK212" s="202">
        <v>3</v>
      </c>
      <c r="AL212" s="202"/>
      <c r="AM212" s="202">
        <v>3</v>
      </c>
      <c r="AN212" s="202"/>
      <c r="AO212" s="179">
        <v>3</v>
      </c>
      <c r="AP212" s="202"/>
      <c r="AQ212" s="202">
        <v>3</v>
      </c>
      <c r="AR212" s="202"/>
    </row>
    <row r="213" spans="1:44" ht="39.950000000000003" customHeight="1" x14ac:dyDescent="0.25">
      <c r="A213" s="315"/>
      <c r="B213" s="349"/>
      <c r="C213" s="281"/>
      <c r="D213" s="208" t="str">
        <f>IF($H$194="Seleccione","Escoja clasificación del riesgo",IF($H$194="Corrupción",DATOS!B111,IF($H$194="Gestión",DATOS!C111,IF($H$194="Seguridad Digital",DATOS!D111))))</f>
        <v>Escoja clasificación del riesgo</v>
      </c>
      <c r="E213" s="209"/>
      <c r="F213" s="322"/>
      <c r="G213" s="324"/>
      <c r="L213" s="309"/>
      <c r="M213" s="250"/>
      <c r="N213" s="283"/>
      <c r="O213" s="283"/>
      <c r="P213" s="283"/>
      <c r="Q213" s="283"/>
      <c r="R213" s="283"/>
      <c r="S213" s="283"/>
      <c r="T213" s="283"/>
      <c r="U213" s="283"/>
      <c r="V213" s="283"/>
      <c r="W213" s="283"/>
      <c r="AE213" s="202">
        <v>4</v>
      </c>
      <c r="AF213" s="202"/>
      <c r="AG213" s="202">
        <v>4</v>
      </c>
      <c r="AH213" s="202"/>
      <c r="AI213" s="202">
        <v>4</v>
      </c>
      <c r="AJ213" s="202"/>
      <c r="AK213" s="202">
        <v>4</v>
      </c>
      <c r="AL213" s="202"/>
      <c r="AM213" s="202">
        <v>4</v>
      </c>
      <c r="AN213" s="202"/>
      <c r="AO213" s="179">
        <v>4</v>
      </c>
      <c r="AP213" s="202"/>
      <c r="AQ213" s="202">
        <v>4</v>
      </c>
      <c r="AR213" s="202"/>
    </row>
    <row r="214" spans="1:44" ht="39.950000000000003" customHeight="1" x14ac:dyDescent="0.25">
      <c r="A214" s="315"/>
      <c r="B214" s="349"/>
      <c r="C214" s="281"/>
      <c r="D214" s="208" t="str">
        <f>IF($H$194="Seleccione","Escoja clasificación del riesgo",IF($H$194="Corrupción",DATOS!B112,IF($H$194="Gestión",DATOS!C112,IF($H$194="Seguridad Digital",DATOS!D112))))</f>
        <v>Escoja clasificación del riesgo</v>
      </c>
      <c r="E214" s="209"/>
      <c r="F214" s="322"/>
      <c r="G214" s="324"/>
      <c r="L214" s="309"/>
      <c r="M214" s="250"/>
      <c r="N214" s="283"/>
      <c r="O214" s="283"/>
      <c r="P214" s="283"/>
      <c r="Q214" s="283"/>
      <c r="R214" s="283"/>
      <c r="S214" s="283"/>
      <c r="T214" s="283"/>
      <c r="U214" s="283"/>
      <c r="V214" s="283"/>
      <c r="W214" s="283"/>
      <c r="AE214" s="202">
        <v>5</v>
      </c>
      <c r="AF214" s="202"/>
      <c r="AG214" s="202">
        <v>5</v>
      </c>
      <c r="AH214" s="202"/>
      <c r="AI214" s="202">
        <v>5</v>
      </c>
      <c r="AJ214" s="202"/>
      <c r="AK214" s="202">
        <v>5</v>
      </c>
      <c r="AL214" s="202"/>
      <c r="AM214" s="202">
        <v>5</v>
      </c>
      <c r="AN214" s="202"/>
      <c r="AO214" s="179">
        <v>5</v>
      </c>
      <c r="AP214" s="202"/>
      <c r="AQ214" s="202">
        <v>5</v>
      </c>
      <c r="AR214" s="202"/>
    </row>
    <row r="215" spans="1:44" ht="39.950000000000003" customHeight="1" x14ac:dyDescent="0.25">
      <c r="A215" s="315"/>
      <c r="B215" s="349"/>
      <c r="C215" s="281"/>
      <c r="D215" s="208" t="str">
        <f>IF($H$194="Seleccione","Escoja clasificación del riesgo",IF($H$194="Corrupción",DATOS!B113,IF($H$194="Gestión",DATOS!C113,IF($H$194="Seguridad Digital",DATOS!D113))))</f>
        <v>Escoja clasificación del riesgo</v>
      </c>
      <c r="E215" s="209"/>
      <c r="F215" s="322"/>
      <c r="G215" s="324"/>
      <c r="L215" s="308" t="s">
        <v>548</v>
      </c>
      <c r="M215" s="249" t="s">
        <v>662</v>
      </c>
      <c r="N215" s="249"/>
      <c r="O215" s="249"/>
      <c r="P215" s="249"/>
      <c r="Q215" s="249"/>
      <c r="R215" s="249"/>
      <c r="S215" s="249"/>
      <c r="T215" s="249"/>
      <c r="U215" s="249"/>
      <c r="V215" s="249"/>
      <c r="W215" s="249"/>
      <c r="AE215" s="202">
        <v>6</v>
      </c>
      <c r="AF215" s="202"/>
      <c r="AG215" s="202">
        <v>6</v>
      </c>
      <c r="AH215" s="202"/>
      <c r="AI215" s="202">
        <v>6</v>
      </c>
      <c r="AJ215" s="202"/>
      <c r="AK215" s="202">
        <v>6</v>
      </c>
      <c r="AL215" s="202"/>
      <c r="AM215" s="202">
        <v>6</v>
      </c>
      <c r="AN215" s="202"/>
      <c r="AO215" s="179">
        <v>6</v>
      </c>
      <c r="AP215" s="202"/>
      <c r="AQ215" s="202">
        <v>6</v>
      </c>
      <c r="AR215" s="202"/>
    </row>
    <row r="216" spans="1:44" ht="39.950000000000003" customHeight="1" x14ac:dyDescent="0.25">
      <c r="A216" s="315"/>
      <c r="B216" s="349"/>
      <c r="C216" s="281"/>
      <c r="D216" s="208" t="str">
        <f>IF($H$194="Seleccione","Escoja clasificación del riesgo",IF($H$194="Corrupción",DATOS!B114,IF($H$194="Gestión",DATOS!C114,IF($H$194="Seguridad Digital",DATOS!D114))))</f>
        <v>Escoja clasificación del riesgo</v>
      </c>
      <c r="E216" s="209"/>
      <c r="F216" s="322"/>
      <c r="G216" s="324"/>
      <c r="L216" s="309"/>
      <c r="M216" s="250"/>
      <c r="N216" s="250"/>
      <c r="O216" s="250"/>
      <c r="P216" s="250"/>
      <c r="Q216" s="250"/>
      <c r="R216" s="250"/>
      <c r="S216" s="250"/>
      <c r="T216" s="250"/>
      <c r="U216" s="250"/>
      <c r="V216" s="250"/>
      <c r="W216" s="250"/>
      <c r="AE216" s="202">
        <v>7</v>
      </c>
      <c r="AF216" s="202"/>
      <c r="AG216" s="202">
        <v>7</v>
      </c>
      <c r="AH216" s="202"/>
      <c r="AI216" s="202">
        <v>7</v>
      </c>
      <c r="AJ216" s="202"/>
      <c r="AK216" s="202">
        <v>7</v>
      </c>
      <c r="AL216" s="202"/>
      <c r="AM216" s="202">
        <v>7</v>
      </c>
      <c r="AN216" s="202"/>
      <c r="AO216" s="179">
        <v>7</v>
      </c>
      <c r="AP216" s="202"/>
      <c r="AQ216" s="202">
        <v>7</v>
      </c>
      <c r="AR216" s="202"/>
    </row>
    <row r="217" spans="1:44" ht="39.950000000000003" customHeight="1" x14ac:dyDescent="0.25">
      <c r="A217" s="315"/>
      <c r="B217" s="349"/>
      <c r="C217" s="281"/>
      <c r="D217" s="208" t="str">
        <f>IF($H$194="Seleccione","Escoja clasificación del riesgo",IF($H$194="Corrupción",DATOS!B115,IF($H$194="Gestión",DATOS!C115,IF($H$194="Seguridad Digital",DATOS!D115))))</f>
        <v>Escoja clasificación del riesgo</v>
      </c>
      <c r="E217" s="209"/>
      <c r="F217" s="322"/>
      <c r="G217" s="324"/>
      <c r="L217" s="309"/>
      <c r="M217" s="250"/>
      <c r="N217" s="250"/>
      <c r="O217" s="250"/>
      <c r="P217" s="250"/>
      <c r="Q217" s="250"/>
      <c r="R217" s="250"/>
      <c r="S217" s="250"/>
      <c r="T217" s="250"/>
      <c r="U217" s="250"/>
      <c r="V217" s="250"/>
      <c r="W217" s="250"/>
      <c r="AE217" s="202">
        <v>8</v>
      </c>
      <c r="AF217" s="202"/>
      <c r="AG217" s="202">
        <v>8</v>
      </c>
      <c r="AH217" s="202"/>
      <c r="AI217" s="202">
        <v>8</v>
      </c>
      <c r="AJ217" s="202"/>
      <c r="AK217" s="202">
        <v>8</v>
      </c>
      <c r="AL217" s="202"/>
      <c r="AM217" s="202">
        <v>8</v>
      </c>
      <c r="AN217" s="202"/>
      <c r="AO217" s="179">
        <v>8</v>
      </c>
      <c r="AP217" s="202"/>
      <c r="AQ217" s="202">
        <v>8</v>
      </c>
      <c r="AR217" s="202"/>
    </row>
    <row r="218" spans="1:44" ht="39.950000000000003" customHeight="1" x14ac:dyDescent="0.25">
      <c r="A218" s="315"/>
      <c r="B218" s="349"/>
      <c r="C218" s="281"/>
      <c r="D218" s="208" t="str">
        <f>IF($H$194="Seleccione","Escoja clasificación del riesgo",IF($H$194="Corrupción",DATOS!B116,IF($H$194="Gestión",DATOS!C116,IF($H$194="Seguridad Digital",DATOS!D116))))</f>
        <v>Escoja clasificación del riesgo</v>
      </c>
      <c r="E218" s="209"/>
      <c r="F218" s="322"/>
      <c r="G218" s="324"/>
      <c r="L218" s="310"/>
      <c r="M218" s="251"/>
      <c r="N218" s="251"/>
      <c r="O218" s="251"/>
      <c r="P218" s="251"/>
      <c r="Q218" s="251"/>
      <c r="R218" s="251"/>
      <c r="S218" s="251"/>
      <c r="T218" s="251"/>
      <c r="U218" s="251"/>
      <c r="V218" s="251"/>
      <c r="W218" s="251"/>
      <c r="AE218" s="202">
        <v>9</v>
      </c>
      <c r="AF218" s="202"/>
      <c r="AG218" s="202">
        <v>9</v>
      </c>
      <c r="AH218" s="202"/>
      <c r="AI218" s="202">
        <v>9</v>
      </c>
      <c r="AJ218" s="202"/>
      <c r="AK218" s="202">
        <v>9</v>
      </c>
      <c r="AL218" s="202"/>
      <c r="AM218" s="202">
        <v>9</v>
      </c>
      <c r="AN218" s="202"/>
      <c r="AO218" s="179">
        <v>9</v>
      </c>
      <c r="AP218" s="202"/>
      <c r="AQ218" s="202">
        <v>9</v>
      </c>
      <c r="AR218" s="202"/>
    </row>
    <row r="219" spans="1:44" ht="39.950000000000003" customHeight="1" x14ac:dyDescent="0.25">
      <c r="A219" s="315"/>
      <c r="B219" s="349"/>
      <c r="C219" s="281"/>
      <c r="D219" s="208" t="str">
        <f>IF($H$194="Seleccione","Escoja clasificación del riesgo",IF($H$194="Corrupción",DATOS!B117,IF($H$194="Gestión",DATOS!C117,IF($H$194="Seguridad Digital",DATOS!D117))))</f>
        <v>Escoja clasificación del riesgo</v>
      </c>
      <c r="E219" s="209"/>
      <c r="F219" s="322"/>
      <c r="G219" s="324"/>
      <c r="L219" s="284" t="s">
        <v>404</v>
      </c>
      <c r="M219" s="283" t="s">
        <v>663</v>
      </c>
      <c r="N219" s="283"/>
      <c r="O219" s="283"/>
      <c r="P219" s="283"/>
      <c r="Q219" s="283"/>
      <c r="R219" s="283"/>
      <c r="S219" s="283"/>
      <c r="T219" s="283"/>
      <c r="U219" s="283"/>
      <c r="V219" s="283"/>
      <c r="W219" s="283"/>
      <c r="AE219" s="202">
        <v>10</v>
      </c>
      <c r="AF219" s="202"/>
      <c r="AG219" s="202">
        <v>10</v>
      </c>
      <c r="AH219" s="202"/>
      <c r="AI219" s="202">
        <v>10</v>
      </c>
      <c r="AJ219" s="202"/>
      <c r="AK219" s="202">
        <v>10</v>
      </c>
      <c r="AL219" s="202"/>
      <c r="AM219" s="202">
        <v>10</v>
      </c>
      <c r="AN219" s="202"/>
      <c r="AO219" s="179">
        <v>10</v>
      </c>
      <c r="AP219" s="202"/>
      <c r="AQ219" s="202">
        <v>10</v>
      </c>
      <c r="AR219" s="202"/>
    </row>
    <row r="220" spans="1:44" ht="39.950000000000003" customHeight="1" x14ac:dyDescent="0.25">
      <c r="A220" s="315"/>
      <c r="B220" s="349"/>
      <c r="C220" s="281"/>
      <c r="D220" s="208" t="str">
        <f>IF($H$194="Seleccione","Escoja clasificación del riesgo",IF($H$194="Corrupción",DATOS!B118,IF($H$194="Gestión",DATOS!C118,IF($H$194="Seguridad Digital",DATOS!D118))))</f>
        <v>Escoja clasificación del riesgo</v>
      </c>
      <c r="E220" s="209"/>
      <c r="F220" s="322"/>
      <c r="G220" s="324"/>
      <c r="L220" s="284"/>
      <c r="M220" s="283"/>
      <c r="N220" s="283"/>
      <c r="O220" s="283"/>
      <c r="P220" s="283"/>
      <c r="Q220" s="283"/>
      <c r="R220" s="283"/>
      <c r="S220" s="283"/>
      <c r="T220" s="283"/>
      <c r="U220" s="283"/>
      <c r="V220" s="283"/>
      <c r="W220" s="283"/>
      <c r="AE220" s="176" t="s">
        <v>664</v>
      </c>
      <c r="AF220" s="176"/>
      <c r="AG220" s="176" t="s">
        <v>664</v>
      </c>
      <c r="AH220" s="176"/>
      <c r="AI220" s="176" t="s">
        <v>664</v>
      </c>
      <c r="AJ220" s="176"/>
      <c r="AK220" s="176" t="s">
        <v>664</v>
      </c>
      <c r="AL220" s="176"/>
      <c r="AM220" s="176" t="s">
        <v>664</v>
      </c>
      <c r="AN220" s="176"/>
      <c r="AO220" s="178" t="s">
        <v>664</v>
      </c>
      <c r="AP220" s="176"/>
      <c r="AQ220" s="176" t="s">
        <v>664</v>
      </c>
      <c r="AR220" s="176"/>
    </row>
    <row r="221" spans="1:44" ht="39.950000000000003" customHeight="1" x14ac:dyDescent="0.25">
      <c r="A221" s="315"/>
      <c r="B221" s="349"/>
      <c r="C221" s="281"/>
      <c r="D221" s="208" t="str">
        <f>IF($H$194="Seleccione","Escoja clasificación del riesgo",IF($H$194="Corrupción",DATOS!B119,IF($H$194="Gestión",DATOS!C119,IF($H$194="Seguridad Digital",DATOS!D119))))</f>
        <v>Escoja clasificación del riesgo</v>
      </c>
      <c r="E221" s="209"/>
      <c r="F221" s="322"/>
      <c r="G221" s="324"/>
      <c r="L221" s="284" t="s">
        <v>407</v>
      </c>
      <c r="M221" s="283" t="s">
        <v>665</v>
      </c>
      <c r="N221" s="283"/>
      <c r="O221" s="283"/>
      <c r="P221" s="283"/>
      <c r="Q221" s="283"/>
      <c r="R221" s="283"/>
      <c r="S221" s="283"/>
      <c r="T221" s="283"/>
      <c r="U221" s="283"/>
      <c r="V221" s="283"/>
      <c r="W221" s="283"/>
      <c r="AE221" s="214"/>
      <c r="AF221" s="214"/>
      <c r="AG221" s="214"/>
      <c r="AH221" s="214"/>
      <c r="AI221" s="214"/>
      <c r="AJ221" s="214"/>
      <c r="AK221" s="214"/>
      <c r="AL221" s="214"/>
      <c r="AM221" s="214"/>
      <c r="AN221" s="214"/>
      <c r="AO221" s="215"/>
      <c r="AP221" s="214"/>
      <c r="AQ221" s="214"/>
      <c r="AR221" s="214"/>
    </row>
    <row r="222" spans="1:44" ht="39.950000000000003" customHeight="1" x14ac:dyDescent="0.25">
      <c r="A222" s="315"/>
      <c r="B222" s="349"/>
      <c r="C222" s="281"/>
      <c r="D222" s="208" t="str">
        <f>IF($H$194="Seleccione","Escoja clasificación del riesgo",IF($H$194="Corrupción",DATOS!B120,IF($H$194="Gestión",DATOS!C120,IF($H$194="Seguridad Digital",DATOS!D120))))</f>
        <v>Escoja clasificación del riesgo</v>
      </c>
      <c r="E222" s="209"/>
      <c r="F222" s="322"/>
      <c r="G222" s="324"/>
      <c r="L222" s="284"/>
      <c r="M222" s="283"/>
      <c r="N222" s="283"/>
      <c r="O222" s="283"/>
      <c r="P222" s="283"/>
      <c r="Q222" s="283"/>
      <c r="R222" s="283"/>
      <c r="S222" s="283"/>
      <c r="T222" s="283"/>
      <c r="U222" s="283"/>
      <c r="V222" s="283"/>
      <c r="W222" s="283"/>
    </row>
    <row r="223" spans="1:44" ht="39.950000000000003" customHeight="1" x14ac:dyDescent="0.25">
      <c r="A223" s="315"/>
      <c r="B223" s="349"/>
      <c r="C223" s="281"/>
      <c r="D223" s="208" t="str">
        <f>IF($H$194="Seleccione","Escoja clasificación del riesgo",IF($H$194="Corrupción",DATOS!B121,IF($H$194="Gestión",DATOS!C121,IF($H$194="Seguridad Digital",DATOS!D121))))</f>
        <v>Escoja clasificación del riesgo</v>
      </c>
      <c r="E223" s="209"/>
      <c r="F223" s="322"/>
      <c r="G223" s="324"/>
      <c r="L223" s="284"/>
      <c r="M223" s="283"/>
      <c r="N223" s="283"/>
      <c r="O223" s="283"/>
      <c r="P223" s="283"/>
      <c r="Q223" s="283"/>
      <c r="R223" s="283"/>
      <c r="S223" s="283"/>
      <c r="T223" s="283"/>
      <c r="U223" s="283"/>
      <c r="V223" s="283"/>
      <c r="W223" s="283"/>
    </row>
    <row r="224" spans="1:44" ht="39.950000000000003" customHeight="1" x14ac:dyDescent="0.25">
      <c r="A224" s="315"/>
      <c r="B224" s="349"/>
      <c r="C224" s="281"/>
      <c r="D224" s="208" t="str">
        <f>IF($H$194="Seleccione","Escoja clasificación del riesgo",IF($H$194="Corrupción",DATOS!B122,IF($H$194="Gestión",DATOS!C122,IF($H$194="Seguridad Digital",DATOS!D122))))</f>
        <v>Escoja clasificación del riesgo</v>
      </c>
      <c r="E224" s="209"/>
      <c r="F224" s="322"/>
      <c r="G224" s="324"/>
      <c r="L224" s="308" t="s">
        <v>412</v>
      </c>
      <c r="M224" s="249" t="s">
        <v>666</v>
      </c>
      <c r="N224" s="249"/>
      <c r="O224" s="249"/>
      <c r="P224" s="249"/>
      <c r="Q224" s="249"/>
      <c r="R224" s="249"/>
      <c r="S224" s="249"/>
      <c r="T224" s="249"/>
      <c r="U224" s="249"/>
      <c r="V224" s="249"/>
      <c r="W224" s="249"/>
    </row>
    <row r="225" spans="1:44" ht="39.950000000000003" customHeight="1" x14ac:dyDescent="0.25">
      <c r="A225" s="315"/>
      <c r="B225" s="349"/>
      <c r="C225" s="281"/>
      <c r="D225" s="208" t="str">
        <f>IF($H$194="Seleccione","Escoja clasificación del riesgo",IF($H$194="Corrupción",DATOS!B123,IF($H$194="Gestión",DATOS!C123,IF($H$194="Seguridad Digital",DATOS!D123))))</f>
        <v>Escoja clasificación del riesgo</v>
      </c>
      <c r="E225" s="209"/>
      <c r="F225" s="322"/>
      <c r="G225" s="324"/>
      <c r="L225" s="309"/>
      <c r="M225" s="250"/>
      <c r="N225" s="250"/>
      <c r="O225" s="250"/>
      <c r="P225" s="250"/>
      <c r="Q225" s="250"/>
      <c r="R225" s="250"/>
      <c r="S225" s="250"/>
      <c r="T225" s="250"/>
      <c r="U225" s="250"/>
      <c r="V225" s="250"/>
      <c r="W225" s="250"/>
    </row>
    <row r="226" spans="1:44" ht="39.950000000000003" customHeight="1" x14ac:dyDescent="0.25">
      <c r="A226" s="315"/>
      <c r="B226" s="350"/>
      <c r="C226" s="282"/>
      <c r="D226" s="208" t="str">
        <f>IF($H$194="Seleccione","Escoja clasificación del riesgo",IF($H$194="Corrupción",DATOS!B124,IF($H$194="Gestión",DATOS!C124,IF($H$194="Seguridad Digital",DATOS!D124))))</f>
        <v>Escoja clasificación del riesgo</v>
      </c>
      <c r="E226" s="209"/>
      <c r="F226" s="323"/>
      <c r="G226" s="324"/>
      <c r="L226" s="313" t="s">
        <v>625</v>
      </c>
      <c r="M226" s="314"/>
      <c r="N226" s="207" t="str">
        <f>DATOS!B295</f>
        <v>N/A</v>
      </c>
      <c r="O226" s="207" t="str">
        <f>DATOS!C295</f>
        <v>N/A</v>
      </c>
      <c r="P226" s="207" t="str">
        <f>DATOS!D295</f>
        <v>N/A</v>
      </c>
      <c r="Q226" s="207" t="str">
        <f>DATOS!E295</f>
        <v>N/A</v>
      </c>
      <c r="R226" s="207" t="str">
        <f>DATOS!F295</f>
        <v>N/A</v>
      </c>
      <c r="S226" s="207" t="str">
        <f>DATOS!G295</f>
        <v>N/A</v>
      </c>
      <c r="T226" s="207" t="str">
        <f>DATOS!H295</f>
        <v>N/A</v>
      </c>
      <c r="U226" s="207" t="str">
        <f>DATOS!I295</f>
        <v>N/A</v>
      </c>
      <c r="V226" s="207" t="str">
        <f>DATOS!J295</f>
        <v>N/A</v>
      </c>
      <c r="W226" s="207" t="str">
        <f>DATOS!K295</f>
        <v>N/A</v>
      </c>
    </row>
    <row r="228" spans="1:44" ht="39.950000000000003" customHeight="1" x14ac:dyDescent="0.25">
      <c r="B228" s="285" t="s">
        <v>532</v>
      </c>
      <c r="C228" s="286" t="s">
        <v>533</v>
      </c>
      <c r="D228" s="287"/>
      <c r="E228" s="287"/>
      <c r="F228" s="287"/>
      <c r="G228" s="287"/>
      <c r="H228" s="287"/>
      <c r="I228" s="287"/>
      <c r="J228" s="287"/>
      <c r="K228" s="216"/>
      <c r="L228" s="271" t="s">
        <v>534</v>
      </c>
      <c r="M228" s="272"/>
      <c r="N228" s="272"/>
      <c r="O228" s="272"/>
      <c r="P228" s="272"/>
      <c r="Q228" s="272"/>
      <c r="R228" s="272"/>
      <c r="S228" s="273"/>
      <c r="T228" s="271" t="s">
        <v>535</v>
      </c>
      <c r="U228" s="272"/>
      <c r="V228" s="272"/>
      <c r="W228" s="273"/>
      <c r="X228" s="271" t="s">
        <v>536</v>
      </c>
      <c r="Y228" s="272"/>
      <c r="Z228" s="272"/>
      <c r="AA228" s="273"/>
      <c r="AB228" s="325" t="s">
        <v>537</v>
      </c>
      <c r="AC228" s="325" t="s">
        <v>538</v>
      </c>
      <c r="AD228" s="271" t="s">
        <v>440</v>
      </c>
      <c r="AE228" s="272"/>
      <c r="AF228" s="272"/>
      <c r="AG228" s="271" t="s">
        <v>539</v>
      </c>
      <c r="AH228" s="272"/>
      <c r="AI228" s="272"/>
      <c r="AJ228" s="272"/>
      <c r="AK228" s="272"/>
      <c r="AL228" s="272"/>
      <c r="AM228" s="272"/>
      <c r="AN228" s="272"/>
      <c r="AO228" s="272"/>
      <c r="AP228" s="272"/>
      <c r="AQ228" s="272"/>
      <c r="AR228" s="273"/>
    </row>
    <row r="229" spans="1:44" ht="39.950000000000003" customHeight="1" x14ac:dyDescent="0.25">
      <c r="B229" s="285"/>
      <c r="C229" s="288"/>
      <c r="D229" s="289"/>
      <c r="E229" s="289"/>
      <c r="F229" s="289"/>
      <c r="G229" s="289"/>
      <c r="H229" s="289"/>
      <c r="I229" s="289"/>
      <c r="J229" s="289"/>
      <c r="K229" s="110"/>
      <c r="L229" s="277"/>
      <c r="M229" s="278"/>
      <c r="N229" s="278"/>
      <c r="O229" s="278"/>
      <c r="P229" s="278"/>
      <c r="Q229" s="278"/>
      <c r="R229" s="278"/>
      <c r="S229" s="279"/>
      <c r="T229" s="277"/>
      <c r="U229" s="278"/>
      <c r="V229" s="278"/>
      <c r="W229" s="279"/>
      <c r="X229" s="277"/>
      <c r="Y229" s="278"/>
      <c r="Z229" s="278"/>
      <c r="AA229" s="279"/>
      <c r="AB229" s="326"/>
      <c r="AC229" s="326"/>
      <c r="AD229" s="277"/>
      <c r="AE229" s="278"/>
      <c r="AF229" s="278"/>
      <c r="AG229" s="277"/>
      <c r="AH229" s="278"/>
      <c r="AI229" s="278"/>
      <c r="AJ229" s="278"/>
      <c r="AK229" s="278"/>
      <c r="AL229" s="278"/>
      <c r="AM229" s="278"/>
      <c r="AN229" s="278"/>
      <c r="AO229" s="278"/>
      <c r="AP229" s="278"/>
      <c r="AQ229" s="278"/>
      <c r="AR229" s="279"/>
    </row>
    <row r="230" spans="1:44" ht="39.950000000000003" customHeight="1" x14ac:dyDescent="0.25">
      <c r="B230" s="285"/>
      <c r="C230" s="191" t="s">
        <v>69</v>
      </c>
      <c r="D230" s="192" t="s">
        <v>540</v>
      </c>
      <c r="E230" s="192" t="s">
        <v>541</v>
      </c>
      <c r="F230" s="192" t="s">
        <v>542</v>
      </c>
      <c r="G230" s="192" t="s">
        <v>543</v>
      </c>
      <c r="H230" s="192" t="s">
        <v>544</v>
      </c>
      <c r="I230" s="192" t="s">
        <v>545</v>
      </c>
      <c r="J230" s="192" t="s">
        <v>546</v>
      </c>
      <c r="K230" s="192" t="s">
        <v>547</v>
      </c>
      <c r="L230" s="332" t="s">
        <v>548</v>
      </c>
      <c r="M230" s="333"/>
      <c r="N230" s="193" t="s">
        <v>549</v>
      </c>
      <c r="O230" s="193" t="s">
        <v>550</v>
      </c>
      <c r="P230" s="193" t="s">
        <v>397</v>
      </c>
      <c r="Q230" s="193" t="s">
        <v>390</v>
      </c>
      <c r="R230" s="193" t="s">
        <v>551</v>
      </c>
      <c r="S230" s="193" t="s">
        <v>552</v>
      </c>
      <c r="T230" s="193" t="s">
        <v>389</v>
      </c>
      <c r="U230" s="193" t="s">
        <v>553</v>
      </c>
      <c r="V230" s="193" t="s">
        <v>554</v>
      </c>
      <c r="W230" s="193" t="s">
        <v>555</v>
      </c>
      <c r="X230" s="193" t="s">
        <v>556</v>
      </c>
      <c r="Y230" s="193" t="s">
        <v>557</v>
      </c>
      <c r="Z230" s="193" t="s">
        <v>558</v>
      </c>
      <c r="AA230" s="193" t="s">
        <v>559</v>
      </c>
      <c r="AB230" s="327"/>
      <c r="AC230" s="327"/>
      <c r="AD230" s="193" t="s">
        <v>397</v>
      </c>
      <c r="AE230" s="193" t="s">
        <v>560</v>
      </c>
      <c r="AF230" s="193" t="s">
        <v>390</v>
      </c>
      <c r="AG230" s="193" t="s">
        <v>561</v>
      </c>
      <c r="AH230" s="193" t="s">
        <v>562</v>
      </c>
      <c r="AI230" s="193" t="s">
        <v>563</v>
      </c>
      <c r="AJ230" s="193" t="s">
        <v>564</v>
      </c>
      <c r="AK230" s="193" t="s">
        <v>565</v>
      </c>
      <c r="AL230" s="193" t="s">
        <v>566</v>
      </c>
      <c r="AM230" s="193" t="s">
        <v>567</v>
      </c>
      <c r="AN230" s="193" t="s">
        <v>568</v>
      </c>
      <c r="AO230" s="194" t="s">
        <v>569</v>
      </c>
      <c r="AP230" s="193" t="s">
        <v>570</v>
      </c>
      <c r="AQ230" s="193" t="s">
        <v>571</v>
      </c>
      <c r="AR230" s="193" t="s">
        <v>572</v>
      </c>
    </row>
    <row r="231" spans="1:44" ht="39.950000000000003" customHeight="1" x14ac:dyDescent="0.25">
      <c r="A231" s="62" t="s">
        <v>440</v>
      </c>
      <c r="B231" s="297" t="str">
        <f>'IDENTIFICACIÓN DE RIESGOS.'!$B$8</f>
        <v>Evaluación, Acompañamiento y Asesoría del Sistema de Control Interno</v>
      </c>
      <c r="C231" s="298">
        <v>7</v>
      </c>
      <c r="D231" s="301" t="str">
        <f>'IDENTIFICACIÓN DE RIESGOS.'!H68</f>
        <v>Riesgo 7</v>
      </c>
      <c r="E231" s="302"/>
      <c r="F231" s="297"/>
      <c r="G231" s="302" t="s">
        <v>253</v>
      </c>
      <c r="H231" s="294" t="str">
        <f>'IDENTIFICACIÓN DE RIESGOS.'!P68</f>
        <v>Seleccione</v>
      </c>
      <c r="I231" s="111">
        <f>'IDENTIFICACIÓN DE RIESGOS.'!I68</f>
        <v>0</v>
      </c>
      <c r="J231" s="203">
        <f>'IDENTIFICACIÓN DE RIESGOS.'!K68</f>
        <v>0</v>
      </c>
      <c r="K231" s="355" t="e">
        <f>DATOS!I203</f>
        <v>#DIV/0!</v>
      </c>
      <c r="L231" s="265"/>
      <c r="M231" s="267"/>
      <c r="N231" s="202"/>
      <c r="O231" s="202"/>
      <c r="P231" s="179" t="s">
        <v>253</v>
      </c>
      <c r="Q231" s="179" t="s">
        <v>253</v>
      </c>
      <c r="R231" s="202"/>
      <c r="S231" s="305" t="e">
        <f>DATOS!L307</f>
        <v>#DIV/0!</v>
      </c>
      <c r="T231" s="280" t="e">
        <f>DATOS!I355</f>
        <v>#DIV/0!</v>
      </c>
      <c r="U231" s="280" t="e">
        <f>DATOS!I351</f>
        <v>#DIV/0!</v>
      </c>
      <c r="V231" s="328" t="e">
        <f>DATOS!I386</f>
        <v>#DIV/0!</v>
      </c>
      <c r="W231" s="280" t="e">
        <f>IF(H231="Corrupción",DATOS!$B$391,IF(V231=DATOS!$B$199,DATOS!$B$391,IF(V231=DATOS!$B$198,DATOS!$B$392,IF(V231=DATOS!$B$197,DATOS!$B$392,IF(V231=DATOS!$B$196,DATOS!$B$393,"No Aplica")))))</f>
        <v>#DIV/0!</v>
      </c>
      <c r="X231" s="331" t="e">
        <f>IF(W231="No Aplica","No Aplica",IF(W231="Asumir","No requiere acciones adicionales","Definir acciones complementarias"))</f>
        <v>#DIV/0!</v>
      </c>
      <c r="Y231" s="283"/>
      <c r="Z231" s="283"/>
      <c r="AA231" s="249"/>
      <c r="AB231" s="283"/>
      <c r="AC231" s="283"/>
      <c r="AD231" s="280" t="str">
        <f>DATOS!B396</f>
        <v xml:space="preserve">Monitoreo permanente y se deja registro mensual </v>
      </c>
      <c r="AE231" s="283" t="s">
        <v>583</v>
      </c>
      <c r="AF231" s="283" t="s">
        <v>253</v>
      </c>
      <c r="AG231" s="202"/>
      <c r="AH231" s="202"/>
      <c r="AI231" s="202"/>
      <c r="AJ231" s="202"/>
      <c r="AK231" s="202"/>
      <c r="AL231" s="202"/>
      <c r="AM231" s="202"/>
      <c r="AN231" s="202"/>
      <c r="AO231" s="179"/>
      <c r="AP231" s="202"/>
      <c r="AQ231" s="202"/>
      <c r="AR231" s="202"/>
    </row>
    <row r="232" spans="1:44" ht="39.950000000000003" customHeight="1" x14ac:dyDescent="0.25">
      <c r="B232" s="297"/>
      <c r="C232" s="299"/>
      <c r="D232" s="297"/>
      <c r="E232" s="303"/>
      <c r="F232" s="297"/>
      <c r="G232" s="303"/>
      <c r="H232" s="295"/>
      <c r="I232" s="111">
        <f>'IDENTIFICACIÓN DE RIESGOS.'!I69</f>
        <v>0</v>
      </c>
      <c r="J232" s="203">
        <f>'IDENTIFICACIÓN DE RIESGOS.'!K69</f>
        <v>0</v>
      </c>
      <c r="K232" s="355"/>
      <c r="L232" s="265"/>
      <c r="M232" s="267"/>
      <c r="N232" s="202"/>
      <c r="O232" s="202"/>
      <c r="P232" s="179" t="s">
        <v>253</v>
      </c>
      <c r="Q232" s="179" t="s">
        <v>253</v>
      </c>
      <c r="R232" s="202"/>
      <c r="S232" s="306"/>
      <c r="T232" s="281"/>
      <c r="U232" s="281"/>
      <c r="V232" s="329"/>
      <c r="W232" s="281"/>
      <c r="X232" s="331"/>
      <c r="Y232" s="283"/>
      <c r="Z232" s="283"/>
      <c r="AA232" s="250"/>
      <c r="AB232" s="283"/>
      <c r="AC232" s="283"/>
      <c r="AD232" s="281"/>
      <c r="AE232" s="283"/>
      <c r="AF232" s="283"/>
      <c r="AG232" s="202"/>
      <c r="AH232" s="202"/>
      <c r="AI232" s="202"/>
      <c r="AJ232" s="202"/>
      <c r="AK232" s="202"/>
      <c r="AL232" s="202"/>
      <c r="AM232" s="202"/>
      <c r="AN232" s="202"/>
      <c r="AO232" s="179"/>
      <c r="AP232" s="202"/>
      <c r="AQ232" s="202"/>
      <c r="AR232" s="202"/>
    </row>
    <row r="233" spans="1:44" ht="39.950000000000003" customHeight="1" x14ac:dyDescent="0.25">
      <c r="B233" s="297"/>
      <c r="C233" s="299"/>
      <c r="D233" s="297"/>
      <c r="E233" s="303"/>
      <c r="F233" s="297"/>
      <c r="G233" s="303"/>
      <c r="H233" s="295"/>
      <c r="I233" s="111">
        <f>'IDENTIFICACIÓN DE RIESGOS.'!I70</f>
        <v>0</v>
      </c>
      <c r="J233" s="203">
        <f>'IDENTIFICACIÓN DE RIESGOS.'!K70</f>
        <v>0</v>
      </c>
      <c r="K233" s="355"/>
      <c r="L233" s="265"/>
      <c r="M233" s="267"/>
      <c r="N233" s="202"/>
      <c r="O233" s="202"/>
      <c r="P233" s="179" t="s">
        <v>253</v>
      </c>
      <c r="Q233" s="179" t="s">
        <v>253</v>
      </c>
      <c r="R233" s="202"/>
      <c r="S233" s="306"/>
      <c r="T233" s="281"/>
      <c r="U233" s="281"/>
      <c r="V233" s="329"/>
      <c r="W233" s="281"/>
      <c r="X233" s="105"/>
      <c r="Y233" s="283"/>
      <c r="Z233" s="283"/>
      <c r="AA233" s="250"/>
      <c r="AB233" s="283"/>
      <c r="AC233" s="283"/>
      <c r="AD233" s="281"/>
      <c r="AE233" s="283"/>
      <c r="AF233" s="283"/>
      <c r="AG233" s="202"/>
      <c r="AH233" s="202"/>
      <c r="AI233" s="202"/>
      <c r="AJ233" s="202"/>
      <c r="AK233" s="202"/>
      <c r="AL233" s="202"/>
      <c r="AM233" s="202"/>
      <c r="AN233" s="202"/>
      <c r="AO233" s="179"/>
      <c r="AP233" s="202"/>
      <c r="AQ233" s="202"/>
      <c r="AR233" s="202"/>
    </row>
    <row r="234" spans="1:44" ht="39.950000000000003" customHeight="1" x14ac:dyDescent="0.25">
      <c r="B234" s="297"/>
      <c r="C234" s="299"/>
      <c r="D234" s="297"/>
      <c r="E234" s="303"/>
      <c r="F234" s="297"/>
      <c r="G234" s="303"/>
      <c r="H234" s="304"/>
      <c r="I234" s="111">
        <f>'IDENTIFICACIÓN DE RIESGOS.'!I71</f>
        <v>0</v>
      </c>
      <c r="J234" s="203">
        <f>'IDENTIFICACIÓN DE RIESGOS.'!K71</f>
        <v>0</v>
      </c>
      <c r="K234" s="355"/>
      <c r="L234" s="265"/>
      <c r="M234" s="267"/>
      <c r="N234" s="202"/>
      <c r="O234" s="202"/>
      <c r="P234" s="179" t="s">
        <v>253</v>
      </c>
      <c r="Q234" s="179" t="s">
        <v>253</v>
      </c>
      <c r="R234" s="202"/>
      <c r="S234" s="306"/>
      <c r="T234" s="281"/>
      <c r="U234" s="281"/>
      <c r="V234" s="329"/>
      <c r="W234" s="281"/>
      <c r="X234" s="105"/>
      <c r="Y234" s="283"/>
      <c r="Z234" s="283"/>
      <c r="AA234" s="250"/>
      <c r="AB234" s="283"/>
      <c r="AC234" s="283"/>
      <c r="AD234" s="281"/>
      <c r="AE234" s="283"/>
      <c r="AF234" s="283"/>
      <c r="AG234" s="202"/>
      <c r="AH234" s="202"/>
      <c r="AI234" s="202"/>
      <c r="AJ234" s="202"/>
      <c r="AK234" s="202"/>
      <c r="AL234" s="202"/>
      <c r="AM234" s="202"/>
      <c r="AN234" s="202"/>
      <c r="AO234" s="179"/>
      <c r="AP234" s="202"/>
      <c r="AQ234" s="202"/>
      <c r="AR234" s="202"/>
    </row>
    <row r="235" spans="1:44" ht="39.950000000000003" customHeight="1" x14ac:dyDescent="0.25">
      <c r="B235" s="297"/>
      <c r="C235" s="299"/>
      <c r="D235" s="297"/>
      <c r="E235" s="303"/>
      <c r="F235" s="297"/>
      <c r="G235" s="303"/>
      <c r="H235" s="311" t="s">
        <v>620</v>
      </c>
      <c r="I235" s="111">
        <f>'IDENTIFICACIÓN DE RIESGOS.'!I72</f>
        <v>0</v>
      </c>
      <c r="J235" s="203">
        <f>'IDENTIFICACIÓN DE RIESGOS.'!K72</f>
        <v>0</v>
      </c>
      <c r="K235" s="355"/>
      <c r="L235" s="265"/>
      <c r="M235" s="267"/>
      <c r="N235" s="202"/>
      <c r="O235" s="202"/>
      <c r="P235" s="179" t="s">
        <v>253</v>
      </c>
      <c r="Q235" s="179" t="s">
        <v>253</v>
      </c>
      <c r="R235" s="202"/>
      <c r="S235" s="306"/>
      <c r="T235" s="281"/>
      <c r="U235" s="281"/>
      <c r="V235" s="329"/>
      <c r="W235" s="281"/>
      <c r="X235" s="105"/>
      <c r="Y235" s="283"/>
      <c r="Z235" s="283"/>
      <c r="AA235" s="250"/>
      <c r="AB235" s="283"/>
      <c r="AC235" s="283"/>
      <c r="AD235" s="281"/>
      <c r="AE235" s="283"/>
      <c r="AF235" s="283"/>
      <c r="AG235" s="202"/>
      <c r="AH235" s="202"/>
      <c r="AI235" s="202"/>
      <c r="AJ235" s="202"/>
      <c r="AK235" s="202"/>
      <c r="AL235" s="202"/>
      <c r="AM235" s="202"/>
      <c r="AN235" s="202"/>
      <c r="AO235" s="179"/>
      <c r="AP235" s="202"/>
      <c r="AQ235" s="202"/>
      <c r="AR235" s="202"/>
    </row>
    <row r="236" spans="1:44" ht="39.950000000000003" customHeight="1" x14ac:dyDescent="0.25">
      <c r="B236" s="297"/>
      <c r="C236" s="299"/>
      <c r="D236" s="297"/>
      <c r="E236" s="303"/>
      <c r="F236" s="297"/>
      <c r="G236" s="303"/>
      <c r="H236" s="312"/>
      <c r="I236" s="111">
        <f>'IDENTIFICACIÓN DE RIESGOS.'!I73</f>
        <v>0</v>
      </c>
      <c r="J236" s="203">
        <f>'IDENTIFICACIÓN DE RIESGOS.'!K73</f>
        <v>0</v>
      </c>
      <c r="K236" s="355"/>
      <c r="L236" s="265"/>
      <c r="M236" s="267"/>
      <c r="N236" s="202"/>
      <c r="O236" s="202"/>
      <c r="P236" s="179" t="s">
        <v>253</v>
      </c>
      <c r="Q236" s="179" t="s">
        <v>253</v>
      </c>
      <c r="R236" s="202"/>
      <c r="S236" s="306"/>
      <c r="T236" s="281"/>
      <c r="U236" s="281"/>
      <c r="V236" s="329"/>
      <c r="W236" s="281"/>
      <c r="X236" s="105"/>
      <c r="Y236" s="283"/>
      <c r="Z236" s="283"/>
      <c r="AA236" s="250"/>
      <c r="AB236" s="283"/>
      <c r="AC236" s="283"/>
      <c r="AD236" s="281"/>
      <c r="AE236" s="283"/>
      <c r="AF236" s="283"/>
      <c r="AG236" s="202"/>
      <c r="AH236" s="202"/>
      <c r="AI236" s="202"/>
      <c r="AJ236" s="202"/>
      <c r="AK236" s="202"/>
      <c r="AL236" s="202"/>
      <c r="AM236" s="202"/>
      <c r="AN236" s="202"/>
      <c r="AO236" s="179"/>
      <c r="AP236" s="202"/>
      <c r="AQ236" s="202"/>
      <c r="AR236" s="202"/>
    </row>
    <row r="237" spans="1:44" ht="39.950000000000003" customHeight="1" x14ac:dyDescent="0.25">
      <c r="B237" s="297"/>
      <c r="C237" s="299"/>
      <c r="D237" s="297"/>
      <c r="E237" s="303"/>
      <c r="F237" s="297"/>
      <c r="G237" s="303"/>
      <c r="H237" s="294" t="s">
        <v>253</v>
      </c>
      <c r="I237" s="111">
        <f>'IDENTIFICACIÓN DE RIESGOS.'!I74</f>
        <v>0</v>
      </c>
      <c r="J237" s="203">
        <f>'IDENTIFICACIÓN DE RIESGOS.'!K74</f>
        <v>0</v>
      </c>
      <c r="K237" s="355"/>
      <c r="L237" s="265"/>
      <c r="M237" s="267"/>
      <c r="N237" s="202"/>
      <c r="O237" s="202"/>
      <c r="P237" s="179" t="s">
        <v>253</v>
      </c>
      <c r="Q237" s="179" t="s">
        <v>253</v>
      </c>
      <c r="R237" s="202"/>
      <c r="S237" s="306"/>
      <c r="T237" s="281"/>
      <c r="U237" s="281"/>
      <c r="V237" s="329"/>
      <c r="W237" s="281"/>
      <c r="X237" s="105"/>
      <c r="Y237" s="283"/>
      <c r="Z237" s="283"/>
      <c r="AA237" s="250"/>
      <c r="AB237" s="283"/>
      <c r="AC237" s="283"/>
      <c r="AD237" s="281"/>
      <c r="AE237" s="283"/>
      <c r="AF237" s="283"/>
      <c r="AG237" s="202"/>
      <c r="AH237" s="202"/>
      <c r="AI237" s="202"/>
      <c r="AJ237" s="202"/>
      <c r="AK237" s="202"/>
      <c r="AL237" s="202"/>
      <c r="AM237" s="202"/>
      <c r="AN237" s="202"/>
      <c r="AO237" s="179"/>
      <c r="AP237" s="202"/>
      <c r="AQ237" s="202"/>
      <c r="AR237" s="202"/>
    </row>
    <row r="238" spans="1:44" ht="39.950000000000003" customHeight="1" x14ac:dyDescent="0.25">
      <c r="B238" s="297"/>
      <c r="C238" s="299"/>
      <c r="D238" s="297"/>
      <c r="E238" s="303"/>
      <c r="F238" s="297"/>
      <c r="G238" s="303"/>
      <c r="H238" s="295"/>
      <c r="I238" s="111">
        <f>'IDENTIFICACIÓN DE RIESGOS.'!I75</f>
        <v>0</v>
      </c>
      <c r="J238" s="203">
        <f>'IDENTIFICACIÓN DE RIESGOS.'!K75</f>
        <v>0</v>
      </c>
      <c r="K238" s="355"/>
      <c r="L238" s="265"/>
      <c r="M238" s="267"/>
      <c r="N238" s="202"/>
      <c r="O238" s="202"/>
      <c r="P238" s="179" t="s">
        <v>253</v>
      </c>
      <c r="Q238" s="179" t="s">
        <v>253</v>
      </c>
      <c r="R238" s="202"/>
      <c r="S238" s="306"/>
      <c r="T238" s="281"/>
      <c r="U238" s="281"/>
      <c r="V238" s="329"/>
      <c r="W238" s="281"/>
      <c r="X238" s="105"/>
      <c r="Y238" s="283"/>
      <c r="Z238" s="283"/>
      <c r="AA238" s="250"/>
      <c r="AB238" s="283"/>
      <c r="AC238" s="283"/>
      <c r="AD238" s="281"/>
      <c r="AE238" s="283"/>
      <c r="AF238" s="283"/>
      <c r="AG238" s="202"/>
      <c r="AH238" s="202"/>
      <c r="AI238" s="202"/>
      <c r="AJ238" s="202"/>
      <c r="AK238" s="202"/>
      <c r="AL238" s="202"/>
      <c r="AM238" s="202"/>
      <c r="AN238" s="202"/>
      <c r="AO238" s="179"/>
      <c r="AP238" s="202"/>
      <c r="AQ238" s="202"/>
      <c r="AR238" s="202"/>
    </row>
    <row r="239" spans="1:44" ht="39.950000000000003" customHeight="1" x14ac:dyDescent="0.25">
      <c r="B239" s="297"/>
      <c r="C239" s="299"/>
      <c r="D239" s="297"/>
      <c r="E239" s="303"/>
      <c r="F239" s="297"/>
      <c r="G239" s="303"/>
      <c r="H239" s="295"/>
      <c r="I239" s="111">
        <f>'IDENTIFICACIÓN DE RIESGOS.'!I76</f>
        <v>0</v>
      </c>
      <c r="J239" s="203">
        <f>'IDENTIFICACIÓN DE RIESGOS.'!K76</f>
        <v>0</v>
      </c>
      <c r="K239" s="355"/>
      <c r="L239" s="265"/>
      <c r="M239" s="267"/>
      <c r="N239" s="202"/>
      <c r="O239" s="202"/>
      <c r="P239" s="179" t="s">
        <v>253</v>
      </c>
      <c r="Q239" s="179" t="s">
        <v>253</v>
      </c>
      <c r="R239" s="202"/>
      <c r="S239" s="306"/>
      <c r="T239" s="281"/>
      <c r="U239" s="281"/>
      <c r="V239" s="329"/>
      <c r="W239" s="281"/>
      <c r="X239" s="105"/>
      <c r="Y239" s="283"/>
      <c r="Z239" s="283"/>
      <c r="AA239" s="250"/>
      <c r="AB239" s="283"/>
      <c r="AC239" s="283"/>
      <c r="AD239" s="281"/>
      <c r="AE239" s="283"/>
      <c r="AF239" s="283"/>
      <c r="AG239" s="202"/>
      <c r="AH239" s="202"/>
      <c r="AI239" s="202"/>
      <c r="AJ239" s="202"/>
      <c r="AK239" s="202"/>
      <c r="AL239" s="202"/>
      <c r="AM239" s="202"/>
      <c r="AN239" s="202"/>
      <c r="AO239" s="179"/>
      <c r="AP239" s="202"/>
      <c r="AQ239" s="202"/>
      <c r="AR239" s="202"/>
    </row>
    <row r="240" spans="1:44" ht="39.950000000000003" customHeight="1" x14ac:dyDescent="0.25">
      <c r="B240" s="297"/>
      <c r="C240" s="300"/>
      <c r="D240" s="297"/>
      <c r="E240" s="301"/>
      <c r="F240" s="297"/>
      <c r="G240" s="301"/>
      <c r="H240" s="296"/>
      <c r="I240" s="111">
        <f>'IDENTIFICACIÓN DE RIESGOS.'!I77</f>
        <v>0</v>
      </c>
      <c r="J240" s="203">
        <f>'IDENTIFICACIÓN DE RIESGOS.'!K77</f>
        <v>0</v>
      </c>
      <c r="K240" s="355"/>
      <c r="L240" s="265"/>
      <c r="M240" s="267"/>
      <c r="N240" s="202"/>
      <c r="O240" s="202"/>
      <c r="P240" s="179" t="s">
        <v>253</v>
      </c>
      <c r="Q240" s="179" t="s">
        <v>253</v>
      </c>
      <c r="R240" s="202"/>
      <c r="S240" s="307"/>
      <c r="T240" s="282"/>
      <c r="U240" s="281"/>
      <c r="V240" s="330"/>
      <c r="W240" s="282"/>
      <c r="X240" s="106"/>
      <c r="Y240" s="283"/>
      <c r="Z240" s="283"/>
      <c r="AA240" s="251"/>
      <c r="AB240" s="283"/>
      <c r="AC240" s="283"/>
      <c r="AD240" s="282"/>
      <c r="AE240" s="283"/>
      <c r="AF240" s="283"/>
      <c r="AG240" s="202"/>
      <c r="AH240" s="202"/>
      <c r="AI240" s="202"/>
      <c r="AJ240" s="202"/>
      <c r="AK240" s="202"/>
      <c r="AL240" s="202"/>
      <c r="AM240" s="202"/>
      <c r="AN240" s="202"/>
      <c r="AO240" s="179"/>
      <c r="AP240" s="202"/>
      <c r="AQ240" s="202"/>
      <c r="AR240" s="202"/>
    </row>
    <row r="242" spans="1:44" ht="39.950000000000003" customHeight="1" x14ac:dyDescent="0.25">
      <c r="A242" s="315"/>
      <c r="B242" s="268" t="s">
        <v>621</v>
      </c>
      <c r="C242" s="269"/>
      <c r="D242" s="269"/>
      <c r="E242" s="269"/>
      <c r="F242" s="270"/>
      <c r="G242" s="316"/>
      <c r="L242" s="317" t="s">
        <v>622</v>
      </c>
      <c r="M242" s="317"/>
      <c r="N242" s="317"/>
      <c r="O242" s="317"/>
      <c r="P242" s="317"/>
      <c r="Q242" s="317"/>
      <c r="R242" s="317"/>
      <c r="S242" s="317"/>
      <c r="T242" s="317"/>
      <c r="U242" s="317"/>
      <c r="V242" s="317"/>
      <c r="W242" s="317"/>
      <c r="AE242" s="317" t="s">
        <v>623</v>
      </c>
      <c r="AF242" s="317"/>
      <c r="AG242" s="317"/>
      <c r="AH242" s="317"/>
      <c r="AI242" s="317"/>
      <c r="AJ242" s="317"/>
      <c r="AK242" s="317"/>
      <c r="AL242" s="317"/>
      <c r="AM242" s="317" t="s">
        <v>624</v>
      </c>
      <c r="AN242" s="317"/>
      <c r="AO242" s="317"/>
      <c r="AP242" s="317"/>
      <c r="AQ242" s="317"/>
      <c r="AR242" s="317"/>
    </row>
    <row r="243" spans="1:44" ht="39.950000000000003" customHeight="1" x14ac:dyDescent="0.25">
      <c r="A243" s="315"/>
      <c r="B243" s="205" t="s">
        <v>625</v>
      </c>
      <c r="C243" s="205" t="s">
        <v>626</v>
      </c>
      <c r="D243" s="205" t="s">
        <v>627</v>
      </c>
      <c r="E243" s="205" t="s">
        <v>628</v>
      </c>
      <c r="F243" s="206" t="s">
        <v>366</v>
      </c>
      <c r="G243" s="316"/>
      <c r="H243" s="64"/>
      <c r="L243" s="207" t="s">
        <v>629</v>
      </c>
      <c r="M243" s="207" t="s">
        <v>630</v>
      </c>
      <c r="N243" s="207" t="s">
        <v>631</v>
      </c>
      <c r="O243" s="207" t="s">
        <v>417</v>
      </c>
      <c r="P243" s="207" t="s">
        <v>418</v>
      </c>
      <c r="Q243" s="207" t="s">
        <v>419</v>
      </c>
      <c r="R243" s="207" t="s">
        <v>420</v>
      </c>
      <c r="S243" s="207" t="s">
        <v>421</v>
      </c>
      <c r="T243" s="207" t="s">
        <v>422</v>
      </c>
      <c r="U243" s="207" t="s">
        <v>423</v>
      </c>
      <c r="V243" s="207" t="s">
        <v>424</v>
      </c>
      <c r="W243" s="207" t="s">
        <v>425</v>
      </c>
      <c r="AE243" s="334" t="s">
        <v>632</v>
      </c>
      <c r="AF243" s="334"/>
      <c r="AG243" s="334" t="s">
        <v>633</v>
      </c>
      <c r="AH243" s="334"/>
      <c r="AI243" s="334" t="s">
        <v>634</v>
      </c>
      <c r="AJ243" s="334"/>
      <c r="AK243" s="334" t="s">
        <v>635</v>
      </c>
      <c r="AL243" s="334"/>
      <c r="AM243" s="334" t="s">
        <v>636</v>
      </c>
      <c r="AN243" s="334"/>
      <c r="AO243" s="334" t="s">
        <v>637</v>
      </c>
      <c r="AP243" s="334"/>
      <c r="AQ243" s="334" t="s">
        <v>638</v>
      </c>
      <c r="AR243" s="334"/>
    </row>
    <row r="244" spans="1:44" ht="39.950000000000003" customHeight="1" x14ac:dyDescent="0.25">
      <c r="A244" s="315"/>
      <c r="B244" s="348" t="e">
        <f>'PRIORIZACIÓN PROBABILIDAD'!Q12</f>
        <v>#DIV/0!</v>
      </c>
      <c r="C244" s="280" t="e">
        <f>IF(B244=DATOS!$B$128,DATOS!$C$128,IF(B244=DATOS!$B$129,DATOS!$C$129,IF(B244=DATOS!$B$130,DATOS!$C$130,IF(B244=DATOS!$B$131,DATOS!$C$131,IF(B244=DATOS!$B$132,DATOS!$C$132)))))</f>
        <v>#DIV/0!</v>
      </c>
      <c r="D244" s="208" t="str">
        <f>IF($H$231="Seleccione","Escoja clasificación del riesgo",IF($H$231="Corrupción",DATOS!B105,IF($H$231="Gestión",DATOS!C105,IF($H$231="Seguridad Digital",DATOS!D105))))</f>
        <v>Escoja clasificación del riesgo</v>
      </c>
      <c r="E244" s="209"/>
      <c r="F244" s="321" t="b">
        <f>IF(H231="Gestión",DATOS!$O$157,IF(H231="Corrupción",DATOS!$O$156,IF(H231="Seguridad Digital",DATOS!$O$158)))</f>
        <v>0</v>
      </c>
      <c r="G244" s="324"/>
      <c r="L244" s="308" t="s">
        <v>390</v>
      </c>
      <c r="M244" s="249" t="s">
        <v>721</v>
      </c>
      <c r="N244" s="249"/>
      <c r="O244" s="249"/>
      <c r="P244" s="249"/>
      <c r="Q244" s="249"/>
      <c r="R244" s="249"/>
      <c r="S244" s="249"/>
      <c r="T244" s="249"/>
      <c r="U244" s="249"/>
      <c r="V244" s="249"/>
      <c r="W244" s="249"/>
      <c r="AE244" s="207" t="s">
        <v>519</v>
      </c>
      <c r="AF244" s="207"/>
      <c r="AG244" s="207" t="s">
        <v>519</v>
      </c>
      <c r="AH244" s="207"/>
      <c r="AI244" s="207" t="s">
        <v>519</v>
      </c>
      <c r="AJ244" s="207"/>
      <c r="AK244" s="207" t="s">
        <v>519</v>
      </c>
      <c r="AL244" s="207"/>
      <c r="AM244" s="207" t="s">
        <v>519</v>
      </c>
      <c r="AN244" s="207"/>
      <c r="AO244" s="212" t="s">
        <v>519</v>
      </c>
      <c r="AP244" s="207"/>
      <c r="AQ244" s="207" t="s">
        <v>519</v>
      </c>
      <c r="AR244" s="207"/>
    </row>
    <row r="245" spans="1:44" ht="39.950000000000003" customHeight="1" x14ac:dyDescent="0.25">
      <c r="A245" s="315"/>
      <c r="B245" s="349"/>
      <c r="C245" s="281"/>
      <c r="D245" s="208" t="str">
        <f>IF($H$231="Seleccione","Escoja clasificación del riesgo",IF($H$231="Corrupción",DATOS!B106,IF($H$231="Gestión",DATOS!C106,IF($H$231="Seguridad Digital",DATOS!D106))))</f>
        <v>Escoja clasificación del riesgo</v>
      </c>
      <c r="E245" s="209"/>
      <c r="F245" s="322"/>
      <c r="G245" s="324"/>
      <c r="L245" s="309"/>
      <c r="M245" s="251"/>
      <c r="N245" s="251"/>
      <c r="O245" s="251"/>
      <c r="P245" s="251"/>
      <c r="Q245" s="251"/>
      <c r="R245" s="251"/>
      <c r="S245" s="251"/>
      <c r="T245" s="251"/>
      <c r="U245" s="251"/>
      <c r="V245" s="251"/>
      <c r="W245" s="251"/>
      <c r="AE245" s="207" t="s">
        <v>641</v>
      </c>
      <c r="AG245" s="207" t="s">
        <v>641</v>
      </c>
      <c r="AI245" s="207" t="s">
        <v>641</v>
      </c>
      <c r="AK245" s="207" t="s">
        <v>641</v>
      </c>
      <c r="AM245" s="207" t="s">
        <v>643</v>
      </c>
      <c r="AO245" s="212" t="s">
        <v>645</v>
      </c>
      <c r="AQ245" s="207" t="s">
        <v>643</v>
      </c>
      <c r="AR245" s="202"/>
    </row>
    <row r="246" spans="1:44" ht="39.950000000000003" customHeight="1" x14ac:dyDescent="0.25">
      <c r="A246" s="315"/>
      <c r="B246" s="349"/>
      <c r="C246" s="281"/>
      <c r="D246" s="208" t="str">
        <f>IF($H$231="Seleccione","Escoja clasificación del riesgo",IF($H$231="Corrupción",DATOS!B107,IF($H$231="Gestión",DATOS!C107,IF($H$231="Seguridad Digital",DATOS!D107))))</f>
        <v>Escoja clasificación del riesgo</v>
      </c>
      <c r="E246" s="209"/>
      <c r="F246" s="322"/>
      <c r="G246" s="324"/>
      <c r="L246" s="308" t="s">
        <v>646</v>
      </c>
      <c r="M246" s="249" t="s">
        <v>647</v>
      </c>
      <c r="N246" s="250"/>
      <c r="O246" s="250"/>
      <c r="P246" s="250"/>
      <c r="Q246" s="250"/>
      <c r="R246" s="250"/>
      <c r="S246" s="250"/>
      <c r="T246" s="250"/>
      <c r="U246" s="250"/>
      <c r="V246" s="250"/>
      <c r="W246" s="250"/>
      <c r="AE246" s="207" t="s">
        <v>648</v>
      </c>
      <c r="AF246" s="207" t="s">
        <v>649</v>
      </c>
      <c r="AG246" s="207" t="s">
        <v>648</v>
      </c>
      <c r="AH246" s="207" t="s">
        <v>649</v>
      </c>
      <c r="AI246" s="207" t="s">
        <v>648</v>
      </c>
      <c r="AJ246" s="207" t="s">
        <v>649</v>
      </c>
      <c r="AK246" s="207" t="s">
        <v>648</v>
      </c>
      <c r="AL246" s="207" t="s">
        <v>649</v>
      </c>
      <c r="AM246" s="207" t="s">
        <v>648</v>
      </c>
      <c r="AN246" s="207" t="s">
        <v>650</v>
      </c>
      <c r="AO246" s="212" t="s">
        <v>648</v>
      </c>
      <c r="AP246" s="207" t="s">
        <v>650</v>
      </c>
      <c r="AQ246" s="207" t="s">
        <v>648</v>
      </c>
      <c r="AR246" s="207" t="s">
        <v>650</v>
      </c>
    </row>
    <row r="247" spans="1:44" ht="39.950000000000003" customHeight="1" x14ac:dyDescent="0.25">
      <c r="A247" s="315"/>
      <c r="B247" s="349"/>
      <c r="C247" s="281"/>
      <c r="D247" s="208" t="str">
        <f>IF($H$231="Seleccione","Escoja clasificación del riesgo",IF($H$231="Corrupción",DATOS!B108,IF($H$231="Gestión",DATOS!C108,IF($H$231="Seguridad Digital",DATOS!D108))))</f>
        <v>Escoja clasificación del riesgo</v>
      </c>
      <c r="E247" s="209"/>
      <c r="F247" s="322"/>
      <c r="G247" s="324"/>
      <c r="L247" s="309"/>
      <c r="M247" s="250"/>
      <c r="N247" s="250"/>
      <c r="O247" s="250"/>
      <c r="P247" s="250"/>
      <c r="Q247" s="250"/>
      <c r="R247" s="250"/>
      <c r="S247" s="250"/>
      <c r="T247" s="250"/>
      <c r="U247" s="250"/>
      <c r="V247" s="250"/>
      <c r="W247" s="250"/>
      <c r="AE247" s="202">
        <v>1</v>
      </c>
      <c r="AF247" s="202"/>
      <c r="AG247" s="202">
        <v>1</v>
      </c>
      <c r="AH247" s="202"/>
      <c r="AI247" s="202">
        <v>1</v>
      </c>
      <c r="AJ247" s="202"/>
      <c r="AK247" s="202">
        <v>1</v>
      </c>
      <c r="AL247" s="202"/>
      <c r="AM247" s="202">
        <v>1</v>
      </c>
      <c r="AN247" s="202"/>
      <c r="AO247" s="179">
        <v>1</v>
      </c>
      <c r="AP247" s="202"/>
      <c r="AQ247" s="202">
        <v>1</v>
      </c>
      <c r="AR247" s="202"/>
    </row>
    <row r="248" spans="1:44" ht="39.950000000000003" customHeight="1" x14ac:dyDescent="0.25">
      <c r="A248" s="315"/>
      <c r="B248" s="349"/>
      <c r="C248" s="281"/>
      <c r="D248" s="208" t="str">
        <f>IF($H$231="Seleccione","Escoja clasificación del riesgo",IF($H$231="Corrupción",DATOS!B109,IF($H$231="Gestión",DATOS!C109,IF($H$231="Seguridad Digital",DATOS!D109))))</f>
        <v>Escoja clasificación del riesgo</v>
      </c>
      <c r="E248" s="209"/>
      <c r="F248" s="322"/>
      <c r="G248" s="324"/>
      <c r="L248" s="310"/>
      <c r="M248" s="251"/>
      <c r="N248" s="251"/>
      <c r="O248" s="251"/>
      <c r="P248" s="251"/>
      <c r="Q248" s="251"/>
      <c r="R248" s="251"/>
      <c r="S248" s="251"/>
      <c r="T248" s="251"/>
      <c r="U248" s="251"/>
      <c r="V248" s="251"/>
      <c r="W248" s="251"/>
      <c r="AE248" s="202">
        <v>2</v>
      </c>
      <c r="AF248" s="202"/>
      <c r="AG248" s="202">
        <v>2</v>
      </c>
      <c r="AH248" s="202"/>
      <c r="AI248" s="202">
        <v>2</v>
      </c>
      <c r="AJ248" s="202"/>
      <c r="AK248" s="202">
        <v>2</v>
      </c>
      <c r="AL248" s="202"/>
      <c r="AM248" s="202">
        <v>2</v>
      </c>
      <c r="AN248" s="202"/>
      <c r="AO248" s="179">
        <v>2</v>
      </c>
      <c r="AP248" s="202"/>
      <c r="AQ248" s="202">
        <v>2</v>
      </c>
      <c r="AR248" s="202"/>
    </row>
    <row r="249" spans="1:44" ht="39.950000000000003" customHeight="1" x14ac:dyDescent="0.25">
      <c r="A249" s="315"/>
      <c r="B249" s="349"/>
      <c r="C249" s="281"/>
      <c r="D249" s="208" t="str">
        <f>IF($H$231="Seleccione","Escoja clasificación del riesgo",IF($H$231="Corrupción",DATOS!B110,IF($H$231="Gestión",DATOS!C110,IF($H$231="Seguridad Digital",DATOS!D110))))</f>
        <v>Escoja clasificación del riesgo</v>
      </c>
      <c r="E249" s="209"/>
      <c r="F249" s="322"/>
      <c r="G249" s="324"/>
      <c r="L249" s="308" t="s">
        <v>397</v>
      </c>
      <c r="M249" s="249" t="s">
        <v>659</v>
      </c>
      <c r="N249" s="283"/>
      <c r="O249" s="283"/>
      <c r="P249" s="283"/>
      <c r="Q249" s="283"/>
      <c r="R249" s="283"/>
      <c r="S249" s="283"/>
      <c r="T249" s="283"/>
      <c r="U249" s="283"/>
      <c r="V249" s="283"/>
      <c r="W249" s="283"/>
      <c r="AE249" s="202">
        <v>3</v>
      </c>
      <c r="AF249" s="202"/>
      <c r="AG249" s="202">
        <v>3</v>
      </c>
      <c r="AH249" s="202"/>
      <c r="AI249" s="202">
        <v>3</v>
      </c>
      <c r="AJ249" s="202"/>
      <c r="AK249" s="202">
        <v>3</v>
      </c>
      <c r="AL249" s="202"/>
      <c r="AM249" s="202">
        <v>3</v>
      </c>
      <c r="AN249" s="202"/>
      <c r="AO249" s="179">
        <v>3</v>
      </c>
      <c r="AP249" s="202"/>
      <c r="AQ249" s="202">
        <v>3</v>
      </c>
      <c r="AR249" s="202"/>
    </row>
    <row r="250" spans="1:44" ht="39.950000000000003" customHeight="1" x14ac:dyDescent="0.25">
      <c r="A250" s="315"/>
      <c r="B250" s="349"/>
      <c r="C250" s="281"/>
      <c r="D250" s="208" t="str">
        <f>IF($H$231="Seleccione","Escoja clasificación del riesgo",IF($H$231="Corrupción",DATOS!B111,IF($H$231="Gestión",DATOS!C111,IF($H$231="Seguridad Digital",DATOS!D111))))</f>
        <v>Escoja clasificación del riesgo</v>
      </c>
      <c r="E250" s="209"/>
      <c r="F250" s="322"/>
      <c r="G250" s="324"/>
      <c r="L250" s="309"/>
      <c r="M250" s="250"/>
      <c r="N250" s="283"/>
      <c r="O250" s="283"/>
      <c r="P250" s="283"/>
      <c r="Q250" s="283"/>
      <c r="R250" s="283"/>
      <c r="S250" s="283"/>
      <c r="T250" s="283"/>
      <c r="U250" s="283"/>
      <c r="V250" s="283"/>
      <c r="W250" s="283"/>
      <c r="AE250" s="202">
        <v>4</v>
      </c>
      <c r="AF250" s="202"/>
      <c r="AG250" s="202">
        <v>4</v>
      </c>
      <c r="AH250" s="202"/>
      <c r="AI250" s="202">
        <v>4</v>
      </c>
      <c r="AJ250" s="202"/>
      <c r="AK250" s="202">
        <v>4</v>
      </c>
      <c r="AL250" s="202"/>
      <c r="AM250" s="202">
        <v>4</v>
      </c>
      <c r="AN250" s="202"/>
      <c r="AO250" s="179">
        <v>4</v>
      </c>
      <c r="AP250" s="202"/>
      <c r="AQ250" s="202">
        <v>4</v>
      </c>
      <c r="AR250" s="202"/>
    </row>
    <row r="251" spans="1:44" ht="39.950000000000003" customHeight="1" x14ac:dyDescent="0.25">
      <c r="A251" s="315"/>
      <c r="B251" s="349"/>
      <c r="C251" s="281"/>
      <c r="D251" s="208" t="str">
        <f>IF($H$231="Seleccione","Escoja clasificación del riesgo",IF($H$231="Corrupción",DATOS!B112,IF($H$231="Gestión",DATOS!C112,IF($H$231="Seguridad Digital",DATOS!D112))))</f>
        <v>Escoja clasificación del riesgo</v>
      </c>
      <c r="E251" s="209"/>
      <c r="F251" s="322"/>
      <c r="G251" s="324"/>
      <c r="L251" s="309"/>
      <c r="M251" s="250"/>
      <c r="N251" s="283"/>
      <c r="O251" s="283"/>
      <c r="P251" s="283"/>
      <c r="Q251" s="283"/>
      <c r="R251" s="283"/>
      <c r="S251" s="283"/>
      <c r="T251" s="283"/>
      <c r="U251" s="283"/>
      <c r="V251" s="283"/>
      <c r="W251" s="283"/>
      <c r="AE251" s="202">
        <v>5</v>
      </c>
      <c r="AF251" s="202"/>
      <c r="AG251" s="202">
        <v>5</v>
      </c>
      <c r="AH251" s="202"/>
      <c r="AI251" s="202">
        <v>5</v>
      </c>
      <c r="AJ251" s="202"/>
      <c r="AK251" s="202">
        <v>5</v>
      </c>
      <c r="AL251" s="202"/>
      <c r="AM251" s="202">
        <v>5</v>
      </c>
      <c r="AN251" s="202"/>
      <c r="AO251" s="179">
        <v>5</v>
      </c>
      <c r="AP251" s="202"/>
      <c r="AQ251" s="202">
        <v>5</v>
      </c>
      <c r="AR251" s="202"/>
    </row>
    <row r="252" spans="1:44" ht="39.950000000000003" customHeight="1" x14ac:dyDescent="0.25">
      <c r="A252" s="315"/>
      <c r="B252" s="349"/>
      <c r="C252" s="281"/>
      <c r="D252" s="208" t="str">
        <f>IF($H$231="Seleccione","Escoja clasificación del riesgo",IF($H$231="Corrupción",DATOS!B113,IF($H$231="Gestión",DATOS!C113,IF($H$231="Seguridad Digital",DATOS!D113))))</f>
        <v>Escoja clasificación del riesgo</v>
      </c>
      <c r="E252" s="209"/>
      <c r="F252" s="322"/>
      <c r="G252" s="324"/>
      <c r="L252" s="308" t="s">
        <v>548</v>
      </c>
      <c r="M252" s="249" t="s">
        <v>662</v>
      </c>
      <c r="N252" s="249"/>
      <c r="O252" s="249"/>
      <c r="P252" s="249"/>
      <c r="Q252" s="249"/>
      <c r="R252" s="249"/>
      <c r="S252" s="249"/>
      <c r="T252" s="249"/>
      <c r="U252" s="249"/>
      <c r="V252" s="249"/>
      <c r="W252" s="249"/>
      <c r="AE252" s="202">
        <v>6</v>
      </c>
      <c r="AF252" s="202"/>
      <c r="AG252" s="202">
        <v>6</v>
      </c>
      <c r="AH252" s="202"/>
      <c r="AI252" s="202">
        <v>6</v>
      </c>
      <c r="AJ252" s="202"/>
      <c r="AK252" s="202">
        <v>6</v>
      </c>
      <c r="AL252" s="202"/>
      <c r="AM252" s="202">
        <v>6</v>
      </c>
      <c r="AN252" s="202"/>
      <c r="AO252" s="179">
        <v>6</v>
      </c>
      <c r="AP252" s="202"/>
      <c r="AQ252" s="202">
        <v>6</v>
      </c>
      <c r="AR252" s="202"/>
    </row>
    <row r="253" spans="1:44" ht="39.950000000000003" customHeight="1" x14ac:dyDescent="0.25">
      <c r="A253" s="315"/>
      <c r="B253" s="349"/>
      <c r="C253" s="281"/>
      <c r="D253" s="208" t="str">
        <f>IF($H$231="Seleccione","Escoja clasificación del riesgo",IF($H$231="Corrupción",DATOS!B114,IF($H$231="Gestión",DATOS!C114,IF($H$231="Seguridad Digital",DATOS!D114))))</f>
        <v>Escoja clasificación del riesgo</v>
      </c>
      <c r="E253" s="209"/>
      <c r="F253" s="322"/>
      <c r="G253" s="324"/>
      <c r="L253" s="309"/>
      <c r="M253" s="250"/>
      <c r="N253" s="250"/>
      <c r="O253" s="250"/>
      <c r="P253" s="250"/>
      <c r="Q253" s="250"/>
      <c r="R253" s="250"/>
      <c r="S253" s="250"/>
      <c r="T253" s="250"/>
      <c r="U253" s="250"/>
      <c r="V253" s="250"/>
      <c r="W253" s="250"/>
      <c r="AE253" s="202">
        <v>7</v>
      </c>
      <c r="AF253" s="202"/>
      <c r="AG253" s="202">
        <v>7</v>
      </c>
      <c r="AH253" s="202"/>
      <c r="AI253" s="202">
        <v>7</v>
      </c>
      <c r="AJ253" s="202"/>
      <c r="AK253" s="202">
        <v>7</v>
      </c>
      <c r="AL253" s="202"/>
      <c r="AM253" s="202">
        <v>7</v>
      </c>
      <c r="AN253" s="202"/>
      <c r="AO253" s="179">
        <v>7</v>
      </c>
      <c r="AP253" s="202"/>
      <c r="AQ253" s="202">
        <v>7</v>
      </c>
      <c r="AR253" s="202"/>
    </row>
    <row r="254" spans="1:44" ht="39.950000000000003" customHeight="1" x14ac:dyDescent="0.25">
      <c r="A254" s="315"/>
      <c r="B254" s="349"/>
      <c r="C254" s="281"/>
      <c r="D254" s="208" t="str">
        <f>IF($H$231="Seleccione","Escoja clasificación del riesgo",IF($H$231="Corrupción",DATOS!B115,IF($H$231="Gestión",DATOS!C115,IF($H$231="Seguridad Digital",DATOS!D115))))</f>
        <v>Escoja clasificación del riesgo</v>
      </c>
      <c r="E254" s="209"/>
      <c r="F254" s="322"/>
      <c r="G254" s="324"/>
      <c r="L254" s="309"/>
      <c r="M254" s="250"/>
      <c r="N254" s="250"/>
      <c r="O254" s="250"/>
      <c r="P254" s="250"/>
      <c r="Q254" s="250"/>
      <c r="R254" s="250"/>
      <c r="S254" s="250"/>
      <c r="T254" s="250"/>
      <c r="U254" s="250"/>
      <c r="V254" s="250"/>
      <c r="W254" s="250"/>
      <c r="AE254" s="202">
        <v>8</v>
      </c>
      <c r="AF254" s="202"/>
      <c r="AG254" s="202">
        <v>8</v>
      </c>
      <c r="AH254" s="202"/>
      <c r="AI254" s="202">
        <v>8</v>
      </c>
      <c r="AJ254" s="202"/>
      <c r="AK254" s="202">
        <v>8</v>
      </c>
      <c r="AL254" s="202"/>
      <c r="AM254" s="202">
        <v>8</v>
      </c>
      <c r="AN254" s="202"/>
      <c r="AO254" s="179">
        <v>8</v>
      </c>
      <c r="AP254" s="202"/>
      <c r="AQ254" s="202">
        <v>8</v>
      </c>
      <c r="AR254" s="202"/>
    </row>
    <row r="255" spans="1:44" ht="39.950000000000003" customHeight="1" x14ac:dyDescent="0.25">
      <c r="A255" s="315"/>
      <c r="B255" s="349"/>
      <c r="C255" s="281"/>
      <c r="D255" s="208" t="str">
        <f>IF($H$231="Seleccione","Escoja clasificación del riesgo",IF($H$231="Corrupción",DATOS!B116,IF($H$231="Gestión",DATOS!C116,IF($H$231="Seguridad Digital",DATOS!D116))))</f>
        <v>Escoja clasificación del riesgo</v>
      </c>
      <c r="E255" s="209"/>
      <c r="F255" s="322"/>
      <c r="G255" s="324"/>
      <c r="L255" s="310"/>
      <c r="M255" s="251"/>
      <c r="N255" s="251"/>
      <c r="O255" s="251"/>
      <c r="P255" s="251"/>
      <c r="Q255" s="251"/>
      <c r="R255" s="251"/>
      <c r="S255" s="251"/>
      <c r="T255" s="251"/>
      <c r="U255" s="251"/>
      <c r="V255" s="251"/>
      <c r="W255" s="251"/>
      <c r="AE255" s="202">
        <v>9</v>
      </c>
      <c r="AF255" s="202"/>
      <c r="AG255" s="202">
        <v>9</v>
      </c>
      <c r="AH255" s="202"/>
      <c r="AI255" s="202">
        <v>9</v>
      </c>
      <c r="AJ255" s="202"/>
      <c r="AK255" s="202">
        <v>9</v>
      </c>
      <c r="AL255" s="202"/>
      <c r="AM255" s="202">
        <v>9</v>
      </c>
      <c r="AN255" s="202"/>
      <c r="AO255" s="179">
        <v>9</v>
      </c>
      <c r="AP255" s="202"/>
      <c r="AQ255" s="202">
        <v>9</v>
      </c>
      <c r="AR255" s="202"/>
    </row>
    <row r="256" spans="1:44" ht="39.950000000000003" customHeight="1" x14ac:dyDescent="0.25">
      <c r="A256" s="315"/>
      <c r="B256" s="349"/>
      <c r="C256" s="281"/>
      <c r="D256" s="208" t="str">
        <f>IF($H$231="Seleccione","Escoja clasificación del riesgo",IF($H$231="Corrupción",DATOS!B117,IF($H$231="Gestión",DATOS!C117,IF($H$231="Seguridad Digital",DATOS!D117))))</f>
        <v>Escoja clasificación del riesgo</v>
      </c>
      <c r="E256" s="209"/>
      <c r="F256" s="322"/>
      <c r="G256" s="324"/>
      <c r="L256" s="284" t="s">
        <v>404</v>
      </c>
      <c r="M256" s="283" t="s">
        <v>663</v>
      </c>
      <c r="N256" s="283"/>
      <c r="O256" s="283"/>
      <c r="P256" s="283"/>
      <c r="Q256" s="283"/>
      <c r="R256" s="283"/>
      <c r="S256" s="283"/>
      <c r="T256" s="283"/>
      <c r="U256" s="283"/>
      <c r="V256" s="283"/>
      <c r="W256" s="283"/>
      <c r="AE256" s="202">
        <v>10</v>
      </c>
      <c r="AF256" s="202"/>
      <c r="AG256" s="202">
        <v>10</v>
      </c>
      <c r="AH256" s="202"/>
      <c r="AI256" s="202">
        <v>10</v>
      </c>
      <c r="AJ256" s="202"/>
      <c r="AK256" s="202">
        <v>10</v>
      </c>
      <c r="AL256" s="202"/>
      <c r="AM256" s="202">
        <v>10</v>
      </c>
      <c r="AN256" s="202"/>
      <c r="AO256" s="179">
        <v>10</v>
      </c>
      <c r="AP256" s="202"/>
      <c r="AQ256" s="202">
        <v>10</v>
      </c>
      <c r="AR256" s="202"/>
    </row>
    <row r="257" spans="1:44" ht="39.950000000000003" customHeight="1" x14ac:dyDescent="0.25">
      <c r="A257" s="315"/>
      <c r="B257" s="349"/>
      <c r="C257" s="281"/>
      <c r="D257" s="208" t="str">
        <f>IF($H$231="Seleccione","Escoja clasificación del riesgo",IF($H$231="Corrupción",DATOS!B118,IF($H$231="Gestión",DATOS!C118,IF($H$231="Seguridad Digital",DATOS!D118))))</f>
        <v>Escoja clasificación del riesgo</v>
      </c>
      <c r="E257" s="209"/>
      <c r="F257" s="322"/>
      <c r="G257" s="324"/>
      <c r="L257" s="284"/>
      <c r="M257" s="283"/>
      <c r="N257" s="283"/>
      <c r="O257" s="283"/>
      <c r="P257" s="283"/>
      <c r="Q257" s="283"/>
      <c r="R257" s="283"/>
      <c r="S257" s="283"/>
      <c r="T257" s="283"/>
      <c r="U257" s="283"/>
      <c r="V257" s="283"/>
      <c r="W257" s="283"/>
      <c r="AE257" s="176" t="s">
        <v>664</v>
      </c>
      <c r="AF257" s="176"/>
      <c r="AG257" s="176" t="s">
        <v>664</v>
      </c>
      <c r="AH257" s="176"/>
      <c r="AI257" s="176" t="s">
        <v>664</v>
      </c>
      <c r="AJ257" s="176"/>
      <c r="AK257" s="176" t="s">
        <v>664</v>
      </c>
      <c r="AL257" s="176"/>
      <c r="AM257" s="176" t="s">
        <v>664</v>
      </c>
      <c r="AN257" s="176"/>
      <c r="AO257" s="178" t="s">
        <v>664</v>
      </c>
      <c r="AP257" s="176"/>
      <c r="AQ257" s="176" t="s">
        <v>664</v>
      </c>
      <c r="AR257" s="176"/>
    </row>
    <row r="258" spans="1:44" ht="39.950000000000003" customHeight="1" x14ac:dyDescent="0.25">
      <c r="A258" s="315"/>
      <c r="B258" s="349"/>
      <c r="C258" s="281"/>
      <c r="D258" s="208" t="str">
        <f>IF($H$231="Seleccione","Escoja clasificación del riesgo",IF($H$231="Corrupción",DATOS!B119,IF($H$231="Gestión",DATOS!C119,IF($H$231="Seguridad Digital",DATOS!D119))))</f>
        <v>Escoja clasificación del riesgo</v>
      </c>
      <c r="E258" s="209"/>
      <c r="F258" s="322"/>
      <c r="G258" s="324"/>
      <c r="L258" s="284" t="s">
        <v>407</v>
      </c>
      <c r="M258" s="283" t="s">
        <v>665</v>
      </c>
      <c r="N258" s="283"/>
      <c r="O258" s="283"/>
      <c r="P258" s="283"/>
      <c r="Q258" s="283"/>
      <c r="R258" s="283"/>
      <c r="S258" s="283"/>
      <c r="T258" s="283"/>
      <c r="U258" s="283"/>
      <c r="V258" s="283"/>
      <c r="W258" s="283"/>
      <c r="AE258" s="214"/>
      <c r="AF258" s="214"/>
      <c r="AG258" s="214"/>
      <c r="AH258" s="214"/>
      <c r="AI258" s="214"/>
      <c r="AJ258" s="214"/>
      <c r="AK258" s="214"/>
      <c r="AL258" s="214"/>
      <c r="AM258" s="214"/>
      <c r="AN258" s="214"/>
      <c r="AO258" s="215"/>
      <c r="AP258" s="214"/>
      <c r="AQ258" s="214"/>
      <c r="AR258" s="214"/>
    </row>
    <row r="259" spans="1:44" ht="39.950000000000003" customHeight="1" x14ac:dyDescent="0.25">
      <c r="A259" s="315"/>
      <c r="B259" s="349"/>
      <c r="C259" s="281"/>
      <c r="D259" s="208" t="str">
        <f>IF($H$231="Seleccione","Escoja clasificación del riesgo",IF($H$231="Corrupción",DATOS!B120,IF($H$231="Gestión",DATOS!C120,IF($H$231="Seguridad Digital",DATOS!D120))))</f>
        <v>Escoja clasificación del riesgo</v>
      </c>
      <c r="E259" s="209"/>
      <c r="F259" s="322"/>
      <c r="G259" s="324"/>
      <c r="L259" s="284"/>
      <c r="M259" s="283"/>
      <c r="N259" s="283"/>
      <c r="O259" s="283"/>
      <c r="P259" s="283"/>
      <c r="Q259" s="283"/>
      <c r="R259" s="283"/>
      <c r="S259" s="283"/>
      <c r="T259" s="283"/>
      <c r="U259" s="283"/>
      <c r="V259" s="283"/>
      <c r="W259" s="283"/>
    </row>
    <row r="260" spans="1:44" ht="39.950000000000003" customHeight="1" x14ac:dyDescent="0.25">
      <c r="A260" s="315"/>
      <c r="B260" s="349"/>
      <c r="C260" s="281"/>
      <c r="D260" s="208" t="str">
        <f>IF($H$231="Seleccione","Escoja clasificación del riesgo",IF($H$231="Corrupción",DATOS!B121,IF($H$231="Gestión",DATOS!C121,IF($H$231="Seguridad Digital",DATOS!D121))))</f>
        <v>Escoja clasificación del riesgo</v>
      </c>
      <c r="E260" s="209"/>
      <c r="F260" s="322"/>
      <c r="G260" s="324"/>
      <c r="L260" s="284"/>
      <c r="M260" s="283"/>
      <c r="N260" s="283"/>
      <c r="O260" s="283"/>
      <c r="P260" s="283"/>
      <c r="Q260" s="283"/>
      <c r="R260" s="283"/>
      <c r="S260" s="283"/>
      <c r="T260" s="283"/>
      <c r="U260" s="283"/>
      <c r="V260" s="283"/>
      <c r="W260" s="283"/>
    </row>
    <row r="261" spans="1:44" ht="39.950000000000003" customHeight="1" x14ac:dyDescent="0.25">
      <c r="A261" s="315"/>
      <c r="B261" s="349"/>
      <c r="C261" s="281"/>
      <c r="D261" s="208" t="str">
        <f>IF($H$231="Seleccione","Escoja clasificación del riesgo",IF($H$231="Corrupción",DATOS!B122,IF($H$231="Gestión",DATOS!C122,IF($H$231="Seguridad Digital",DATOS!D122))))</f>
        <v>Escoja clasificación del riesgo</v>
      </c>
      <c r="E261" s="209"/>
      <c r="F261" s="322"/>
      <c r="G261" s="324"/>
      <c r="L261" s="308" t="s">
        <v>412</v>
      </c>
      <c r="M261" s="249" t="s">
        <v>666</v>
      </c>
      <c r="N261" s="249"/>
      <c r="O261" s="249"/>
      <c r="P261" s="249"/>
      <c r="Q261" s="249"/>
      <c r="R261" s="249"/>
      <c r="S261" s="249"/>
      <c r="T261" s="249"/>
      <c r="U261" s="249"/>
      <c r="V261" s="249"/>
      <c r="W261" s="249"/>
    </row>
    <row r="262" spans="1:44" ht="39.950000000000003" customHeight="1" x14ac:dyDescent="0.25">
      <c r="A262" s="315"/>
      <c r="B262" s="349"/>
      <c r="C262" s="281"/>
      <c r="D262" s="208" t="str">
        <f>IF($H$231="Seleccione","Escoja clasificación del riesgo",IF($H$231="Corrupción",DATOS!B123,IF($H$231="Gestión",DATOS!C123,IF($H$231="Seguridad Digital",DATOS!D123))))</f>
        <v>Escoja clasificación del riesgo</v>
      </c>
      <c r="E262" s="209"/>
      <c r="F262" s="322"/>
      <c r="G262" s="324"/>
      <c r="L262" s="309"/>
      <c r="M262" s="250"/>
      <c r="N262" s="250"/>
      <c r="O262" s="250"/>
      <c r="P262" s="250"/>
      <c r="Q262" s="250"/>
      <c r="R262" s="250"/>
      <c r="S262" s="250"/>
      <c r="T262" s="250"/>
      <c r="U262" s="250"/>
      <c r="V262" s="250"/>
      <c r="W262" s="250"/>
    </row>
    <row r="263" spans="1:44" ht="39.950000000000003" customHeight="1" x14ac:dyDescent="0.25">
      <c r="A263" s="315"/>
      <c r="B263" s="350"/>
      <c r="C263" s="282"/>
      <c r="D263" s="208" t="str">
        <f>IF($H$231="Seleccione","Escoja clasificación del riesgo",IF($H$231="Corrupción",DATOS!B124,IF($H$231="Gestión",DATOS!C124,IF($H$231="Seguridad Digital",DATOS!D124))))</f>
        <v>Escoja clasificación del riesgo</v>
      </c>
      <c r="E263" s="209"/>
      <c r="F263" s="323"/>
      <c r="G263" s="324"/>
      <c r="L263" s="313" t="s">
        <v>625</v>
      </c>
      <c r="M263" s="314"/>
      <c r="N263" s="207" t="str">
        <f>DATOS!B307</f>
        <v>N/A</v>
      </c>
      <c r="O263" s="207" t="str">
        <f>DATOS!C307</f>
        <v>N/A</v>
      </c>
      <c r="P263" s="207" t="str">
        <f>DATOS!D307</f>
        <v>N/A</v>
      </c>
      <c r="Q263" s="207" t="str">
        <f>DATOS!E307</f>
        <v>N/A</v>
      </c>
      <c r="R263" s="207" t="str">
        <f>DATOS!F307</f>
        <v>N/A</v>
      </c>
      <c r="S263" s="207" t="str">
        <f>DATOS!G307</f>
        <v>N/A</v>
      </c>
      <c r="T263" s="207" t="str">
        <f>DATOS!H307</f>
        <v>N/A</v>
      </c>
      <c r="U263" s="207" t="str">
        <f>DATOS!I307</f>
        <v>N/A</v>
      </c>
      <c r="V263" s="207" t="str">
        <f>DATOS!J307</f>
        <v>N/A</v>
      </c>
      <c r="W263" s="207" t="str">
        <f>DATOS!K307</f>
        <v>N/A</v>
      </c>
    </row>
    <row r="265" spans="1:44" ht="39.950000000000003" customHeight="1" x14ac:dyDescent="0.25">
      <c r="B265" s="285" t="s">
        <v>532</v>
      </c>
      <c r="C265" s="286" t="s">
        <v>533</v>
      </c>
      <c r="D265" s="287"/>
      <c r="E265" s="287"/>
      <c r="F265" s="287"/>
      <c r="G265" s="287"/>
      <c r="H265" s="287"/>
      <c r="I265" s="287"/>
      <c r="J265" s="287"/>
      <c r="K265" s="216"/>
      <c r="L265" s="271" t="s">
        <v>534</v>
      </c>
      <c r="M265" s="272"/>
      <c r="N265" s="272"/>
      <c r="O265" s="272"/>
      <c r="P265" s="272"/>
      <c r="Q265" s="272"/>
      <c r="R265" s="272"/>
      <c r="S265" s="273"/>
      <c r="T265" s="271" t="s">
        <v>535</v>
      </c>
      <c r="U265" s="272"/>
      <c r="V265" s="272"/>
      <c r="W265" s="273"/>
      <c r="X265" s="271" t="s">
        <v>536</v>
      </c>
      <c r="Y265" s="272"/>
      <c r="Z265" s="272"/>
      <c r="AA265" s="273"/>
      <c r="AB265" s="325" t="s">
        <v>537</v>
      </c>
      <c r="AC265" s="325" t="s">
        <v>538</v>
      </c>
      <c r="AD265" s="271" t="s">
        <v>440</v>
      </c>
      <c r="AE265" s="272"/>
      <c r="AF265" s="272"/>
      <c r="AG265" s="271" t="s">
        <v>539</v>
      </c>
      <c r="AH265" s="272"/>
      <c r="AI265" s="272"/>
      <c r="AJ265" s="272"/>
      <c r="AK265" s="272"/>
      <c r="AL265" s="272"/>
      <c r="AM265" s="272"/>
      <c r="AN265" s="272"/>
      <c r="AO265" s="272"/>
      <c r="AP265" s="272"/>
      <c r="AQ265" s="272"/>
      <c r="AR265" s="273"/>
    </row>
    <row r="266" spans="1:44" ht="39.950000000000003" customHeight="1" x14ac:dyDescent="0.25">
      <c r="B266" s="285"/>
      <c r="C266" s="288"/>
      <c r="D266" s="289"/>
      <c r="E266" s="289"/>
      <c r="F266" s="289"/>
      <c r="G266" s="289"/>
      <c r="H266" s="289"/>
      <c r="I266" s="289"/>
      <c r="J266" s="289"/>
      <c r="K266" s="110"/>
      <c r="L266" s="277"/>
      <c r="M266" s="278"/>
      <c r="N266" s="278"/>
      <c r="O266" s="278"/>
      <c r="P266" s="278"/>
      <c r="Q266" s="278"/>
      <c r="R266" s="278"/>
      <c r="S266" s="279"/>
      <c r="T266" s="277"/>
      <c r="U266" s="278"/>
      <c r="V266" s="278"/>
      <c r="W266" s="279"/>
      <c r="X266" s="277"/>
      <c r="Y266" s="278"/>
      <c r="Z266" s="278"/>
      <c r="AA266" s="279"/>
      <c r="AB266" s="326"/>
      <c r="AC266" s="326"/>
      <c r="AD266" s="277"/>
      <c r="AE266" s="278"/>
      <c r="AF266" s="278"/>
      <c r="AG266" s="277"/>
      <c r="AH266" s="278"/>
      <c r="AI266" s="278"/>
      <c r="AJ266" s="278"/>
      <c r="AK266" s="278"/>
      <c r="AL266" s="278"/>
      <c r="AM266" s="278"/>
      <c r="AN266" s="278"/>
      <c r="AO266" s="278"/>
      <c r="AP266" s="278"/>
      <c r="AQ266" s="278"/>
      <c r="AR266" s="279"/>
    </row>
    <row r="267" spans="1:44" ht="39.950000000000003" customHeight="1" x14ac:dyDescent="0.25">
      <c r="B267" s="285"/>
      <c r="C267" s="191" t="s">
        <v>69</v>
      </c>
      <c r="D267" s="192" t="s">
        <v>540</v>
      </c>
      <c r="E267" s="192" t="s">
        <v>541</v>
      </c>
      <c r="F267" s="192" t="s">
        <v>542</v>
      </c>
      <c r="G267" s="192" t="s">
        <v>543</v>
      </c>
      <c r="H267" s="192" t="s">
        <v>544</v>
      </c>
      <c r="I267" s="192" t="s">
        <v>545</v>
      </c>
      <c r="J267" s="192" t="s">
        <v>546</v>
      </c>
      <c r="K267" s="192" t="s">
        <v>547</v>
      </c>
      <c r="L267" s="332" t="s">
        <v>548</v>
      </c>
      <c r="M267" s="333"/>
      <c r="N267" s="193" t="s">
        <v>549</v>
      </c>
      <c r="O267" s="193" t="s">
        <v>550</v>
      </c>
      <c r="P267" s="193" t="s">
        <v>397</v>
      </c>
      <c r="Q267" s="193" t="s">
        <v>390</v>
      </c>
      <c r="R267" s="193" t="s">
        <v>551</v>
      </c>
      <c r="S267" s="193" t="s">
        <v>552</v>
      </c>
      <c r="T267" s="193" t="s">
        <v>389</v>
      </c>
      <c r="U267" s="193" t="s">
        <v>553</v>
      </c>
      <c r="V267" s="193" t="s">
        <v>554</v>
      </c>
      <c r="W267" s="193" t="s">
        <v>555</v>
      </c>
      <c r="X267" s="193" t="s">
        <v>556</v>
      </c>
      <c r="Y267" s="193" t="s">
        <v>557</v>
      </c>
      <c r="Z267" s="193" t="s">
        <v>558</v>
      </c>
      <c r="AA267" s="193" t="s">
        <v>559</v>
      </c>
      <c r="AB267" s="327"/>
      <c r="AC267" s="327"/>
      <c r="AD267" s="193" t="s">
        <v>397</v>
      </c>
      <c r="AE267" s="193" t="s">
        <v>560</v>
      </c>
      <c r="AF267" s="193" t="s">
        <v>390</v>
      </c>
      <c r="AG267" s="193" t="s">
        <v>561</v>
      </c>
      <c r="AH267" s="193" t="s">
        <v>562</v>
      </c>
      <c r="AI267" s="193" t="s">
        <v>563</v>
      </c>
      <c r="AJ267" s="193" t="s">
        <v>564</v>
      </c>
      <c r="AK267" s="193" t="s">
        <v>565</v>
      </c>
      <c r="AL267" s="193" t="s">
        <v>566</v>
      </c>
      <c r="AM267" s="193" t="s">
        <v>567</v>
      </c>
      <c r="AN267" s="193" t="s">
        <v>568</v>
      </c>
      <c r="AO267" s="194" t="s">
        <v>569</v>
      </c>
      <c r="AP267" s="193" t="s">
        <v>570</v>
      </c>
      <c r="AQ267" s="193" t="s">
        <v>571</v>
      </c>
      <c r="AR267" s="193" t="s">
        <v>572</v>
      </c>
    </row>
    <row r="268" spans="1:44" ht="39.950000000000003" customHeight="1" x14ac:dyDescent="0.25">
      <c r="A268" s="62" t="s">
        <v>440</v>
      </c>
      <c r="B268" s="297" t="str">
        <f>'IDENTIFICACIÓN DE RIESGOS.'!$B$8</f>
        <v>Evaluación, Acompañamiento y Asesoría del Sistema de Control Interno</v>
      </c>
      <c r="C268" s="298">
        <v>8</v>
      </c>
      <c r="D268" s="301" t="str">
        <f>'IDENTIFICACIÓN DE RIESGOS.'!H78</f>
        <v>Riesgo 8</v>
      </c>
      <c r="E268" s="302"/>
      <c r="F268" s="297"/>
      <c r="G268" s="302" t="s">
        <v>253</v>
      </c>
      <c r="H268" s="294" t="str">
        <f>'IDENTIFICACIÓN DE RIESGOS.'!P78</f>
        <v>Seleccione</v>
      </c>
      <c r="I268" s="111">
        <f>'IDENTIFICACIÓN DE RIESGOS.'!I78</f>
        <v>0</v>
      </c>
      <c r="J268" s="203">
        <f>'IDENTIFICACIÓN DE RIESGOS.'!K78</f>
        <v>0</v>
      </c>
      <c r="K268" s="355" t="e">
        <f>DATOS!J203</f>
        <v>#DIV/0!</v>
      </c>
      <c r="L268" s="265"/>
      <c r="M268" s="267"/>
      <c r="N268" s="202"/>
      <c r="O268" s="202"/>
      <c r="P268" s="179" t="s">
        <v>253</v>
      </c>
      <c r="Q268" s="179" t="s">
        <v>253</v>
      </c>
      <c r="R268" s="202"/>
      <c r="S268" s="305" t="e">
        <f>DATOS!L319</f>
        <v>#DIV/0!</v>
      </c>
      <c r="T268" s="280" t="e">
        <f>DATOS!J355</f>
        <v>#DIV/0!</v>
      </c>
      <c r="U268" s="280" t="e">
        <f>DATOS!J351</f>
        <v>#DIV/0!</v>
      </c>
      <c r="V268" s="328" t="e">
        <f>DATOS!J386</f>
        <v>#DIV/0!</v>
      </c>
      <c r="W268" s="280" t="e">
        <f>IF(H268="Corrupción",DATOS!$B$391,IF(V268=DATOS!$B$199,DATOS!$B$391,IF(V268=DATOS!$B$198,DATOS!$B$392,IF(V268=DATOS!$B$197,DATOS!$B$392,IF(V268=DATOS!$B$196,DATOS!$B$393,"No Aplica")))))</f>
        <v>#DIV/0!</v>
      </c>
      <c r="X268" s="331" t="e">
        <f>IF(W268="No Aplica","No Aplica",IF(W268="Asumir","No requiere acciones adicionales","Definir acciones complementarias"))</f>
        <v>#DIV/0!</v>
      </c>
      <c r="Y268" s="283"/>
      <c r="Z268" s="283"/>
      <c r="AA268" s="249"/>
      <c r="AB268" s="283"/>
      <c r="AC268" s="283"/>
      <c r="AD268" s="280" t="str">
        <f>DATOS!B396</f>
        <v xml:space="preserve">Monitoreo permanente y se deja registro mensual </v>
      </c>
      <c r="AE268" s="283" t="s">
        <v>583</v>
      </c>
      <c r="AF268" s="283" t="s">
        <v>253</v>
      </c>
      <c r="AG268" s="202"/>
      <c r="AH268" s="202"/>
      <c r="AI268" s="202"/>
      <c r="AJ268" s="202"/>
      <c r="AK268" s="202"/>
      <c r="AL268" s="202"/>
      <c r="AM268" s="202"/>
      <c r="AN268" s="202"/>
      <c r="AO268" s="179"/>
      <c r="AP268" s="202"/>
      <c r="AQ268" s="202"/>
      <c r="AR268" s="202"/>
    </row>
    <row r="269" spans="1:44" ht="39.950000000000003" customHeight="1" x14ac:dyDescent="0.25">
      <c r="B269" s="297"/>
      <c r="C269" s="299"/>
      <c r="D269" s="297"/>
      <c r="E269" s="303"/>
      <c r="F269" s="297"/>
      <c r="G269" s="303"/>
      <c r="H269" s="295"/>
      <c r="I269" s="111">
        <f>'IDENTIFICACIÓN DE RIESGOS.'!I79</f>
        <v>0</v>
      </c>
      <c r="J269" s="203">
        <f>'IDENTIFICACIÓN DE RIESGOS.'!K79</f>
        <v>0</v>
      </c>
      <c r="K269" s="355"/>
      <c r="L269" s="265"/>
      <c r="M269" s="267"/>
      <c r="N269" s="202"/>
      <c r="O269" s="202"/>
      <c r="P269" s="179" t="s">
        <v>253</v>
      </c>
      <c r="Q269" s="179" t="s">
        <v>253</v>
      </c>
      <c r="R269" s="202"/>
      <c r="S269" s="306"/>
      <c r="T269" s="281"/>
      <c r="U269" s="281"/>
      <c r="V269" s="329"/>
      <c r="W269" s="281"/>
      <c r="X269" s="331"/>
      <c r="Y269" s="283"/>
      <c r="Z269" s="283"/>
      <c r="AA269" s="250"/>
      <c r="AB269" s="283"/>
      <c r="AC269" s="283"/>
      <c r="AD269" s="281"/>
      <c r="AE269" s="283"/>
      <c r="AF269" s="283"/>
      <c r="AG269" s="202"/>
      <c r="AH269" s="202"/>
      <c r="AI269" s="202"/>
      <c r="AJ269" s="202"/>
      <c r="AK269" s="202"/>
      <c r="AL269" s="202"/>
      <c r="AM269" s="202"/>
      <c r="AN269" s="202"/>
      <c r="AO269" s="179"/>
      <c r="AP269" s="202"/>
      <c r="AQ269" s="202"/>
      <c r="AR269" s="202"/>
    </row>
    <row r="270" spans="1:44" ht="39.950000000000003" customHeight="1" x14ac:dyDescent="0.25">
      <c r="B270" s="297"/>
      <c r="C270" s="299"/>
      <c r="D270" s="297"/>
      <c r="E270" s="303"/>
      <c r="F270" s="297"/>
      <c r="G270" s="303"/>
      <c r="H270" s="295"/>
      <c r="I270" s="111">
        <f>'IDENTIFICACIÓN DE RIESGOS.'!I80</f>
        <v>0</v>
      </c>
      <c r="J270" s="203">
        <f>'IDENTIFICACIÓN DE RIESGOS.'!K80</f>
        <v>0</v>
      </c>
      <c r="K270" s="355"/>
      <c r="L270" s="265"/>
      <c r="M270" s="267"/>
      <c r="N270" s="202"/>
      <c r="O270" s="202"/>
      <c r="P270" s="179" t="s">
        <v>253</v>
      </c>
      <c r="Q270" s="179" t="s">
        <v>253</v>
      </c>
      <c r="R270" s="202"/>
      <c r="S270" s="306"/>
      <c r="T270" s="281"/>
      <c r="U270" s="281"/>
      <c r="V270" s="329"/>
      <c r="W270" s="281"/>
      <c r="X270" s="105"/>
      <c r="Y270" s="283"/>
      <c r="Z270" s="283"/>
      <c r="AA270" s="250"/>
      <c r="AB270" s="283"/>
      <c r="AC270" s="283"/>
      <c r="AD270" s="281"/>
      <c r="AE270" s="283"/>
      <c r="AF270" s="283"/>
      <c r="AG270" s="202"/>
      <c r="AH270" s="202"/>
      <c r="AI270" s="202"/>
      <c r="AJ270" s="202"/>
      <c r="AK270" s="202"/>
      <c r="AL270" s="202"/>
      <c r="AM270" s="202"/>
      <c r="AN270" s="202"/>
      <c r="AO270" s="179"/>
      <c r="AP270" s="202"/>
      <c r="AQ270" s="202"/>
      <c r="AR270" s="202"/>
    </row>
    <row r="271" spans="1:44" ht="39.950000000000003" customHeight="1" x14ac:dyDescent="0.25">
      <c r="B271" s="297"/>
      <c r="C271" s="299"/>
      <c r="D271" s="297"/>
      <c r="E271" s="303"/>
      <c r="F271" s="297"/>
      <c r="G271" s="303"/>
      <c r="H271" s="304"/>
      <c r="I271" s="111">
        <f>'IDENTIFICACIÓN DE RIESGOS.'!I81</f>
        <v>0</v>
      </c>
      <c r="J271" s="203">
        <f>'IDENTIFICACIÓN DE RIESGOS.'!K81</f>
        <v>0</v>
      </c>
      <c r="K271" s="355"/>
      <c r="L271" s="265"/>
      <c r="M271" s="267"/>
      <c r="N271" s="202"/>
      <c r="O271" s="202"/>
      <c r="P271" s="179" t="s">
        <v>253</v>
      </c>
      <c r="Q271" s="179" t="s">
        <v>253</v>
      </c>
      <c r="R271" s="202"/>
      <c r="S271" s="306"/>
      <c r="T271" s="281"/>
      <c r="U271" s="281"/>
      <c r="V271" s="329"/>
      <c r="W271" s="281"/>
      <c r="X271" s="105"/>
      <c r="Y271" s="283"/>
      <c r="Z271" s="283"/>
      <c r="AA271" s="250"/>
      <c r="AB271" s="283"/>
      <c r="AC271" s="283"/>
      <c r="AD271" s="281"/>
      <c r="AE271" s="283"/>
      <c r="AF271" s="283"/>
      <c r="AG271" s="202"/>
      <c r="AH271" s="202"/>
      <c r="AI271" s="202"/>
      <c r="AJ271" s="202"/>
      <c r="AK271" s="202"/>
      <c r="AL271" s="202"/>
      <c r="AM271" s="202"/>
      <c r="AN271" s="202"/>
      <c r="AO271" s="179"/>
      <c r="AP271" s="202"/>
      <c r="AQ271" s="202"/>
      <c r="AR271" s="202"/>
    </row>
    <row r="272" spans="1:44" ht="39.950000000000003" customHeight="1" x14ac:dyDescent="0.25">
      <c r="B272" s="297"/>
      <c r="C272" s="299"/>
      <c r="D272" s="297"/>
      <c r="E272" s="303"/>
      <c r="F272" s="297"/>
      <c r="G272" s="303"/>
      <c r="H272" s="311" t="s">
        <v>620</v>
      </c>
      <c r="I272" s="111">
        <f>'IDENTIFICACIÓN DE RIESGOS.'!I82</f>
        <v>0</v>
      </c>
      <c r="J272" s="203">
        <f>'IDENTIFICACIÓN DE RIESGOS.'!K82</f>
        <v>0</v>
      </c>
      <c r="K272" s="355"/>
      <c r="L272" s="265"/>
      <c r="M272" s="267"/>
      <c r="N272" s="202"/>
      <c r="O272" s="202"/>
      <c r="P272" s="179" t="s">
        <v>253</v>
      </c>
      <c r="Q272" s="179" t="s">
        <v>253</v>
      </c>
      <c r="R272" s="202"/>
      <c r="S272" s="306"/>
      <c r="T272" s="281"/>
      <c r="U272" s="281"/>
      <c r="V272" s="329"/>
      <c r="W272" s="281"/>
      <c r="X272" s="105"/>
      <c r="Y272" s="283"/>
      <c r="Z272" s="283"/>
      <c r="AA272" s="250"/>
      <c r="AB272" s="283"/>
      <c r="AC272" s="283"/>
      <c r="AD272" s="281"/>
      <c r="AE272" s="283"/>
      <c r="AF272" s="283"/>
      <c r="AG272" s="202"/>
      <c r="AH272" s="202"/>
      <c r="AI272" s="202"/>
      <c r="AJ272" s="202"/>
      <c r="AK272" s="202"/>
      <c r="AL272" s="202"/>
      <c r="AM272" s="202"/>
      <c r="AN272" s="202"/>
      <c r="AO272" s="179"/>
      <c r="AP272" s="202"/>
      <c r="AQ272" s="202"/>
      <c r="AR272" s="202"/>
    </row>
    <row r="273" spans="1:44" ht="39.950000000000003" customHeight="1" x14ac:dyDescent="0.25">
      <c r="B273" s="297"/>
      <c r="C273" s="299"/>
      <c r="D273" s="297"/>
      <c r="E273" s="303"/>
      <c r="F273" s="297"/>
      <c r="G273" s="303"/>
      <c r="H273" s="312"/>
      <c r="I273" s="111">
        <f>'IDENTIFICACIÓN DE RIESGOS.'!I83</f>
        <v>0</v>
      </c>
      <c r="J273" s="203">
        <f>'IDENTIFICACIÓN DE RIESGOS.'!K83</f>
        <v>0</v>
      </c>
      <c r="K273" s="355"/>
      <c r="L273" s="265"/>
      <c r="M273" s="267"/>
      <c r="N273" s="202"/>
      <c r="O273" s="202"/>
      <c r="P273" s="179" t="s">
        <v>253</v>
      </c>
      <c r="Q273" s="179" t="s">
        <v>253</v>
      </c>
      <c r="R273" s="202"/>
      <c r="S273" s="306"/>
      <c r="T273" s="281"/>
      <c r="U273" s="281"/>
      <c r="V273" s="329"/>
      <c r="W273" s="281"/>
      <c r="X273" s="105"/>
      <c r="Y273" s="283"/>
      <c r="Z273" s="283"/>
      <c r="AA273" s="250"/>
      <c r="AB273" s="283"/>
      <c r="AC273" s="283"/>
      <c r="AD273" s="281"/>
      <c r="AE273" s="283"/>
      <c r="AF273" s="283"/>
      <c r="AG273" s="202"/>
      <c r="AH273" s="202"/>
      <c r="AI273" s="202"/>
      <c r="AJ273" s="202"/>
      <c r="AK273" s="202"/>
      <c r="AL273" s="202"/>
      <c r="AM273" s="202"/>
      <c r="AN273" s="202"/>
      <c r="AO273" s="179"/>
      <c r="AP273" s="202"/>
      <c r="AQ273" s="202"/>
      <c r="AR273" s="202"/>
    </row>
    <row r="274" spans="1:44" ht="39.950000000000003" customHeight="1" x14ac:dyDescent="0.25">
      <c r="B274" s="297"/>
      <c r="C274" s="299"/>
      <c r="D274" s="297"/>
      <c r="E274" s="303"/>
      <c r="F274" s="297"/>
      <c r="G274" s="303"/>
      <c r="H274" s="294" t="s">
        <v>253</v>
      </c>
      <c r="I274" s="111">
        <f>'IDENTIFICACIÓN DE RIESGOS.'!I84</f>
        <v>0</v>
      </c>
      <c r="J274" s="203">
        <f>'IDENTIFICACIÓN DE RIESGOS.'!K84</f>
        <v>0</v>
      </c>
      <c r="K274" s="355"/>
      <c r="L274" s="265"/>
      <c r="M274" s="267"/>
      <c r="N274" s="202"/>
      <c r="O274" s="202"/>
      <c r="P274" s="179" t="s">
        <v>253</v>
      </c>
      <c r="Q274" s="179" t="s">
        <v>253</v>
      </c>
      <c r="R274" s="202"/>
      <c r="S274" s="306"/>
      <c r="T274" s="281"/>
      <c r="U274" s="281"/>
      <c r="V274" s="329"/>
      <c r="W274" s="281"/>
      <c r="X274" s="105"/>
      <c r="Y274" s="283"/>
      <c r="Z274" s="283"/>
      <c r="AA274" s="250"/>
      <c r="AB274" s="283"/>
      <c r="AC274" s="283"/>
      <c r="AD274" s="281"/>
      <c r="AE274" s="283"/>
      <c r="AF274" s="283"/>
      <c r="AG274" s="202"/>
      <c r="AH274" s="202"/>
      <c r="AI274" s="202"/>
      <c r="AJ274" s="202"/>
      <c r="AK274" s="202"/>
      <c r="AL274" s="202"/>
      <c r="AM274" s="202"/>
      <c r="AN274" s="202"/>
      <c r="AO274" s="179"/>
      <c r="AP274" s="202"/>
      <c r="AQ274" s="202"/>
      <c r="AR274" s="202"/>
    </row>
    <row r="275" spans="1:44" ht="39.950000000000003" customHeight="1" x14ac:dyDescent="0.25">
      <c r="B275" s="297"/>
      <c r="C275" s="299"/>
      <c r="D275" s="297"/>
      <c r="E275" s="303"/>
      <c r="F275" s="297"/>
      <c r="G275" s="303"/>
      <c r="H275" s="295"/>
      <c r="I275" s="111">
        <f>'IDENTIFICACIÓN DE RIESGOS.'!I85</f>
        <v>0</v>
      </c>
      <c r="J275" s="203">
        <f>'IDENTIFICACIÓN DE RIESGOS.'!K85</f>
        <v>0</v>
      </c>
      <c r="K275" s="355"/>
      <c r="L275" s="265"/>
      <c r="M275" s="267"/>
      <c r="N275" s="202"/>
      <c r="O275" s="202"/>
      <c r="P275" s="179" t="s">
        <v>253</v>
      </c>
      <c r="Q275" s="179" t="s">
        <v>253</v>
      </c>
      <c r="R275" s="202"/>
      <c r="S275" s="306"/>
      <c r="T275" s="281"/>
      <c r="U275" s="281"/>
      <c r="V275" s="329"/>
      <c r="W275" s="281"/>
      <c r="X275" s="105"/>
      <c r="Y275" s="283"/>
      <c r="Z275" s="283"/>
      <c r="AA275" s="250"/>
      <c r="AB275" s="283"/>
      <c r="AC275" s="283"/>
      <c r="AD275" s="281"/>
      <c r="AE275" s="283"/>
      <c r="AF275" s="283"/>
      <c r="AG275" s="202"/>
      <c r="AH275" s="202"/>
      <c r="AI275" s="202"/>
      <c r="AJ275" s="202"/>
      <c r="AK275" s="202"/>
      <c r="AL275" s="202"/>
      <c r="AM275" s="202"/>
      <c r="AN275" s="202"/>
      <c r="AO275" s="179"/>
      <c r="AP275" s="202"/>
      <c r="AQ275" s="202"/>
      <c r="AR275" s="202"/>
    </row>
    <row r="276" spans="1:44" ht="39.950000000000003" customHeight="1" x14ac:dyDescent="0.25">
      <c r="B276" s="297"/>
      <c r="C276" s="299"/>
      <c r="D276" s="297"/>
      <c r="E276" s="303"/>
      <c r="F276" s="297"/>
      <c r="G276" s="303"/>
      <c r="H276" s="295"/>
      <c r="I276" s="111">
        <f>'IDENTIFICACIÓN DE RIESGOS.'!I86</f>
        <v>0</v>
      </c>
      <c r="J276" s="203">
        <f>'IDENTIFICACIÓN DE RIESGOS.'!K86</f>
        <v>0</v>
      </c>
      <c r="K276" s="355"/>
      <c r="L276" s="265"/>
      <c r="M276" s="267"/>
      <c r="N276" s="202"/>
      <c r="O276" s="202"/>
      <c r="P276" s="179" t="s">
        <v>253</v>
      </c>
      <c r="Q276" s="179" t="s">
        <v>253</v>
      </c>
      <c r="R276" s="202"/>
      <c r="S276" s="306"/>
      <c r="T276" s="281"/>
      <c r="U276" s="281"/>
      <c r="V276" s="329"/>
      <c r="W276" s="281"/>
      <c r="X276" s="105"/>
      <c r="Y276" s="283"/>
      <c r="Z276" s="283"/>
      <c r="AA276" s="250"/>
      <c r="AB276" s="283"/>
      <c r="AC276" s="283"/>
      <c r="AD276" s="281"/>
      <c r="AE276" s="283"/>
      <c r="AF276" s="283"/>
      <c r="AG276" s="202"/>
      <c r="AH276" s="202"/>
      <c r="AI276" s="202"/>
      <c r="AJ276" s="202"/>
      <c r="AK276" s="202"/>
      <c r="AL276" s="202"/>
      <c r="AM276" s="202"/>
      <c r="AN276" s="202"/>
      <c r="AO276" s="179"/>
      <c r="AP276" s="202"/>
      <c r="AQ276" s="202"/>
      <c r="AR276" s="202"/>
    </row>
    <row r="277" spans="1:44" ht="39.950000000000003" customHeight="1" x14ac:dyDescent="0.25">
      <c r="B277" s="297"/>
      <c r="C277" s="300"/>
      <c r="D277" s="297"/>
      <c r="E277" s="301"/>
      <c r="F277" s="297"/>
      <c r="G277" s="301"/>
      <c r="H277" s="296"/>
      <c r="I277" s="111">
        <f>'IDENTIFICACIÓN DE RIESGOS.'!I87</f>
        <v>0</v>
      </c>
      <c r="J277" s="203">
        <f>'IDENTIFICACIÓN DE RIESGOS.'!K87</f>
        <v>0</v>
      </c>
      <c r="K277" s="355"/>
      <c r="L277" s="265"/>
      <c r="M277" s="267"/>
      <c r="N277" s="202"/>
      <c r="O277" s="202"/>
      <c r="P277" s="179" t="s">
        <v>253</v>
      </c>
      <c r="Q277" s="179" t="s">
        <v>253</v>
      </c>
      <c r="R277" s="202"/>
      <c r="S277" s="307"/>
      <c r="T277" s="282"/>
      <c r="U277" s="281"/>
      <c r="V277" s="330"/>
      <c r="W277" s="282"/>
      <c r="X277" s="106"/>
      <c r="Y277" s="283"/>
      <c r="Z277" s="283"/>
      <c r="AA277" s="251"/>
      <c r="AB277" s="283"/>
      <c r="AC277" s="283"/>
      <c r="AD277" s="282"/>
      <c r="AE277" s="283"/>
      <c r="AF277" s="283"/>
      <c r="AG277" s="202"/>
      <c r="AH277" s="202"/>
      <c r="AI277" s="202"/>
      <c r="AJ277" s="202"/>
      <c r="AK277" s="202"/>
      <c r="AL277" s="202"/>
      <c r="AM277" s="202"/>
      <c r="AN277" s="202"/>
      <c r="AO277" s="179"/>
      <c r="AP277" s="202"/>
      <c r="AQ277" s="202"/>
      <c r="AR277" s="202"/>
    </row>
    <row r="279" spans="1:44" ht="39.950000000000003" customHeight="1" x14ac:dyDescent="0.25">
      <c r="A279" s="315"/>
      <c r="B279" s="268" t="s">
        <v>621</v>
      </c>
      <c r="C279" s="269"/>
      <c r="D279" s="269"/>
      <c r="E279" s="269"/>
      <c r="F279" s="270"/>
      <c r="G279" s="316"/>
      <c r="L279" s="317" t="s">
        <v>622</v>
      </c>
      <c r="M279" s="317"/>
      <c r="N279" s="317"/>
      <c r="O279" s="317"/>
      <c r="P279" s="317"/>
      <c r="Q279" s="317"/>
      <c r="R279" s="317"/>
      <c r="S279" s="317"/>
      <c r="T279" s="317"/>
      <c r="U279" s="317"/>
      <c r="V279" s="317"/>
      <c r="W279" s="317"/>
      <c r="AE279" s="317" t="s">
        <v>623</v>
      </c>
      <c r="AF279" s="317"/>
      <c r="AG279" s="317"/>
      <c r="AH279" s="317"/>
      <c r="AI279" s="317"/>
      <c r="AJ279" s="317"/>
      <c r="AK279" s="317"/>
      <c r="AL279" s="317"/>
      <c r="AM279" s="317" t="s">
        <v>624</v>
      </c>
      <c r="AN279" s="317"/>
      <c r="AO279" s="317"/>
      <c r="AP279" s="317"/>
      <c r="AQ279" s="317"/>
      <c r="AR279" s="317"/>
    </row>
    <row r="280" spans="1:44" ht="39.950000000000003" customHeight="1" x14ac:dyDescent="0.25">
      <c r="A280" s="315"/>
      <c r="B280" s="205" t="s">
        <v>625</v>
      </c>
      <c r="C280" s="205" t="s">
        <v>626</v>
      </c>
      <c r="D280" s="205" t="s">
        <v>627</v>
      </c>
      <c r="E280" s="205" t="s">
        <v>628</v>
      </c>
      <c r="F280" s="206" t="s">
        <v>366</v>
      </c>
      <c r="G280" s="316"/>
      <c r="H280" s="64"/>
      <c r="L280" s="207" t="s">
        <v>629</v>
      </c>
      <c r="M280" s="207" t="s">
        <v>630</v>
      </c>
      <c r="N280" s="207" t="s">
        <v>631</v>
      </c>
      <c r="O280" s="207" t="s">
        <v>417</v>
      </c>
      <c r="P280" s="207" t="s">
        <v>418</v>
      </c>
      <c r="Q280" s="207" t="s">
        <v>419</v>
      </c>
      <c r="R280" s="207" t="s">
        <v>420</v>
      </c>
      <c r="S280" s="207" t="s">
        <v>421</v>
      </c>
      <c r="T280" s="207" t="s">
        <v>422</v>
      </c>
      <c r="U280" s="207" t="s">
        <v>423</v>
      </c>
      <c r="V280" s="207" t="s">
        <v>424</v>
      </c>
      <c r="W280" s="207" t="s">
        <v>425</v>
      </c>
      <c r="AE280" s="334" t="s">
        <v>632</v>
      </c>
      <c r="AF280" s="334"/>
      <c r="AG280" s="334" t="s">
        <v>633</v>
      </c>
      <c r="AH280" s="334"/>
      <c r="AI280" s="334" t="s">
        <v>634</v>
      </c>
      <c r="AJ280" s="334"/>
      <c r="AK280" s="334" t="s">
        <v>635</v>
      </c>
      <c r="AL280" s="334"/>
      <c r="AM280" s="334" t="s">
        <v>636</v>
      </c>
      <c r="AN280" s="334"/>
      <c r="AO280" s="334" t="s">
        <v>637</v>
      </c>
      <c r="AP280" s="334"/>
      <c r="AQ280" s="334" t="s">
        <v>638</v>
      </c>
      <c r="AR280" s="334"/>
    </row>
    <row r="281" spans="1:44" ht="39.950000000000003" customHeight="1" x14ac:dyDescent="0.25">
      <c r="A281" s="315"/>
      <c r="B281" s="348" t="e">
        <f>'PRIORIZACIÓN PROBABILIDAD'!Q13</f>
        <v>#DIV/0!</v>
      </c>
      <c r="C281" s="280" t="e">
        <f>IF(B281=DATOS!$B$128,DATOS!$C$128,IF(B281=DATOS!$B$129,DATOS!$C$129,IF(B281=DATOS!$B$130,DATOS!$C$130,IF(B281=DATOS!$B$131,DATOS!$C$131,IF(B281=DATOS!$B$132,DATOS!$C$132)))))</f>
        <v>#DIV/0!</v>
      </c>
      <c r="D281" s="208" t="str">
        <f>IF($H$268="Seleccione","Escoja clasificación del riesgo",IF($H$268="Corrupción",DATOS!B105,IF($H$268="Gestión",DATOS!C105,IF($H$268="Seguridad Digital",DATOS!D105))))</f>
        <v>Escoja clasificación del riesgo</v>
      </c>
      <c r="E281" s="209"/>
      <c r="F281" s="321" t="b">
        <f>IF(H268="Gestión",DATOS!$Q$157,IF(H268="Corrupción",DATOS!$Q$156,IF(H268="Seguridad Digital",DATOS!$Q$158)))</f>
        <v>0</v>
      </c>
      <c r="G281" s="324"/>
      <c r="L281" s="308" t="s">
        <v>390</v>
      </c>
      <c r="M281" s="249" t="s">
        <v>721</v>
      </c>
      <c r="N281" s="249"/>
      <c r="O281" s="249"/>
      <c r="P281" s="249"/>
      <c r="Q281" s="249"/>
      <c r="R281" s="249"/>
      <c r="S281" s="249"/>
      <c r="T281" s="249"/>
      <c r="U281" s="249"/>
      <c r="V281" s="249"/>
      <c r="W281" s="249"/>
      <c r="AE281" s="207" t="s">
        <v>519</v>
      </c>
      <c r="AF281" s="207"/>
      <c r="AG281" s="207" t="s">
        <v>519</v>
      </c>
      <c r="AH281" s="207"/>
      <c r="AI281" s="207" t="s">
        <v>519</v>
      </c>
      <c r="AJ281" s="207"/>
      <c r="AK281" s="207" t="s">
        <v>519</v>
      </c>
      <c r="AL281" s="207"/>
      <c r="AM281" s="207" t="s">
        <v>519</v>
      </c>
      <c r="AN281" s="207"/>
      <c r="AO281" s="212" t="s">
        <v>519</v>
      </c>
      <c r="AP281" s="207"/>
      <c r="AQ281" s="207" t="s">
        <v>519</v>
      </c>
      <c r="AR281" s="207"/>
    </row>
    <row r="282" spans="1:44" ht="39.950000000000003" customHeight="1" x14ac:dyDescent="0.25">
      <c r="A282" s="315"/>
      <c r="B282" s="349"/>
      <c r="C282" s="281"/>
      <c r="D282" s="208" t="str">
        <f>IF($H$268="Seleccione","Escoja clasificación del riesgo",IF($H$268="Corrupción",DATOS!B106,IF($H$268="Gestión",DATOS!C106,IF($H$268="Seguridad Digital",DATOS!D106))))</f>
        <v>Escoja clasificación del riesgo</v>
      </c>
      <c r="E282" s="209"/>
      <c r="F282" s="322"/>
      <c r="G282" s="324"/>
      <c r="L282" s="309"/>
      <c r="M282" s="251"/>
      <c r="N282" s="251"/>
      <c r="O282" s="251"/>
      <c r="P282" s="251"/>
      <c r="Q282" s="251"/>
      <c r="R282" s="251"/>
      <c r="S282" s="251"/>
      <c r="T282" s="251"/>
      <c r="U282" s="251"/>
      <c r="V282" s="251"/>
      <c r="W282" s="251"/>
      <c r="AE282" s="207" t="s">
        <v>641</v>
      </c>
      <c r="AG282" s="207" t="s">
        <v>641</v>
      </c>
      <c r="AI282" s="207" t="s">
        <v>641</v>
      </c>
      <c r="AK282" s="207" t="s">
        <v>641</v>
      </c>
      <c r="AM282" s="207" t="s">
        <v>643</v>
      </c>
      <c r="AO282" s="212" t="s">
        <v>645</v>
      </c>
      <c r="AQ282" s="207" t="s">
        <v>643</v>
      </c>
      <c r="AR282" s="202"/>
    </row>
    <row r="283" spans="1:44" ht="39.950000000000003" customHeight="1" x14ac:dyDescent="0.25">
      <c r="A283" s="315"/>
      <c r="B283" s="349"/>
      <c r="C283" s="281"/>
      <c r="D283" s="208" t="str">
        <f>IF($H$268="Seleccione","Escoja clasificación del riesgo",IF($H$268="Corrupción",DATOS!B107,IF($H$268="Gestión",DATOS!C107,IF($H$268="Seguridad Digital",DATOS!D107))))</f>
        <v>Escoja clasificación del riesgo</v>
      </c>
      <c r="E283" s="209"/>
      <c r="F283" s="322"/>
      <c r="G283" s="324"/>
      <c r="L283" s="308" t="s">
        <v>646</v>
      </c>
      <c r="M283" s="249" t="s">
        <v>647</v>
      </c>
      <c r="N283" s="250"/>
      <c r="O283" s="250"/>
      <c r="P283" s="250"/>
      <c r="Q283" s="250"/>
      <c r="R283" s="250"/>
      <c r="S283" s="250"/>
      <c r="T283" s="250"/>
      <c r="U283" s="250"/>
      <c r="V283" s="250"/>
      <c r="W283" s="250"/>
      <c r="AE283" s="207" t="s">
        <v>648</v>
      </c>
      <c r="AF283" s="207" t="s">
        <v>649</v>
      </c>
      <c r="AG283" s="207" t="s">
        <v>648</v>
      </c>
      <c r="AH283" s="207" t="s">
        <v>649</v>
      </c>
      <c r="AI283" s="207" t="s">
        <v>648</v>
      </c>
      <c r="AJ283" s="207" t="s">
        <v>649</v>
      </c>
      <c r="AK283" s="207" t="s">
        <v>648</v>
      </c>
      <c r="AL283" s="207" t="s">
        <v>649</v>
      </c>
      <c r="AM283" s="207" t="s">
        <v>648</v>
      </c>
      <c r="AN283" s="207" t="s">
        <v>650</v>
      </c>
      <c r="AO283" s="212" t="s">
        <v>648</v>
      </c>
      <c r="AP283" s="207" t="s">
        <v>650</v>
      </c>
      <c r="AQ283" s="207" t="s">
        <v>648</v>
      </c>
      <c r="AR283" s="207" t="s">
        <v>650</v>
      </c>
    </row>
    <row r="284" spans="1:44" ht="39.950000000000003" customHeight="1" x14ac:dyDescent="0.25">
      <c r="A284" s="315"/>
      <c r="B284" s="349"/>
      <c r="C284" s="281"/>
      <c r="D284" s="208" t="str">
        <f>IF($H$268="Seleccione","Escoja clasificación del riesgo",IF($H$268="Corrupción",DATOS!B108,IF($H$268="Gestión",DATOS!C108,IF($H$268="Seguridad Digital",DATOS!D108))))</f>
        <v>Escoja clasificación del riesgo</v>
      </c>
      <c r="E284" s="209"/>
      <c r="F284" s="322"/>
      <c r="G284" s="324"/>
      <c r="L284" s="309"/>
      <c r="M284" s="250"/>
      <c r="N284" s="250"/>
      <c r="O284" s="250"/>
      <c r="P284" s="250"/>
      <c r="Q284" s="250"/>
      <c r="R284" s="250"/>
      <c r="S284" s="250"/>
      <c r="T284" s="250"/>
      <c r="U284" s="250"/>
      <c r="V284" s="250"/>
      <c r="W284" s="250"/>
      <c r="AE284" s="202">
        <v>1</v>
      </c>
      <c r="AF284" s="202"/>
      <c r="AG284" s="202">
        <v>1</v>
      </c>
      <c r="AH284" s="202"/>
      <c r="AI284" s="202">
        <v>1</v>
      </c>
      <c r="AJ284" s="202"/>
      <c r="AK284" s="202">
        <v>1</v>
      </c>
      <c r="AL284" s="202"/>
      <c r="AM284" s="202">
        <v>1</v>
      </c>
      <c r="AN284" s="202"/>
      <c r="AO284" s="179">
        <v>1</v>
      </c>
      <c r="AP284" s="202"/>
      <c r="AQ284" s="202">
        <v>1</v>
      </c>
      <c r="AR284" s="202"/>
    </row>
    <row r="285" spans="1:44" ht="39.950000000000003" customHeight="1" x14ac:dyDescent="0.25">
      <c r="A285" s="315"/>
      <c r="B285" s="349"/>
      <c r="C285" s="281"/>
      <c r="D285" s="208" t="str">
        <f>IF($H$268="Seleccione","Escoja clasificación del riesgo",IF($H$268="Corrupción",DATOS!B109,IF($H$268="Gestión",DATOS!C109,IF($H$268="Seguridad Digital",DATOS!D109))))</f>
        <v>Escoja clasificación del riesgo</v>
      </c>
      <c r="E285" s="209"/>
      <c r="F285" s="322"/>
      <c r="G285" s="324"/>
      <c r="L285" s="310"/>
      <c r="M285" s="251"/>
      <c r="N285" s="251"/>
      <c r="O285" s="251"/>
      <c r="P285" s="251"/>
      <c r="Q285" s="251"/>
      <c r="R285" s="251"/>
      <c r="S285" s="251"/>
      <c r="T285" s="251"/>
      <c r="U285" s="251"/>
      <c r="V285" s="251"/>
      <c r="W285" s="251"/>
      <c r="AE285" s="202">
        <v>2</v>
      </c>
      <c r="AF285" s="202"/>
      <c r="AG285" s="202">
        <v>2</v>
      </c>
      <c r="AH285" s="202"/>
      <c r="AI285" s="202">
        <v>2</v>
      </c>
      <c r="AJ285" s="202"/>
      <c r="AK285" s="202">
        <v>2</v>
      </c>
      <c r="AL285" s="202"/>
      <c r="AM285" s="202">
        <v>2</v>
      </c>
      <c r="AN285" s="202"/>
      <c r="AO285" s="179">
        <v>2</v>
      </c>
      <c r="AP285" s="202"/>
      <c r="AQ285" s="202">
        <v>2</v>
      </c>
      <c r="AR285" s="202"/>
    </row>
    <row r="286" spans="1:44" ht="39.950000000000003" customHeight="1" x14ac:dyDescent="0.25">
      <c r="A286" s="315"/>
      <c r="B286" s="349"/>
      <c r="C286" s="281"/>
      <c r="D286" s="208" t="str">
        <f>IF($H$268="Seleccione","Escoja clasificación del riesgo",IF($H$268="Corrupción",DATOS!B110,IF($H$268="Gestión",DATOS!C110,IF($H$268="Seguridad Digital",DATOS!D110))))</f>
        <v>Escoja clasificación del riesgo</v>
      </c>
      <c r="E286" s="209"/>
      <c r="F286" s="322"/>
      <c r="G286" s="324"/>
      <c r="L286" s="308" t="s">
        <v>397</v>
      </c>
      <c r="M286" s="249" t="s">
        <v>659</v>
      </c>
      <c r="N286" s="283"/>
      <c r="O286" s="283"/>
      <c r="P286" s="283"/>
      <c r="Q286" s="283"/>
      <c r="R286" s="283"/>
      <c r="S286" s="283"/>
      <c r="T286" s="283"/>
      <c r="U286" s="283"/>
      <c r="V286" s="283"/>
      <c r="W286" s="283"/>
      <c r="AE286" s="202">
        <v>3</v>
      </c>
      <c r="AF286" s="202"/>
      <c r="AG286" s="202">
        <v>3</v>
      </c>
      <c r="AH286" s="202"/>
      <c r="AI286" s="202">
        <v>3</v>
      </c>
      <c r="AJ286" s="202"/>
      <c r="AK286" s="202">
        <v>3</v>
      </c>
      <c r="AL286" s="202"/>
      <c r="AM286" s="202">
        <v>3</v>
      </c>
      <c r="AN286" s="202"/>
      <c r="AO286" s="179">
        <v>3</v>
      </c>
      <c r="AP286" s="202"/>
      <c r="AQ286" s="202">
        <v>3</v>
      </c>
      <c r="AR286" s="202"/>
    </row>
    <row r="287" spans="1:44" ht="39.950000000000003" customHeight="1" x14ac:dyDescent="0.25">
      <c r="A287" s="315"/>
      <c r="B287" s="349"/>
      <c r="C287" s="281"/>
      <c r="D287" s="208" t="str">
        <f>IF($H$268="Seleccione","Escoja clasificación del riesgo",IF($H$268="Corrupción",DATOS!B111,IF($H$268="Gestión",DATOS!C111,IF($H$268="Seguridad Digital",DATOS!D111))))</f>
        <v>Escoja clasificación del riesgo</v>
      </c>
      <c r="E287" s="209"/>
      <c r="F287" s="322"/>
      <c r="G287" s="324"/>
      <c r="L287" s="309"/>
      <c r="M287" s="250"/>
      <c r="N287" s="283"/>
      <c r="O287" s="283"/>
      <c r="P287" s="283"/>
      <c r="Q287" s="283"/>
      <c r="R287" s="283"/>
      <c r="S287" s="283"/>
      <c r="T287" s="283"/>
      <c r="U287" s="283"/>
      <c r="V287" s="283"/>
      <c r="W287" s="283"/>
      <c r="AE287" s="202">
        <v>4</v>
      </c>
      <c r="AF287" s="202"/>
      <c r="AG287" s="202">
        <v>4</v>
      </c>
      <c r="AH287" s="202"/>
      <c r="AI287" s="202">
        <v>4</v>
      </c>
      <c r="AJ287" s="202"/>
      <c r="AK287" s="202">
        <v>4</v>
      </c>
      <c r="AL287" s="202"/>
      <c r="AM287" s="202">
        <v>4</v>
      </c>
      <c r="AN287" s="202"/>
      <c r="AO287" s="179">
        <v>4</v>
      </c>
      <c r="AP287" s="202"/>
      <c r="AQ287" s="202">
        <v>4</v>
      </c>
      <c r="AR287" s="202"/>
    </row>
    <row r="288" spans="1:44" ht="39.950000000000003" customHeight="1" x14ac:dyDescent="0.25">
      <c r="A288" s="315"/>
      <c r="B288" s="349"/>
      <c r="C288" s="281"/>
      <c r="D288" s="208" t="str">
        <f>IF($H$268="Seleccione","Escoja clasificación del riesgo",IF($H$268="Corrupción",DATOS!B112,IF($H$268="Gestión",DATOS!C112,IF($H$268="Seguridad Digital",DATOS!D112))))</f>
        <v>Escoja clasificación del riesgo</v>
      </c>
      <c r="E288" s="209"/>
      <c r="F288" s="322"/>
      <c r="G288" s="324"/>
      <c r="L288" s="309"/>
      <c r="M288" s="250"/>
      <c r="N288" s="283"/>
      <c r="O288" s="283"/>
      <c r="P288" s="283"/>
      <c r="Q288" s="283"/>
      <c r="R288" s="283"/>
      <c r="S288" s="283"/>
      <c r="T288" s="283"/>
      <c r="U288" s="283"/>
      <c r="V288" s="283"/>
      <c r="W288" s="283"/>
      <c r="AE288" s="202">
        <v>5</v>
      </c>
      <c r="AF288" s="202"/>
      <c r="AG288" s="202">
        <v>5</v>
      </c>
      <c r="AH288" s="202"/>
      <c r="AI288" s="202">
        <v>5</v>
      </c>
      <c r="AJ288" s="202"/>
      <c r="AK288" s="202">
        <v>5</v>
      </c>
      <c r="AL288" s="202"/>
      <c r="AM288" s="202">
        <v>5</v>
      </c>
      <c r="AN288" s="202"/>
      <c r="AO288" s="179">
        <v>5</v>
      </c>
      <c r="AP288" s="202"/>
      <c r="AQ288" s="202">
        <v>5</v>
      </c>
      <c r="AR288" s="202"/>
    </row>
    <row r="289" spans="1:44" ht="39.950000000000003" customHeight="1" x14ac:dyDescent="0.25">
      <c r="A289" s="315"/>
      <c r="B289" s="349"/>
      <c r="C289" s="281"/>
      <c r="D289" s="208" t="str">
        <f>IF($H$268="Seleccione","Escoja clasificación del riesgo",IF($H$268="Corrupción",DATOS!B113,IF($H$268="Gestión",DATOS!C113,IF($H$268="Seguridad Digital",DATOS!D113))))</f>
        <v>Escoja clasificación del riesgo</v>
      </c>
      <c r="E289" s="209"/>
      <c r="F289" s="322"/>
      <c r="G289" s="324"/>
      <c r="L289" s="308" t="s">
        <v>548</v>
      </c>
      <c r="M289" s="249" t="s">
        <v>662</v>
      </c>
      <c r="N289" s="249"/>
      <c r="O289" s="249"/>
      <c r="P289" s="249"/>
      <c r="Q289" s="249"/>
      <c r="R289" s="249"/>
      <c r="S289" s="249"/>
      <c r="T289" s="249"/>
      <c r="U289" s="249"/>
      <c r="V289" s="249"/>
      <c r="W289" s="249"/>
      <c r="AE289" s="202">
        <v>6</v>
      </c>
      <c r="AF289" s="202"/>
      <c r="AG289" s="202">
        <v>6</v>
      </c>
      <c r="AH289" s="202"/>
      <c r="AI289" s="202">
        <v>6</v>
      </c>
      <c r="AJ289" s="202"/>
      <c r="AK289" s="202">
        <v>6</v>
      </c>
      <c r="AL289" s="202"/>
      <c r="AM289" s="202">
        <v>6</v>
      </c>
      <c r="AN289" s="202"/>
      <c r="AO289" s="179">
        <v>6</v>
      </c>
      <c r="AP289" s="202"/>
      <c r="AQ289" s="202">
        <v>6</v>
      </c>
      <c r="AR289" s="202"/>
    </row>
    <row r="290" spans="1:44" ht="39.950000000000003" customHeight="1" x14ac:dyDescent="0.25">
      <c r="A290" s="315"/>
      <c r="B290" s="349"/>
      <c r="C290" s="281"/>
      <c r="D290" s="208" t="str">
        <f>IF($H$268="Seleccione","Escoja clasificación del riesgo",IF($H$268="Corrupción",DATOS!B114,IF($H$268="Gestión",DATOS!C114,IF($H$268="Seguridad Digital",DATOS!D114))))</f>
        <v>Escoja clasificación del riesgo</v>
      </c>
      <c r="E290" s="209"/>
      <c r="F290" s="322"/>
      <c r="G290" s="324"/>
      <c r="L290" s="309"/>
      <c r="M290" s="250"/>
      <c r="N290" s="250"/>
      <c r="O290" s="250"/>
      <c r="P290" s="250"/>
      <c r="Q290" s="250"/>
      <c r="R290" s="250"/>
      <c r="S290" s="250"/>
      <c r="T290" s="250"/>
      <c r="U290" s="250"/>
      <c r="V290" s="250"/>
      <c r="W290" s="250"/>
      <c r="AE290" s="202">
        <v>7</v>
      </c>
      <c r="AF290" s="202"/>
      <c r="AG290" s="202">
        <v>7</v>
      </c>
      <c r="AH290" s="202"/>
      <c r="AI290" s="202">
        <v>7</v>
      </c>
      <c r="AJ290" s="202"/>
      <c r="AK290" s="202">
        <v>7</v>
      </c>
      <c r="AL290" s="202"/>
      <c r="AM290" s="202">
        <v>7</v>
      </c>
      <c r="AN290" s="202"/>
      <c r="AO290" s="179">
        <v>7</v>
      </c>
      <c r="AP290" s="202"/>
      <c r="AQ290" s="202">
        <v>7</v>
      </c>
      <c r="AR290" s="202"/>
    </row>
    <row r="291" spans="1:44" ht="39.950000000000003" customHeight="1" x14ac:dyDescent="0.25">
      <c r="A291" s="315"/>
      <c r="B291" s="349"/>
      <c r="C291" s="281"/>
      <c r="D291" s="208" t="str">
        <f>IF($H$268="Seleccione","Escoja clasificación del riesgo",IF($H$268="Corrupción",DATOS!B115,IF($H$268="Gestión",DATOS!C115,IF($H$268="Seguridad Digital",DATOS!D115))))</f>
        <v>Escoja clasificación del riesgo</v>
      </c>
      <c r="E291" s="209"/>
      <c r="F291" s="322"/>
      <c r="G291" s="324"/>
      <c r="L291" s="309"/>
      <c r="M291" s="250"/>
      <c r="N291" s="250"/>
      <c r="O291" s="250"/>
      <c r="P291" s="250"/>
      <c r="Q291" s="250"/>
      <c r="R291" s="250"/>
      <c r="S291" s="250"/>
      <c r="T291" s="250"/>
      <c r="U291" s="250"/>
      <c r="V291" s="250"/>
      <c r="W291" s="250"/>
      <c r="AE291" s="202">
        <v>8</v>
      </c>
      <c r="AF291" s="202"/>
      <c r="AG291" s="202">
        <v>8</v>
      </c>
      <c r="AH291" s="202"/>
      <c r="AI291" s="202">
        <v>8</v>
      </c>
      <c r="AJ291" s="202"/>
      <c r="AK291" s="202">
        <v>8</v>
      </c>
      <c r="AL291" s="202"/>
      <c r="AM291" s="202">
        <v>8</v>
      </c>
      <c r="AN291" s="202"/>
      <c r="AO291" s="179">
        <v>8</v>
      </c>
      <c r="AP291" s="202"/>
      <c r="AQ291" s="202">
        <v>8</v>
      </c>
      <c r="AR291" s="202"/>
    </row>
    <row r="292" spans="1:44" ht="39.950000000000003" customHeight="1" x14ac:dyDescent="0.25">
      <c r="A292" s="315"/>
      <c r="B292" s="349"/>
      <c r="C292" s="281"/>
      <c r="D292" s="208" t="str">
        <f>IF($H$268="Seleccione","Escoja clasificación del riesgo",IF($H$268="Corrupción",DATOS!B116,IF($H$268="Gestión",DATOS!C116,IF($H$268="Seguridad Digital",DATOS!D116))))</f>
        <v>Escoja clasificación del riesgo</v>
      </c>
      <c r="E292" s="209"/>
      <c r="F292" s="322"/>
      <c r="G292" s="324"/>
      <c r="L292" s="310"/>
      <c r="M292" s="251"/>
      <c r="N292" s="251"/>
      <c r="O292" s="251"/>
      <c r="P292" s="251"/>
      <c r="Q292" s="251"/>
      <c r="R292" s="251"/>
      <c r="S292" s="251"/>
      <c r="T292" s="251"/>
      <c r="U292" s="251"/>
      <c r="V292" s="251"/>
      <c r="W292" s="251"/>
      <c r="AE292" s="202">
        <v>9</v>
      </c>
      <c r="AF292" s="202"/>
      <c r="AG292" s="202">
        <v>9</v>
      </c>
      <c r="AH292" s="202"/>
      <c r="AI292" s="202">
        <v>9</v>
      </c>
      <c r="AJ292" s="202"/>
      <c r="AK292" s="202">
        <v>9</v>
      </c>
      <c r="AL292" s="202"/>
      <c r="AM292" s="202">
        <v>9</v>
      </c>
      <c r="AN292" s="202"/>
      <c r="AO292" s="179">
        <v>9</v>
      </c>
      <c r="AP292" s="202"/>
      <c r="AQ292" s="202">
        <v>9</v>
      </c>
      <c r="AR292" s="202"/>
    </row>
    <row r="293" spans="1:44" ht="39.950000000000003" customHeight="1" x14ac:dyDescent="0.25">
      <c r="A293" s="315"/>
      <c r="B293" s="349"/>
      <c r="C293" s="281"/>
      <c r="D293" s="208" t="str">
        <f>IF($H$268="Seleccione","Escoja clasificación del riesgo",IF($H$268="Corrupción",DATOS!B117,IF($H$268="Gestión",DATOS!C117,IF($H$268="Seguridad Digital",DATOS!D117))))</f>
        <v>Escoja clasificación del riesgo</v>
      </c>
      <c r="E293" s="209"/>
      <c r="F293" s="322"/>
      <c r="G293" s="324"/>
      <c r="L293" s="284" t="s">
        <v>404</v>
      </c>
      <c r="M293" s="283" t="s">
        <v>663</v>
      </c>
      <c r="N293" s="283"/>
      <c r="O293" s="283"/>
      <c r="P293" s="283"/>
      <c r="Q293" s="283"/>
      <c r="R293" s="283"/>
      <c r="S293" s="283"/>
      <c r="T293" s="283"/>
      <c r="U293" s="283"/>
      <c r="V293" s="283"/>
      <c r="W293" s="283"/>
      <c r="AE293" s="202">
        <v>10</v>
      </c>
      <c r="AF293" s="202"/>
      <c r="AG293" s="202">
        <v>10</v>
      </c>
      <c r="AH293" s="202"/>
      <c r="AI293" s="202">
        <v>10</v>
      </c>
      <c r="AJ293" s="202"/>
      <c r="AK293" s="202">
        <v>10</v>
      </c>
      <c r="AL293" s="202"/>
      <c r="AM293" s="202">
        <v>10</v>
      </c>
      <c r="AN293" s="202"/>
      <c r="AO293" s="179">
        <v>10</v>
      </c>
      <c r="AP293" s="202"/>
      <c r="AQ293" s="202">
        <v>10</v>
      </c>
      <c r="AR293" s="202"/>
    </row>
    <row r="294" spans="1:44" ht="39.950000000000003" customHeight="1" x14ac:dyDescent="0.25">
      <c r="A294" s="315"/>
      <c r="B294" s="349"/>
      <c r="C294" s="281"/>
      <c r="D294" s="208" t="str">
        <f>IF($H$268="Seleccione","Escoja clasificación del riesgo",IF($H$268="Corrupción",DATOS!B118,IF($H$268="Gestión",DATOS!C118,IF($H$268="Seguridad Digital",DATOS!D118))))</f>
        <v>Escoja clasificación del riesgo</v>
      </c>
      <c r="E294" s="209"/>
      <c r="F294" s="322"/>
      <c r="G294" s="324"/>
      <c r="L294" s="284"/>
      <c r="M294" s="283"/>
      <c r="N294" s="283"/>
      <c r="O294" s="283"/>
      <c r="P294" s="283"/>
      <c r="Q294" s="283"/>
      <c r="R294" s="283"/>
      <c r="S294" s="283"/>
      <c r="T294" s="283"/>
      <c r="U294" s="283"/>
      <c r="V294" s="283"/>
      <c r="W294" s="283"/>
      <c r="AE294" s="176" t="s">
        <v>664</v>
      </c>
      <c r="AF294" s="176"/>
      <c r="AG294" s="176" t="s">
        <v>664</v>
      </c>
      <c r="AH294" s="176"/>
      <c r="AI294" s="176" t="s">
        <v>664</v>
      </c>
      <c r="AJ294" s="176"/>
      <c r="AK294" s="176" t="s">
        <v>664</v>
      </c>
      <c r="AL294" s="176"/>
      <c r="AM294" s="176" t="s">
        <v>664</v>
      </c>
      <c r="AN294" s="176"/>
      <c r="AO294" s="178" t="s">
        <v>664</v>
      </c>
      <c r="AP294" s="176"/>
      <c r="AQ294" s="176" t="s">
        <v>664</v>
      </c>
      <c r="AR294" s="176"/>
    </row>
    <row r="295" spans="1:44" ht="39.950000000000003" customHeight="1" x14ac:dyDescent="0.25">
      <c r="A295" s="315"/>
      <c r="B295" s="349"/>
      <c r="C295" s="281"/>
      <c r="D295" s="208" t="str">
        <f>IF($H$268="Seleccione","Escoja clasificación del riesgo",IF($H$268="Corrupción",DATOS!B119,IF($H$268="Gestión",DATOS!C119,IF($H$268="Seguridad Digital",DATOS!D119))))</f>
        <v>Escoja clasificación del riesgo</v>
      </c>
      <c r="E295" s="209"/>
      <c r="F295" s="322"/>
      <c r="G295" s="324"/>
      <c r="L295" s="284" t="s">
        <v>407</v>
      </c>
      <c r="M295" s="283" t="s">
        <v>665</v>
      </c>
      <c r="N295" s="283"/>
      <c r="O295" s="283"/>
      <c r="P295" s="283"/>
      <c r="Q295" s="283"/>
      <c r="R295" s="283"/>
      <c r="S295" s="283"/>
      <c r="T295" s="283"/>
      <c r="U295" s="283"/>
      <c r="V295" s="283"/>
      <c r="W295" s="283"/>
      <c r="AE295" s="214"/>
      <c r="AF295" s="214"/>
      <c r="AG295" s="214"/>
      <c r="AH295" s="214"/>
      <c r="AI295" s="214"/>
      <c r="AJ295" s="214"/>
      <c r="AK295" s="214"/>
      <c r="AL295" s="214"/>
      <c r="AM295" s="214"/>
      <c r="AN295" s="214"/>
      <c r="AO295" s="215"/>
      <c r="AP295" s="214"/>
      <c r="AQ295" s="214"/>
      <c r="AR295" s="214"/>
    </row>
    <row r="296" spans="1:44" ht="39.950000000000003" customHeight="1" x14ac:dyDescent="0.25">
      <c r="A296" s="315"/>
      <c r="B296" s="349"/>
      <c r="C296" s="281"/>
      <c r="D296" s="208" t="str">
        <f>IF($H$268="Seleccione","Escoja clasificación del riesgo",IF($H$268="Corrupción",DATOS!B120,IF($H$268="Gestión",DATOS!C120,IF($H$268="Seguridad Digital",DATOS!D120))))</f>
        <v>Escoja clasificación del riesgo</v>
      </c>
      <c r="E296" s="209"/>
      <c r="F296" s="322"/>
      <c r="G296" s="324"/>
      <c r="L296" s="284"/>
      <c r="M296" s="283"/>
      <c r="N296" s="283"/>
      <c r="O296" s="283"/>
      <c r="P296" s="283"/>
      <c r="Q296" s="283"/>
      <c r="R296" s="283"/>
      <c r="S296" s="283"/>
      <c r="T296" s="283"/>
      <c r="U296" s="283"/>
      <c r="V296" s="283"/>
      <c r="W296" s="283"/>
    </row>
    <row r="297" spans="1:44" ht="39.950000000000003" customHeight="1" x14ac:dyDescent="0.25">
      <c r="A297" s="315"/>
      <c r="B297" s="349"/>
      <c r="C297" s="281"/>
      <c r="D297" s="208" t="str">
        <f>IF($H$268="Seleccione","Escoja clasificación del riesgo",IF($H$268="Corrupción",DATOS!B121,IF($H$268="Gestión",DATOS!C121,IF($H$268="Seguridad Digital",DATOS!D121))))</f>
        <v>Escoja clasificación del riesgo</v>
      </c>
      <c r="E297" s="209"/>
      <c r="F297" s="322"/>
      <c r="G297" s="324"/>
      <c r="L297" s="284"/>
      <c r="M297" s="283"/>
      <c r="N297" s="283"/>
      <c r="O297" s="283"/>
      <c r="P297" s="283"/>
      <c r="Q297" s="283"/>
      <c r="R297" s="283"/>
      <c r="S297" s="283"/>
      <c r="T297" s="283"/>
      <c r="U297" s="283"/>
      <c r="V297" s="283"/>
      <c r="W297" s="283"/>
    </row>
    <row r="298" spans="1:44" ht="39.950000000000003" customHeight="1" x14ac:dyDescent="0.25">
      <c r="A298" s="315"/>
      <c r="B298" s="349"/>
      <c r="C298" s="281"/>
      <c r="D298" s="208" t="str">
        <f>IF($H$268="Seleccione","Escoja clasificación del riesgo",IF($H$268="Corrupción",DATOS!B122,IF($H$268="Gestión",DATOS!C122,IF($H$268="Seguridad Digital",DATOS!D122))))</f>
        <v>Escoja clasificación del riesgo</v>
      </c>
      <c r="E298" s="209"/>
      <c r="F298" s="322"/>
      <c r="G298" s="324"/>
      <c r="L298" s="308" t="s">
        <v>412</v>
      </c>
      <c r="M298" s="249" t="s">
        <v>666</v>
      </c>
      <c r="N298" s="249"/>
      <c r="O298" s="249"/>
      <c r="P298" s="249"/>
      <c r="Q298" s="249"/>
      <c r="R298" s="249"/>
      <c r="S298" s="249"/>
      <c r="T298" s="249"/>
      <c r="U298" s="249"/>
      <c r="V298" s="249"/>
      <c r="W298" s="249"/>
    </row>
    <row r="299" spans="1:44" ht="39.950000000000003" customHeight="1" x14ac:dyDescent="0.25">
      <c r="A299" s="315"/>
      <c r="B299" s="349"/>
      <c r="C299" s="281"/>
      <c r="D299" s="208" t="str">
        <f>IF($H$268="Seleccione","Escoja clasificación del riesgo",IF($H$268="Corrupción",DATOS!B123,IF($H$268="Gestión",DATOS!C123,IF($H$268="Seguridad Digital",DATOS!D123))))</f>
        <v>Escoja clasificación del riesgo</v>
      </c>
      <c r="E299" s="209"/>
      <c r="F299" s="322"/>
      <c r="G299" s="324"/>
      <c r="L299" s="309"/>
      <c r="M299" s="250"/>
      <c r="N299" s="250"/>
      <c r="O299" s="250"/>
      <c r="P299" s="250"/>
      <c r="Q299" s="250"/>
      <c r="R299" s="250"/>
      <c r="S299" s="250"/>
      <c r="T299" s="250"/>
      <c r="U299" s="250"/>
      <c r="V299" s="250"/>
      <c r="W299" s="250"/>
    </row>
    <row r="300" spans="1:44" ht="39.950000000000003" customHeight="1" x14ac:dyDescent="0.25">
      <c r="A300" s="315"/>
      <c r="B300" s="350"/>
      <c r="C300" s="282"/>
      <c r="D300" s="208" t="str">
        <f>IF($H$268="Seleccione","Escoja clasificación del riesgo",IF($H$268="Corrupción",DATOS!B124,IF($H$268="Gestión",DATOS!C124,IF($H$268="Seguridad Digital",DATOS!D124))))</f>
        <v>Escoja clasificación del riesgo</v>
      </c>
      <c r="E300" s="209"/>
      <c r="F300" s="323"/>
      <c r="G300" s="324"/>
      <c r="L300" s="313" t="s">
        <v>625</v>
      </c>
      <c r="M300" s="314"/>
      <c r="N300" s="207" t="str">
        <f>DATOS!B319</f>
        <v>N/A</v>
      </c>
      <c r="O300" s="207" t="str">
        <f>DATOS!C319</f>
        <v>N/A</v>
      </c>
      <c r="P300" s="207" t="str">
        <f>DATOS!D319</f>
        <v>N/A</v>
      </c>
      <c r="Q300" s="207" t="str">
        <f>DATOS!E319</f>
        <v>N/A</v>
      </c>
      <c r="R300" s="207" t="str">
        <f>DATOS!F319</f>
        <v>N/A</v>
      </c>
      <c r="S300" s="207" t="str">
        <f>DATOS!G319</f>
        <v>N/A</v>
      </c>
      <c r="T300" s="207" t="str">
        <f>DATOS!H319</f>
        <v>N/A</v>
      </c>
      <c r="U300" s="207" t="str">
        <f>DATOS!I319</f>
        <v>N/A</v>
      </c>
      <c r="V300" s="207" t="str">
        <f>DATOS!J319</f>
        <v>N/A</v>
      </c>
      <c r="W300" s="207" t="str">
        <f>DATOS!K319</f>
        <v>N/A</v>
      </c>
    </row>
    <row r="302" spans="1:44" ht="39.950000000000003" customHeight="1" x14ac:dyDescent="0.25">
      <c r="B302" s="285" t="s">
        <v>532</v>
      </c>
      <c r="C302" s="286" t="s">
        <v>533</v>
      </c>
      <c r="D302" s="287"/>
      <c r="E302" s="287"/>
      <c r="F302" s="287"/>
      <c r="G302" s="287"/>
      <c r="H302" s="287"/>
      <c r="I302" s="287"/>
      <c r="J302" s="287"/>
      <c r="K302" s="216"/>
      <c r="L302" s="271" t="s">
        <v>534</v>
      </c>
      <c r="M302" s="272"/>
      <c r="N302" s="272"/>
      <c r="O302" s="272"/>
      <c r="P302" s="272"/>
      <c r="Q302" s="272"/>
      <c r="R302" s="272"/>
      <c r="S302" s="273"/>
      <c r="T302" s="271" t="s">
        <v>535</v>
      </c>
      <c r="U302" s="272"/>
      <c r="V302" s="272"/>
      <c r="W302" s="273"/>
      <c r="X302" s="271" t="s">
        <v>536</v>
      </c>
      <c r="Y302" s="272"/>
      <c r="Z302" s="272"/>
      <c r="AA302" s="273"/>
      <c r="AB302" s="325" t="s">
        <v>537</v>
      </c>
      <c r="AC302" s="325" t="s">
        <v>538</v>
      </c>
      <c r="AD302" s="271" t="s">
        <v>440</v>
      </c>
      <c r="AE302" s="272"/>
      <c r="AF302" s="272"/>
      <c r="AG302" s="271" t="s">
        <v>539</v>
      </c>
      <c r="AH302" s="272"/>
      <c r="AI302" s="272"/>
      <c r="AJ302" s="272"/>
      <c r="AK302" s="272"/>
      <c r="AL302" s="272"/>
      <c r="AM302" s="272"/>
      <c r="AN302" s="272"/>
      <c r="AO302" s="272"/>
      <c r="AP302" s="272"/>
      <c r="AQ302" s="272"/>
      <c r="AR302" s="273"/>
    </row>
    <row r="303" spans="1:44" ht="39.950000000000003" customHeight="1" x14ac:dyDescent="0.25">
      <c r="B303" s="285"/>
      <c r="C303" s="288"/>
      <c r="D303" s="289"/>
      <c r="E303" s="289"/>
      <c r="F303" s="289"/>
      <c r="G303" s="289"/>
      <c r="H303" s="289"/>
      <c r="I303" s="289"/>
      <c r="J303" s="289"/>
      <c r="K303" s="110"/>
      <c r="L303" s="277"/>
      <c r="M303" s="278"/>
      <c r="N303" s="278"/>
      <c r="O303" s="278"/>
      <c r="P303" s="278"/>
      <c r="Q303" s="278"/>
      <c r="R303" s="278"/>
      <c r="S303" s="279"/>
      <c r="T303" s="277"/>
      <c r="U303" s="278"/>
      <c r="V303" s="278"/>
      <c r="W303" s="279"/>
      <c r="X303" s="277"/>
      <c r="Y303" s="278"/>
      <c r="Z303" s="278"/>
      <c r="AA303" s="279"/>
      <c r="AB303" s="326"/>
      <c r="AC303" s="326"/>
      <c r="AD303" s="277"/>
      <c r="AE303" s="278"/>
      <c r="AF303" s="278"/>
      <c r="AG303" s="277"/>
      <c r="AH303" s="278"/>
      <c r="AI303" s="278"/>
      <c r="AJ303" s="278"/>
      <c r="AK303" s="278"/>
      <c r="AL303" s="278"/>
      <c r="AM303" s="278"/>
      <c r="AN303" s="278"/>
      <c r="AO303" s="278"/>
      <c r="AP303" s="278"/>
      <c r="AQ303" s="278"/>
      <c r="AR303" s="279"/>
    </row>
    <row r="304" spans="1:44" ht="39.950000000000003" customHeight="1" x14ac:dyDescent="0.25">
      <c r="B304" s="285"/>
      <c r="C304" s="191" t="s">
        <v>69</v>
      </c>
      <c r="D304" s="192" t="s">
        <v>540</v>
      </c>
      <c r="E304" s="192" t="s">
        <v>541</v>
      </c>
      <c r="F304" s="192" t="s">
        <v>542</v>
      </c>
      <c r="G304" s="192" t="s">
        <v>543</v>
      </c>
      <c r="H304" s="192" t="s">
        <v>544</v>
      </c>
      <c r="I304" s="192" t="s">
        <v>545</v>
      </c>
      <c r="J304" s="192" t="s">
        <v>546</v>
      </c>
      <c r="K304" s="192" t="s">
        <v>547</v>
      </c>
      <c r="L304" s="332" t="s">
        <v>548</v>
      </c>
      <c r="M304" s="333"/>
      <c r="N304" s="193" t="s">
        <v>549</v>
      </c>
      <c r="O304" s="193" t="s">
        <v>550</v>
      </c>
      <c r="P304" s="193" t="s">
        <v>397</v>
      </c>
      <c r="Q304" s="193" t="s">
        <v>390</v>
      </c>
      <c r="R304" s="193" t="s">
        <v>551</v>
      </c>
      <c r="S304" s="193" t="s">
        <v>552</v>
      </c>
      <c r="T304" s="193" t="s">
        <v>389</v>
      </c>
      <c r="U304" s="193" t="s">
        <v>553</v>
      </c>
      <c r="V304" s="193" t="s">
        <v>554</v>
      </c>
      <c r="W304" s="193" t="s">
        <v>555</v>
      </c>
      <c r="X304" s="193" t="s">
        <v>556</v>
      </c>
      <c r="Y304" s="193" t="s">
        <v>557</v>
      </c>
      <c r="Z304" s="193" t="s">
        <v>558</v>
      </c>
      <c r="AA304" s="193" t="s">
        <v>559</v>
      </c>
      <c r="AB304" s="327"/>
      <c r="AC304" s="327"/>
      <c r="AD304" s="193" t="s">
        <v>397</v>
      </c>
      <c r="AE304" s="193" t="s">
        <v>560</v>
      </c>
      <c r="AF304" s="193" t="s">
        <v>390</v>
      </c>
      <c r="AG304" s="193" t="s">
        <v>561</v>
      </c>
      <c r="AH304" s="193" t="s">
        <v>562</v>
      </c>
      <c r="AI304" s="193" t="s">
        <v>563</v>
      </c>
      <c r="AJ304" s="193" t="s">
        <v>564</v>
      </c>
      <c r="AK304" s="193" t="s">
        <v>565</v>
      </c>
      <c r="AL304" s="193" t="s">
        <v>566</v>
      </c>
      <c r="AM304" s="193" t="s">
        <v>567</v>
      </c>
      <c r="AN304" s="193" t="s">
        <v>568</v>
      </c>
      <c r="AO304" s="194" t="s">
        <v>569</v>
      </c>
      <c r="AP304" s="193" t="s">
        <v>570</v>
      </c>
      <c r="AQ304" s="193" t="s">
        <v>571</v>
      </c>
      <c r="AR304" s="193" t="s">
        <v>572</v>
      </c>
    </row>
    <row r="305" spans="1:44" ht="39.950000000000003" customHeight="1" x14ac:dyDescent="0.25">
      <c r="A305" s="62" t="s">
        <v>440</v>
      </c>
      <c r="B305" s="297" t="str">
        <f>'IDENTIFICACIÓN DE RIESGOS.'!$B$8</f>
        <v>Evaluación, Acompañamiento y Asesoría del Sistema de Control Interno</v>
      </c>
      <c r="C305" s="298">
        <v>9</v>
      </c>
      <c r="D305" s="301" t="str">
        <f>'IDENTIFICACIÓN DE RIESGOS.'!H88</f>
        <v>Riesgo 9</v>
      </c>
      <c r="E305" s="302"/>
      <c r="F305" s="297"/>
      <c r="G305" s="302" t="s">
        <v>253</v>
      </c>
      <c r="H305" s="294" t="str">
        <f>'IDENTIFICACIÓN DE RIESGOS.'!P88</f>
        <v>Seleccione</v>
      </c>
      <c r="I305" s="111">
        <f>'IDENTIFICACIÓN DE RIESGOS.'!I88</f>
        <v>0</v>
      </c>
      <c r="J305" s="203">
        <f>'IDENTIFICACIÓN DE RIESGOS.'!K88</f>
        <v>0</v>
      </c>
      <c r="K305" s="355" t="e">
        <f>DATOS!K203</f>
        <v>#DIV/0!</v>
      </c>
      <c r="L305" s="265"/>
      <c r="M305" s="267"/>
      <c r="N305" s="202"/>
      <c r="O305" s="202"/>
      <c r="P305" s="179" t="s">
        <v>253</v>
      </c>
      <c r="Q305" s="179" t="s">
        <v>253</v>
      </c>
      <c r="R305" s="202"/>
      <c r="S305" s="305" t="e">
        <f>DATOS!L331</f>
        <v>#DIV/0!</v>
      </c>
      <c r="T305" s="280" t="e">
        <f>DATOS!K355</f>
        <v>#DIV/0!</v>
      </c>
      <c r="U305" s="280" t="e">
        <f>DATOS!K351</f>
        <v>#DIV/0!</v>
      </c>
      <c r="V305" s="328" t="e">
        <f>DATOS!K386</f>
        <v>#DIV/0!</v>
      </c>
      <c r="W305" s="280" t="e">
        <f>IF(H305="Corrupción",DATOS!$B$391,IF(V305=DATOS!$B$199,DATOS!$B$391,IF(V305=DATOS!$B$198,DATOS!$B$392,IF(V305=DATOS!$B$197,DATOS!$B$392,IF(V305=DATOS!$B$196,DATOS!$B$393,"No Aplica")))))</f>
        <v>#DIV/0!</v>
      </c>
      <c r="X305" s="331" t="e">
        <f>IF(W305="No Aplica","No Aplica",IF(W305="Asumir","No requiere acciones adicionales","Definir acciones complementarias"))</f>
        <v>#DIV/0!</v>
      </c>
      <c r="Y305" s="283"/>
      <c r="Z305" s="283"/>
      <c r="AA305" s="249"/>
      <c r="AB305" s="283"/>
      <c r="AC305" s="283"/>
      <c r="AD305" s="280" t="str">
        <f>DATOS!B396</f>
        <v xml:space="preserve">Monitoreo permanente y se deja registro mensual </v>
      </c>
      <c r="AE305" s="283" t="s">
        <v>583</v>
      </c>
      <c r="AF305" s="283" t="s">
        <v>253</v>
      </c>
      <c r="AG305" s="202"/>
      <c r="AH305" s="202"/>
      <c r="AI305" s="202"/>
      <c r="AJ305" s="202"/>
      <c r="AK305" s="202"/>
      <c r="AL305" s="202"/>
      <c r="AM305" s="202"/>
      <c r="AN305" s="202"/>
      <c r="AO305" s="179"/>
      <c r="AP305" s="202"/>
      <c r="AQ305" s="202"/>
      <c r="AR305" s="202"/>
    </row>
    <row r="306" spans="1:44" ht="39.950000000000003" customHeight="1" x14ac:dyDescent="0.25">
      <c r="B306" s="297"/>
      <c r="C306" s="299"/>
      <c r="D306" s="297"/>
      <c r="E306" s="303"/>
      <c r="F306" s="297"/>
      <c r="G306" s="303"/>
      <c r="H306" s="295"/>
      <c r="I306" s="111">
        <f>'IDENTIFICACIÓN DE RIESGOS.'!I89</f>
        <v>0</v>
      </c>
      <c r="J306" s="203">
        <f>'IDENTIFICACIÓN DE RIESGOS.'!K89</f>
        <v>0</v>
      </c>
      <c r="K306" s="355"/>
      <c r="L306" s="265"/>
      <c r="M306" s="267"/>
      <c r="N306" s="202"/>
      <c r="O306" s="202"/>
      <c r="P306" s="179" t="s">
        <v>253</v>
      </c>
      <c r="Q306" s="179" t="s">
        <v>253</v>
      </c>
      <c r="R306" s="202"/>
      <c r="S306" s="306"/>
      <c r="T306" s="281"/>
      <c r="U306" s="281"/>
      <c r="V306" s="329"/>
      <c r="W306" s="281"/>
      <c r="X306" s="331"/>
      <c r="Y306" s="283"/>
      <c r="Z306" s="283"/>
      <c r="AA306" s="250"/>
      <c r="AB306" s="283"/>
      <c r="AC306" s="283"/>
      <c r="AD306" s="281"/>
      <c r="AE306" s="283"/>
      <c r="AF306" s="283"/>
      <c r="AG306" s="202"/>
      <c r="AH306" s="202"/>
      <c r="AI306" s="202"/>
      <c r="AJ306" s="202"/>
      <c r="AK306" s="202"/>
      <c r="AL306" s="202"/>
      <c r="AM306" s="202"/>
      <c r="AN306" s="202"/>
      <c r="AO306" s="179"/>
      <c r="AP306" s="202"/>
      <c r="AQ306" s="202"/>
      <c r="AR306" s="202"/>
    </row>
    <row r="307" spans="1:44" ht="39.950000000000003" customHeight="1" x14ac:dyDescent="0.25">
      <c r="B307" s="297"/>
      <c r="C307" s="299"/>
      <c r="D307" s="297"/>
      <c r="E307" s="303"/>
      <c r="F307" s="297"/>
      <c r="G307" s="303"/>
      <c r="H307" s="295"/>
      <c r="I307" s="111">
        <f>'IDENTIFICACIÓN DE RIESGOS.'!I90</f>
        <v>0</v>
      </c>
      <c r="J307" s="203">
        <f>'IDENTIFICACIÓN DE RIESGOS.'!K90</f>
        <v>0</v>
      </c>
      <c r="K307" s="355"/>
      <c r="L307" s="265"/>
      <c r="M307" s="267"/>
      <c r="N307" s="202"/>
      <c r="O307" s="202"/>
      <c r="P307" s="179" t="s">
        <v>253</v>
      </c>
      <c r="Q307" s="179" t="s">
        <v>253</v>
      </c>
      <c r="R307" s="202"/>
      <c r="S307" s="306"/>
      <c r="T307" s="281"/>
      <c r="U307" s="281"/>
      <c r="V307" s="329"/>
      <c r="W307" s="281"/>
      <c r="X307" s="105"/>
      <c r="Y307" s="283"/>
      <c r="Z307" s="283"/>
      <c r="AA307" s="250"/>
      <c r="AB307" s="283"/>
      <c r="AC307" s="283"/>
      <c r="AD307" s="281"/>
      <c r="AE307" s="283"/>
      <c r="AF307" s="283"/>
      <c r="AG307" s="202"/>
      <c r="AH307" s="202"/>
      <c r="AI307" s="202"/>
      <c r="AJ307" s="202"/>
      <c r="AK307" s="202"/>
      <c r="AL307" s="202"/>
      <c r="AM307" s="202"/>
      <c r="AN307" s="202"/>
      <c r="AO307" s="179"/>
      <c r="AP307" s="202"/>
      <c r="AQ307" s="202"/>
      <c r="AR307" s="202"/>
    </row>
    <row r="308" spans="1:44" ht="39.950000000000003" customHeight="1" x14ac:dyDescent="0.25">
      <c r="B308" s="297"/>
      <c r="C308" s="299"/>
      <c r="D308" s="297"/>
      <c r="E308" s="303"/>
      <c r="F308" s="297"/>
      <c r="G308" s="303"/>
      <c r="H308" s="304"/>
      <c r="I308" s="111">
        <f>'IDENTIFICACIÓN DE RIESGOS.'!I91</f>
        <v>0</v>
      </c>
      <c r="J308" s="203">
        <f>'IDENTIFICACIÓN DE RIESGOS.'!K91</f>
        <v>0</v>
      </c>
      <c r="K308" s="355"/>
      <c r="L308" s="265"/>
      <c r="M308" s="267"/>
      <c r="N308" s="202"/>
      <c r="O308" s="202"/>
      <c r="P308" s="179" t="s">
        <v>253</v>
      </c>
      <c r="Q308" s="179" t="s">
        <v>253</v>
      </c>
      <c r="R308" s="202"/>
      <c r="S308" s="306"/>
      <c r="T308" s="281"/>
      <c r="U308" s="281"/>
      <c r="V308" s="329"/>
      <c r="W308" s="281"/>
      <c r="X308" s="105"/>
      <c r="Y308" s="283"/>
      <c r="Z308" s="283"/>
      <c r="AA308" s="250"/>
      <c r="AB308" s="283"/>
      <c r="AC308" s="283"/>
      <c r="AD308" s="281"/>
      <c r="AE308" s="283"/>
      <c r="AF308" s="283"/>
      <c r="AG308" s="202"/>
      <c r="AH308" s="202"/>
      <c r="AI308" s="202"/>
      <c r="AJ308" s="202"/>
      <c r="AK308" s="202"/>
      <c r="AL308" s="202"/>
      <c r="AM308" s="202"/>
      <c r="AN308" s="202"/>
      <c r="AO308" s="179"/>
      <c r="AP308" s="202"/>
      <c r="AQ308" s="202"/>
      <c r="AR308" s="202"/>
    </row>
    <row r="309" spans="1:44" ht="39.950000000000003" customHeight="1" x14ac:dyDescent="0.25">
      <c r="B309" s="297"/>
      <c r="C309" s="299"/>
      <c r="D309" s="297"/>
      <c r="E309" s="303"/>
      <c r="F309" s="297"/>
      <c r="G309" s="303"/>
      <c r="H309" s="311" t="s">
        <v>620</v>
      </c>
      <c r="I309" s="111">
        <f>'IDENTIFICACIÓN DE RIESGOS.'!I92</f>
        <v>0</v>
      </c>
      <c r="J309" s="203">
        <f>'IDENTIFICACIÓN DE RIESGOS.'!K92</f>
        <v>0</v>
      </c>
      <c r="K309" s="355"/>
      <c r="L309" s="265"/>
      <c r="M309" s="267"/>
      <c r="N309" s="202"/>
      <c r="O309" s="202"/>
      <c r="P309" s="179" t="s">
        <v>253</v>
      </c>
      <c r="Q309" s="179" t="s">
        <v>253</v>
      </c>
      <c r="R309" s="202"/>
      <c r="S309" s="306"/>
      <c r="T309" s="281"/>
      <c r="U309" s="281"/>
      <c r="V309" s="329"/>
      <c r="W309" s="281"/>
      <c r="X309" s="105"/>
      <c r="Y309" s="283"/>
      <c r="Z309" s="283"/>
      <c r="AA309" s="250"/>
      <c r="AB309" s="283"/>
      <c r="AC309" s="283"/>
      <c r="AD309" s="281"/>
      <c r="AE309" s="283"/>
      <c r="AF309" s="283"/>
      <c r="AG309" s="202"/>
      <c r="AH309" s="202"/>
      <c r="AI309" s="202"/>
      <c r="AJ309" s="202"/>
      <c r="AK309" s="202"/>
      <c r="AL309" s="202"/>
      <c r="AM309" s="202"/>
      <c r="AN309" s="202"/>
      <c r="AO309" s="179"/>
      <c r="AP309" s="202"/>
      <c r="AQ309" s="202"/>
      <c r="AR309" s="202"/>
    </row>
    <row r="310" spans="1:44" ht="39.950000000000003" customHeight="1" x14ac:dyDescent="0.25">
      <c r="B310" s="297"/>
      <c r="C310" s="299"/>
      <c r="D310" s="297"/>
      <c r="E310" s="303"/>
      <c r="F310" s="297"/>
      <c r="G310" s="303"/>
      <c r="H310" s="312"/>
      <c r="I310" s="111">
        <f>'IDENTIFICACIÓN DE RIESGOS.'!I93</f>
        <v>0</v>
      </c>
      <c r="J310" s="203">
        <f>'IDENTIFICACIÓN DE RIESGOS.'!K93</f>
        <v>0</v>
      </c>
      <c r="K310" s="355"/>
      <c r="L310" s="265"/>
      <c r="M310" s="267"/>
      <c r="N310" s="202"/>
      <c r="O310" s="202"/>
      <c r="P310" s="179" t="s">
        <v>253</v>
      </c>
      <c r="Q310" s="179" t="s">
        <v>253</v>
      </c>
      <c r="R310" s="202"/>
      <c r="S310" s="306"/>
      <c r="T310" s="281"/>
      <c r="U310" s="281"/>
      <c r="V310" s="329"/>
      <c r="W310" s="281"/>
      <c r="X310" s="105"/>
      <c r="Y310" s="283"/>
      <c r="Z310" s="283"/>
      <c r="AA310" s="250"/>
      <c r="AB310" s="283"/>
      <c r="AC310" s="283"/>
      <c r="AD310" s="281"/>
      <c r="AE310" s="283"/>
      <c r="AF310" s="283"/>
      <c r="AG310" s="202"/>
      <c r="AH310" s="202"/>
      <c r="AI310" s="202"/>
      <c r="AJ310" s="202"/>
      <c r="AK310" s="202"/>
      <c r="AL310" s="202"/>
      <c r="AM310" s="202"/>
      <c r="AN310" s="202"/>
      <c r="AO310" s="179"/>
      <c r="AP310" s="202"/>
      <c r="AQ310" s="202"/>
      <c r="AR310" s="202"/>
    </row>
    <row r="311" spans="1:44" ht="39.950000000000003" customHeight="1" x14ac:dyDescent="0.25">
      <c r="B311" s="297"/>
      <c r="C311" s="299"/>
      <c r="D311" s="297"/>
      <c r="E311" s="303"/>
      <c r="F311" s="297"/>
      <c r="G311" s="303"/>
      <c r="H311" s="294" t="s">
        <v>253</v>
      </c>
      <c r="I311" s="111">
        <f>'IDENTIFICACIÓN DE RIESGOS.'!I94</f>
        <v>0</v>
      </c>
      <c r="J311" s="203">
        <f>'IDENTIFICACIÓN DE RIESGOS.'!K94</f>
        <v>0</v>
      </c>
      <c r="K311" s="355"/>
      <c r="L311" s="265"/>
      <c r="M311" s="267"/>
      <c r="N311" s="202"/>
      <c r="O311" s="202"/>
      <c r="P311" s="179" t="s">
        <v>253</v>
      </c>
      <c r="Q311" s="179" t="s">
        <v>253</v>
      </c>
      <c r="R311" s="202"/>
      <c r="S311" s="306"/>
      <c r="T311" s="281"/>
      <c r="U311" s="281"/>
      <c r="V311" s="329"/>
      <c r="W311" s="281"/>
      <c r="X311" s="105"/>
      <c r="Y311" s="283"/>
      <c r="Z311" s="283"/>
      <c r="AA311" s="250"/>
      <c r="AB311" s="283"/>
      <c r="AC311" s="283"/>
      <c r="AD311" s="281"/>
      <c r="AE311" s="283"/>
      <c r="AF311" s="283"/>
      <c r="AG311" s="202"/>
      <c r="AH311" s="202"/>
      <c r="AI311" s="202"/>
      <c r="AJ311" s="202"/>
      <c r="AK311" s="202"/>
      <c r="AL311" s="202"/>
      <c r="AM311" s="202"/>
      <c r="AN311" s="202"/>
      <c r="AO311" s="179"/>
      <c r="AP311" s="202"/>
      <c r="AQ311" s="202"/>
      <c r="AR311" s="202"/>
    </row>
    <row r="312" spans="1:44" ht="39.950000000000003" customHeight="1" x14ac:dyDescent="0.25">
      <c r="B312" s="297"/>
      <c r="C312" s="299"/>
      <c r="D312" s="297"/>
      <c r="E312" s="303"/>
      <c r="F312" s="297"/>
      <c r="G312" s="303"/>
      <c r="H312" s="295"/>
      <c r="I312" s="111">
        <f>'IDENTIFICACIÓN DE RIESGOS.'!I95</f>
        <v>0</v>
      </c>
      <c r="J312" s="203">
        <f>'IDENTIFICACIÓN DE RIESGOS.'!K95</f>
        <v>0</v>
      </c>
      <c r="K312" s="355"/>
      <c r="L312" s="265"/>
      <c r="M312" s="267"/>
      <c r="N312" s="202"/>
      <c r="O312" s="202"/>
      <c r="P312" s="179" t="s">
        <v>253</v>
      </c>
      <c r="Q312" s="179" t="s">
        <v>253</v>
      </c>
      <c r="R312" s="202"/>
      <c r="S312" s="306"/>
      <c r="T312" s="281"/>
      <c r="U312" s="281"/>
      <c r="V312" s="329"/>
      <c r="W312" s="281"/>
      <c r="X312" s="105"/>
      <c r="Y312" s="283"/>
      <c r="Z312" s="283"/>
      <c r="AA312" s="250"/>
      <c r="AB312" s="283"/>
      <c r="AC312" s="283"/>
      <c r="AD312" s="281"/>
      <c r="AE312" s="283"/>
      <c r="AF312" s="283"/>
      <c r="AG312" s="202"/>
      <c r="AH312" s="202"/>
      <c r="AI312" s="202"/>
      <c r="AJ312" s="202"/>
      <c r="AK312" s="202"/>
      <c r="AL312" s="202"/>
      <c r="AM312" s="202"/>
      <c r="AN312" s="202"/>
      <c r="AO312" s="179"/>
      <c r="AP312" s="202"/>
      <c r="AQ312" s="202"/>
      <c r="AR312" s="202"/>
    </row>
    <row r="313" spans="1:44" ht="39.950000000000003" customHeight="1" x14ac:dyDescent="0.25">
      <c r="B313" s="297"/>
      <c r="C313" s="299"/>
      <c r="D313" s="297"/>
      <c r="E313" s="303"/>
      <c r="F313" s="297"/>
      <c r="G313" s="303"/>
      <c r="H313" s="295"/>
      <c r="I313" s="111">
        <f>'IDENTIFICACIÓN DE RIESGOS.'!I96</f>
        <v>0</v>
      </c>
      <c r="J313" s="203">
        <f>'IDENTIFICACIÓN DE RIESGOS.'!K96</f>
        <v>0</v>
      </c>
      <c r="K313" s="355"/>
      <c r="L313" s="265"/>
      <c r="M313" s="267"/>
      <c r="N313" s="202"/>
      <c r="O313" s="202"/>
      <c r="P313" s="179" t="s">
        <v>253</v>
      </c>
      <c r="Q313" s="179" t="s">
        <v>253</v>
      </c>
      <c r="R313" s="202"/>
      <c r="S313" s="306"/>
      <c r="T313" s="281"/>
      <c r="U313" s="281"/>
      <c r="V313" s="329"/>
      <c r="W313" s="281"/>
      <c r="X313" s="105"/>
      <c r="Y313" s="283"/>
      <c r="Z313" s="283"/>
      <c r="AA313" s="250"/>
      <c r="AB313" s="283"/>
      <c r="AC313" s="283"/>
      <c r="AD313" s="281"/>
      <c r="AE313" s="283"/>
      <c r="AF313" s="283"/>
      <c r="AG313" s="202"/>
      <c r="AH313" s="202"/>
      <c r="AI313" s="202"/>
      <c r="AJ313" s="202"/>
      <c r="AK313" s="202"/>
      <c r="AL313" s="202"/>
      <c r="AM313" s="202"/>
      <c r="AN313" s="202"/>
      <c r="AO313" s="179"/>
      <c r="AP313" s="202"/>
      <c r="AQ313" s="202"/>
      <c r="AR313" s="202"/>
    </row>
    <row r="314" spans="1:44" ht="39.950000000000003" customHeight="1" x14ac:dyDescent="0.25">
      <c r="B314" s="297"/>
      <c r="C314" s="300"/>
      <c r="D314" s="297"/>
      <c r="E314" s="301"/>
      <c r="F314" s="297"/>
      <c r="G314" s="301"/>
      <c r="H314" s="296"/>
      <c r="I314" s="111">
        <f>'IDENTIFICACIÓN DE RIESGOS.'!I97</f>
        <v>0</v>
      </c>
      <c r="J314" s="203">
        <f>'IDENTIFICACIÓN DE RIESGOS.'!K97</f>
        <v>0</v>
      </c>
      <c r="K314" s="355"/>
      <c r="L314" s="265"/>
      <c r="M314" s="267"/>
      <c r="N314" s="202"/>
      <c r="O314" s="202"/>
      <c r="P314" s="179" t="s">
        <v>253</v>
      </c>
      <c r="Q314" s="179" t="s">
        <v>253</v>
      </c>
      <c r="R314" s="202"/>
      <c r="S314" s="307"/>
      <c r="T314" s="282"/>
      <c r="U314" s="281"/>
      <c r="V314" s="330"/>
      <c r="W314" s="282"/>
      <c r="X314" s="106"/>
      <c r="Y314" s="283"/>
      <c r="Z314" s="283"/>
      <c r="AA314" s="251"/>
      <c r="AB314" s="283"/>
      <c r="AC314" s="283"/>
      <c r="AD314" s="282"/>
      <c r="AE314" s="283"/>
      <c r="AF314" s="283"/>
      <c r="AG314" s="202"/>
      <c r="AH314" s="202"/>
      <c r="AI314" s="202"/>
      <c r="AJ314" s="202"/>
      <c r="AK314" s="202"/>
      <c r="AL314" s="202"/>
      <c r="AM314" s="202"/>
      <c r="AN314" s="202"/>
      <c r="AO314" s="179"/>
      <c r="AP314" s="202"/>
      <c r="AQ314" s="202"/>
      <c r="AR314" s="202"/>
    </row>
    <row r="316" spans="1:44" ht="39.950000000000003" customHeight="1" x14ac:dyDescent="0.25">
      <c r="A316" s="315"/>
      <c r="B316" s="268" t="s">
        <v>621</v>
      </c>
      <c r="C316" s="269"/>
      <c r="D316" s="269"/>
      <c r="E316" s="269"/>
      <c r="F316" s="270"/>
      <c r="G316" s="316"/>
      <c r="L316" s="317" t="s">
        <v>622</v>
      </c>
      <c r="M316" s="317"/>
      <c r="N316" s="317"/>
      <c r="O316" s="317"/>
      <c r="P316" s="317"/>
      <c r="Q316" s="317"/>
      <c r="R316" s="317"/>
      <c r="S316" s="317"/>
      <c r="T316" s="317"/>
      <c r="U316" s="317"/>
      <c r="V316" s="317"/>
      <c r="W316" s="317"/>
      <c r="AE316" s="317" t="s">
        <v>623</v>
      </c>
      <c r="AF316" s="317"/>
      <c r="AG316" s="317"/>
      <c r="AH316" s="317"/>
      <c r="AI316" s="317"/>
      <c r="AJ316" s="317"/>
      <c r="AK316" s="317"/>
      <c r="AL316" s="317"/>
      <c r="AM316" s="317" t="s">
        <v>624</v>
      </c>
      <c r="AN316" s="317"/>
      <c r="AO316" s="317"/>
      <c r="AP316" s="317"/>
      <c r="AQ316" s="317"/>
      <c r="AR316" s="317"/>
    </row>
    <row r="317" spans="1:44" ht="39.950000000000003" customHeight="1" x14ac:dyDescent="0.25">
      <c r="A317" s="315"/>
      <c r="B317" s="205" t="s">
        <v>625</v>
      </c>
      <c r="C317" s="205" t="s">
        <v>626</v>
      </c>
      <c r="D317" s="205" t="s">
        <v>627</v>
      </c>
      <c r="E317" s="205" t="s">
        <v>628</v>
      </c>
      <c r="F317" s="206" t="s">
        <v>366</v>
      </c>
      <c r="G317" s="316"/>
      <c r="H317" s="64"/>
      <c r="L317" s="207" t="s">
        <v>629</v>
      </c>
      <c r="M317" s="207" t="s">
        <v>630</v>
      </c>
      <c r="N317" s="207" t="s">
        <v>631</v>
      </c>
      <c r="O317" s="207" t="s">
        <v>417</v>
      </c>
      <c r="P317" s="207" t="s">
        <v>418</v>
      </c>
      <c r="Q317" s="207" t="s">
        <v>419</v>
      </c>
      <c r="R317" s="207" t="s">
        <v>420</v>
      </c>
      <c r="S317" s="207" t="s">
        <v>421</v>
      </c>
      <c r="T317" s="207" t="s">
        <v>422</v>
      </c>
      <c r="U317" s="207" t="s">
        <v>423</v>
      </c>
      <c r="V317" s="207" t="s">
        <v>424</v>
      </c>
      <c r="W317" s="207" t="s">
        <v>425</v>
      </c>
      <c r="AE317" s="334" t="s">
        <v>632</v>
      </c>
      <c r="AF317" s="334"/>
      <c r="AG317" s="334" t="s">
        <v>633</v>
      </c>
      <c r="AH317" s="334"/>
      <c r="AI317" s="334" t="s">
        <v>634</v>
      </c>
      <c r="AJ317" s="334"/>
      <c r="AK317" s="334" t="s">
        <v>635</v>
      </c>
      <c r="AL317" s="334"/>
      <c r="AM317" s="334" t="s">
        <v>636</v>
      </c>
      <c r="AN317" s="334"/>
      <c r="AO317" s="334" t="s">
        <v>637</v>
      </c>
      <c r="AP317" s="334"/>
      <c r="AQ317" s="334" t="s">
        <v>638</v>
      </c>
      <c r="AR317" s="334"/>
    </row>
    <row r="318" spans="1:44" ht="39.950000000000003" customHeight="1" x14ac:dyDescent="0.25">
      <c r="A318" s="315"/>
      <c r="B318" s="318" t="e">
        <f>'PRIORIZACIÓN PROBABILIDAD'!Q14</f>
        <v>#DIV/0!</v>
      </c>
      <c r="C318" s="280" t="e">
        <f>IF(B318=DATOS!$B$128,DATOS!$C$128,IF(B318=DATOS!$B$129,DATOS!$C$129,IF(B318=DATOS!$B$130,DATOS!$C$130,IF(B318=DATOS!$B$131,DATOS!$C$131,IF(B318=DATOS!$B$132,DATOS!$C$132)))))</f>
        <v>#DIV/0!</v>
      </c>
      <c r="D318" s="208" t="str">
        <f>IF($H$305="Seleccione","Escoja clasificación del riesgo",IF($H$305="Corrupción",DATOS!B105,IF($H$305="Gestión",DATOS!C105,IF($H$305="Seguridad Digital",DATOS!D105))))</f>
        <v>Escoja clasificación del riesgo</v>
      </c>
      <c r="E318" s="209"/>
      <c r="F318" s="321" t="b">
        <f>IF(H305="Gestión",DATOS!$S$157,IF(H305="Corrupción",DATOS!$S$156,IF(H305="Seguridad Digital",DATOS!$S$158)))</f>
        <v>0</v>
      </c>
      <c r="G318" s="324"/>
      <c r="L318" s="308" t="s">
        <v>390</v>
      </c>
      <c r="M318" s="249" t="s">
        <v>721</v>
      </c>
      <c r="N318" s="249"/>
      <c r="O318" s="249"/>
      <c r="P318" s="249"/>
      <c r="Q318" s="249"/>
      <c r="R318" s="249"/>
      <c r="S318" s="249"/>
      <c r="T318" s="249"/>
      <c r="U318" s="249"/>
      <c r="V318" s="249"/>
      <c r="W318" s="249"/>
      <c r="AE318" s="207" t="s">
        <v>519</v>
      </c>
      <c r="AF318" s="207"/>
      <c r="AG318" s="207" t="s">
        <v>519</v>
      </c>
      <c r="AH318" s="207"/>
      <c r="AI318" s="207" t="s">
        <v>519</v>
      </c>
      <c r="AJ318" s="207"/>
      <c r="AK318" s="207" t="s">
        <v>519</v>
      </c>
      <c r="AL318" s="207"/>
      <c r="AM318" s="207" t="s">
        <v>519</v>
      </c>
      <c r="AN318" s="207"/>
      <c r="AO318" s="212" t="s">
        <v>519</v>
      </c>
      <c r="AP318" s="207"/>
      <c r="AQ318" s="207" t="s">
        <v>519</v>
      </c>
      <c r="AR318" s="207"/>
    </row>
    <row r="319" spans="1:44" ht="39.950000000000003" customHeight="1" x14ac:dyDescent="0.25">
      <c r="A319" s="315"/>
      <c r="B319" s="319"/>
      <c r="C319" s="281"/>
      <c r="D319" s="208" t="str">
        <f>IF($H$305="Seleccione","Escoja clasificación del riesgo",IF($H$305="Corrupción",DATOS!B106,IF($H$305="Gestión",DATOS!C106,IF($H$305="Seguridad Digital",DATOS!D106))))</f>
        <v>Escoja clasificación del riesgo</v>
      </c>
      <c r="E319" s="209"/>
      <c r="F319" s="322"/>
      <c r="G319" s="324"/>
      <c r="L319" s="309"/>
      <c r="M319" s="251"/>
      <c r="N319" s="251"/>
      <c r="O319" s="251"/>
      <c r="P319" s="251"/>
      <c r="Q319" s="251"/>
      <c r="R319" s="251"/>
      <c r="S319" s="251"/>
      <c r="T319" s="251"/>
      <c r="U319" s="251"/>
      <c r="V319" s="251"/>
      <c r="W319" s="251"/>
      <c r="AE319" s="207" t="s">
        <v>641</v>
      </c>
      <c r="AG319" s="207" t="s">
        <v>641</v>
      </c>
      <c r="AI319" s="207" t="s">
        <v>641</v>
      </c>
      <c r="AK319" s="207" t="s">
        <v>641</v>
      </c>
      <c r="AM319" s="207" t="s">
        <v>643</v>
      </c>
      <c r="AO319" s="212" t="s">
        <v>645</v>
      </c>
      <c r="AQ319" s="207" t="s">
        <v>643</v>
      </c>
      <c r="AR319" s="202"/>
    </row>
    <row r="320" spans="1:44" ht="39.950000000000003" customHeight="1" x14ac:dyDescent="0.25">
      <c r="A320" s="315"/>
      <c r="B320" s="319"/>
      <c r="C320" s="281"/>
      <c r="D320" s="208" t="str">
        <f>IF($H$305="Seleccione","Escoja clasificación del riesgo",IF($H$305="Corrupción",DATOS!B107,IF($H$305="Gestión",DATOS!C107,IF($H$305="Seguridad Digital",DATOS!D107))))</f>
        <v>Escoja clasificación del riesgo</v>
      </c>
      <c r="E320" s="209"/>
      <c r="F320" s="322"/>
      <c r="G320" s="324"/>
      <c r="L320" s="308" t="s">
        <v>646</v>
      </c>
      <c r="M320" s="249" t="s">
        <v>647</v>
      </c>
      <c r="N320" s="250"/>
      <c r="O320" s="250"/>
      <c r="P320" s="250"/>
      <c r="Q320" s="250"/>
      <c r="R320" s="250"/>
      <c r="S320" s="250"/>
      <c r="T320" s="250"/>
      <c r="U320" s="250"/>
      <c r="V320" s="250"/>
      <c r="W320" s="250"/>
      <c r="AE320" s="207" t="s">
        <v>648</v>
      </c>
      <c r="AF320" s="207" t="s">
        <v>649</v>
      </c>
      <c r="AG320" s="207" t="s">
        <v>648</v>
      </c>
      <c r="AH320" s="207" t="s">
        <v>649</v>
      </c>
      <c r="AI320" s="207" t="s">
        <v>648</v>
      </c>
      <c r="AJ320" s="207" t="s">
        <v>649</v>
      </c>
      <c r="AK320" s="207" t="s">
        <v>648</v>
      </c>
      <c r="AL320" s="207" t="s">
        <v>649</v>
      </c>
      <c r="AM320" s="207" t="s">
        <v>648</v>
      </c>
      <c r="AN320" s="207" t="s">
        <v>650</v>
      </c>
      <c r="AO320" s="212" t="s">
        <v>648</v>
      </c>
      <c r="AP320" s="207" t="s">
        <v>650</v>
      </c>
      <c r="AQ320" s="207" t="s">
        <v>648</v>
      </c>
      <c r="AR320" s="207" t="s">
        <v>650</v>
      </c>
    </row>
    <row r="321" spans="1:44" ht="39.950000000000003" customHeight="1" x14ac:dyDescent="0.25">
      <c r="A321" s="315"/>
      <c r="B321" s="319"/>
      <c r="C321" s="281"/>
      <c r="D321" s="208" t="str">
        <f>IF($H$305="Seleccione","Escoja clasificación del riesgo",IF($H$305="Corrupción",DATOS!B108,IF($H$305="Gestión",DATOS!C108,IF($H$305="Seguridad Digital",DATOS!D108))))</f>
        <v>Escoja clasificación del riesgo</v>
      </c>
      <c r="E321" s="209"/>
      <c r="F321" s="322"/>
      <c r="G321" s="324"/>
      <c r="L321" s="309"/>
      <c r="M321" s="250"/>
      <c r="N321" s="250"/>
      <c r="O321" s="250"/>
      <c r="P321" s="250"/>
      <c r="Q321" s="250"/>
      <c r="R321" s="250"/>
      <c r="S321" s="250"/>
      <c r="T321" s="250"/>
      <c r="U321" s="250"/>
      <c r="V321" s="250"/>
      <c r="W321" s="250"/>
      <c r="AE321" s="202">
        <v>1</v>
      </c>
      <c r="AF321" s="202"/>
      <c r="AG321" s="202">
        <v>1</v>
      </c>
      <c r="AH321" s="202"/>
      <c r="AI321" s="202">
        <v>1</v>
      </c>
      <c r="AJ321" s="202"/>
      <c r="AK321" s="202">
        <v>1</v>
      </c>
      <c r="AL321" s="202"/>
      <c r="AM321" s="202">
        <v>1</v>
      </c>
      <c r="AN321" s="202"/>
      <c r="AO321" s="179">
        <v>1</v>
      </c>
      <c r="AP321" s="202"/>
      <c r="AQ321" s="202">
        <v>1</v>
      </c>
      <c r="AR321" s="202"/>
    </row>
    <row r="322" spans="1:44" ht="39.950000000000003" customHeight="1" x14ac:dyDescent="0.25">
      <c r="A322" s="315"/>
      <c r="B322" s="319"/>
      <c r="C322" s="281"/>
      <c r="D322" s="208" t="str">
        <f>IF($H$305="Seleccione","Escoja clasificación del riesgo",IF($H$305="Corrupción",DATOS!B109,IF($H$305="Gestión",DATOS!C109,IF($H$305="Seguridad Digital",DATOS!D109))))</f>
        <v>Escoja clasificación del riesgo</v>
      </c>
      <c r="E322" s="209"/>
      <c r="F322" s="322"/>
      <c r="G322" s="324"/>
      <c r="L322" s="310"/>
      <c r="M322" s="251"/>
      <c r="N322" s="251"/>
      <c r="O322" s="251"/>
      <c r="P322" s="251"/>
      <c r="Q322" s="251"/>
      <c r="R322" s="251"/>
      <c r="S322" s="251"/>
      <c r="T322" s="251"/>
      <c r="U322" s="251"/>
      <c r="V322" s="251"/>
      <c r="W322" s="251"/>
      <c r="AE322" s="202">
        <v>2</v>
      </c>
      <c r="AF322" s="202"/>
      <c r="AG322" s="202">
        <v>2</v>
      </c>
      <c r="AH322" s="202"/>
      <c r="AI322" s="202">
        <v>2</v>
      </c>
      <c r="AJ322" s="202"/>
      <c r="AK322" s="202">
        <v>2</v>
      </c>
      <c r="AL322" s="202"/>
      <c r="AM322" s="202">
        <v>2</v>
      </c>
      <c r="AN322" s="202"/>
      <c r="AO322" s="179">
        <v>2</v>
      </c>
      <c r="AP322" s="202"/>
      <c r="AQ322" s="202">
        <v>2</v>
      </c>
      <c r="AR322" s="202"/>
    </row>
    <row r="323" spans="1:44" ht="39.950000000000003" customHeight="1" x14ac:dyDescent="0.25">
      <c r="A323" s="315"/>
      <c r="B323" s="319"/>
      <c r="C323" s="281"/>
      <c r="D323" s="208" t="str">
        <f>IF($H$305="Seleccione","Escoja clasificación del riesgo",IF($H$305="Corrupción",DATOS!B110,IF($H$305="Gestión",DATOS!C110,IF($H$305="Seguridad Digital",DATOS!D110))))</f>
        <v>Escoja clasificación del riesgo</v>
      </c>
      <c r="E323" s="209"/>
      <c r="F323" s="322"/>
      <c r="G323" s="324"/>
      <c r="L323" s="308" t="s">
        <v>397</v>
      </c>
      <c r="M323" s="249" t="s">
        <v>659</v>
      </c>
      <c r="N323" s="283"/>
      <c r="O323" s="283"/>
      <c r="P323" s="283"/>
      <c r="Q323" s="283"/>
      <c r="R323" s="283"/>
      <c r="S323" s="283"/>
      <c r="T323" s="283"/>
      <c r="U323" s="283"/>
      <c r="V323" s="283"/>
      <c r="W323" s="283"/>
      <c r="AE323" s="202">
        <v>3</v>
      </c>
      <c r="AF323" s="202"/>
      <c r="AG323" s="202">
        <v>3</v>
      </c>
      <c r="AH323" s="202"/>
      <c r="AI323" s="202">
        <v>3</v>
      </c>
      <c r="AJ323" s="202"/>
      <c r="AK323" s="202">
        <v>3</v>
      </c>
      <c r="AL323" s="202"/>
      <c r="AM323" s="202">
        <v>3</v>
      </c>
      <c r="AN323" s="202"/>
      <c r="AO323" s="179">
        <v>3</v>
      </c>
      <c r="AP323" s="202"/>
      <c r="AQ323" s="202">
        <v>3</v>
      </c>
      <c r="AR323" s="202"/>
    </row>
    <row r="324" spans="1:44" ht="39.950000000000003" customHeight="1" x14ac:dyDescent="0.25">
      <c r="A324" s="315"/>
      <c r="B324" s="319"/>
      <c r="C324" s="281"/>
      <c r="D324" s="208" t="str">
        <f>IF($H$305="Seleccione","Escoja clasificación del riesgo",IF($H$305="Corrupción",DATOS!B111,IF($H$305="Gestión",DATOS!C111,IF($H$305="Seguridad Digital",DATOS!D111))))</f>
        <v>Escoja clasificación del riesgo</v>
      </c>
      <c r="E324" s="209"/>
      <c r="F324" s="322"/>
      <c r="G324" s="324"/>
      <c r="L324" s="309"/>
      <c r="M324" s="250"/>
      <c r="N324" s="283"/>
      <c r="O324" s="283"/>
      <c r="P324" s="283"/>
      <c r="Q324" s="283"/>
      <c r="R324" s="283"/>
      <c r="S324" s="283"/>
      <c r="T324" s="283"/>
      <c r="U324" s="283"/>
      <c r="V324" s="283"/>
      <c r="W324" s="283"/>
      <c r="AE324" s="202">
        <v>4</v>
      </c>
      <c r="AF324" s="202"/>
      <c r="AG324" s="202">
        <v>4</v>
      </c>
      <c r="AH324" s="202"/>
      <c r="AI324" s="202">
        <v>4</v>
      </c>
      <c r="AJ324" s="202"/>
      <c r="AK324" s="202">
        <v>4</v>
      </c>
      <c r="AL324" s="202"/>
      <c r="AM324" s="202">
        <v>4</v>
      </c>
      <c r="AN324" s="202"/>
      <c r="AO324" s="179">
        <v>4</v>
      </c>
      <c r="AP324" s="202"/>
      <c r="AQ324" s="202">
        <v>4</v>
      </c>
      <c r="AR324" s="202"/>
    </row>
    <row r="325" spans="1:44" ht="39.950000000000003" customHeight="1" x14ac:dyDescent="0.25">
      <c r="A325" s="315"/>
      <c r="B325" s="319"/>
      <c r="C325" s="281"/>
      <c r="D325" s="208" t="str">
        <f>IF($H$305="Seleccione","Escoja clasificación del riesgo",IF($H$305="Corrupción",DATOS!B112,IF($H$305="Gestión",DATOS!C112,IF($H$305="Seguridad Digital",DATOS!D112))))</f>
        <v>Escoja clasificación del riesgo</v>
      </c>
      <c r="E325" s="209"/>
      <c r="F325" s="322"/>
      <c r="G325" s="324"/>
      <c r="L325" s="309"/>
      <c r="M325" s="250"/>
      <c r="N325" s="283"/>
      <c r="O325" s="283"/>
      <c r="P325" s="283"/>
      <c r="Q325" s="283"/>
      <c r="R325" s="283"/>
      <c r="S325" s="283"/>
      <c r="T325" s="283"/>
      <c r="U325" s="283"/>
      <c r="V325" s="283"/>
      <c r="W325" s="283"/>
      <c r="AE325" s="202">
        <v>5</v>
      </c>
      <c r="AF325" s="202"/>
      <c r="AG325" s="202">
        <v>5</v>
      </c>
      <c r="AH325" s="202"/>
      <c r="AI325" s="202">
        <v>5</v>
      </c>
      <c r="AJ325" s="202"/>
      <c r="AK325" s="202">
        <v>5</v>
      </c>
      <c r="AL325" s="202"/>
      <c r="AM325" s="202">
        <v>5</v>
      </c>
      <c r="AN325" s="202"/>
      <c r="AO325" s="179">
        <v>5</v>
      </c>
      <c r="AP325" s="202"/>
      <c r="AQ325" s="202">
        <v>5</v>
      </c>
      <c r="AR325" s="202"/>
    </row>
    <row r="326" spans="1:44" ht="39.950000000000003" customHeight="1" x14ac:dyDescent="0.25">
      <c r="A326" s="315"/>
      <c r="B326" s="319"/>
      <c r="C326" s="281"/>
      <c r="D326" s="208" t="str">
        <f>IF($H$305="Seleccione","Escoja clasificación del riesgo",IF($H$305="Corrupción",DATOS!B113,IF($H$305="Gestión",DATOS!C113,IF($H$305="Seguridad Digital",DATOS!D113))))</f>
        <v>Escoja clasificación del riesgo</v>
      </c>
      <c r="E326" s="209"/>
      <c r="F326" s="322"/>
      <c r="G326" s="324"/>
      <c r="L326" s="308" t="s">
        <v>548</v>
      </c>
      <c r="M326" s="249" t="s">
        <v>662</v>
      </c>
      <c r="N326" s="249"/>
      <c r="O326" s="249"/>
      <c r="P326" s="249"/>
      <c r="Q326" s="249"/>
      <c r="R326" s="249"/>
      <c r="S326" s="249"/>
      <c r="T326" s="249"/>
      <c r="U326" s="249"/>
      <c r="V326" s="249"/>
      <c r="W326" s="249"/>
      <c r="AE326" s="202">
        <v>6</v>
      </c>
      <c r="AF326" s="202"/>
      <c r="AG326" s="202">
        <v>6</v>
      </c>
      <c r="AH326" s="202"/>
      <c r="AI326" s="202">
        <v>6</v>
      </c>
      <c r="AJ326" s="202"/>
      <c r="AK326" s="202">
        <v>6</v>
      </c>
      <c r="AL326" s="202"/>
      <c r="AM326" s="202">
        <v>6</v>
      </c>
      <c r="AN326" s="202"/>
      <c r="AO326" s="179">
        <v>6</v>
      </c>
      <c r="AP326" s="202"/>
      <c r="AQ326" s="202">
        <v>6</v>
      </c>
      <c r="AR326" s="202"/>
    </row>
    <row r="327" spans="1:44" ht="39.950000000000003" customHeight="1" x14ac:dyDescent="0.25">
      <c r="A327" s="315"/>
      <c r="B327" s="319"/>
      <c r="C327" s="281"/>
      <c r="D327" s="208" t="str">
        <f>IF($H$305="Seleccione","Escoja clasificación del riesgo",IF($H$305="Corrupción",DATOS!B114,IF($H$305="Gestión",DATOS!C114,IF($H$305="Seguridad Digital",DATOS!D114))))</f>
        <v>Escoja clasificación del riesgo</v>
      </c>
      <c r="E327" s="209"/>
      <c r="F327" s="322"/>
      <c r="G327" s="324"/>
      <c r="L327" s="309"/>
      <c r="M327" s="250"/>
      <c r="N327" s="250"/>
      <c r="O327" s="250"/>
      <c r="P327" s="250"/>
      <c r="Q327" s="250"/>
      <c r="R327" s="250"/>
      <c r="S327" s="250"/>
      <c r="T327" s="250"/>
      <c r="U327" s="250"/>
      <c r="V327" s="250"/>
      <c r="W327" s="250"/>
      <c r="AE327" s="202">
        <v>7</v>
      </c>
      <c r="AF327" s="202"/>
      <c r="AG327" s="202">
        <v>7</v>
      </c>
      <c r="AH327" s="202"/>
      <c r="AI327" s="202">
        <v>7</v>
      </c>
      <c r="AJ327" s="202"/>
      <c r="AK327" s="202">
        <v>7</v>
      </c>
      <c r="AL327" s="202"/>
      <c r="AM327" s="202">
        <v>7</v>
      </c>
      <c r="AN327" s="202"/>
      <c r="AO327" s="179">
        <v>7</v>
      </c>
      <c r="AP327" s="202"/>
      <c r="AQ327" s="202">
        <v>7</v>
      </c>
      <c r="AR327" s="202"/>
    </row>
    <row r="328" spans="1:44" ht="39.950000000000003" customHeight="1" x14ac:dyDescent="0.25">
      <c r="A328" s="315"/>
      <c r="B328" s="319"/>
      <c r="C328" s="281"/>
      <c r="D328" s="208" t="str">
        <f>IF($H$305="Seleccione","Escoja clasificación del riesgo",IF($H$305="Corrupción",DATOS!B115,IF($H$305="Gestión",DATOS!C115,IF($H$305="Seguridad Digital",DATOS!D115))))</f>
        <v>Escoja clasificación del riesgo</v>
      </c>
      <c r="E328" s="209"/>
      <c r="F328" s="322"/>
      <c r="G328" s="324"/>
      <c r="L328" s="309"/>
      <c r="M328" s="250"/>
      <c r="N328" s="250"/>
      <c r="O328" s="250"/>
      <c r="P328" s="250"/>
      <c r="Q328" s="250"/>
      <c r="R328" s="250"/>
      <c r="S328" s="250"/>
      <c r="T328" s="250"/>
      <c r="U328" s="250"/>
      <c r="V328" s="250"/>
      <c r="W328" s="250"/>
      <c r="AE328" s="202">
        <v>8</v>
      </c>
      <c r="AF328" s="202"/>
      <c r="AG328" s="202">
        <v>8</v>
      </c>
      <c r="AH328" s="202"/>
      <c r="AI328" s="202">
        <v>8</v>
      </c>
      <c r="AJ328" s="202"/>
      <c r="AK328" s="202">
        <v>8</v>
      </c>
      <c r="AL328" s="202"/>
      <c r="AM328" s="202">
        <v>8</v>
      </c>
      <c r="AN328" s="202"/>
      <c r="AO328" s="179">
        <v>8</v>
      </c>
      <c r="AP328" s="202"/>
      <c r="AQ328" s="202">
        <v>8</v>
      </c>
      <c r="AR328" s="202"/>
    </row>
    <row r="329" spans="1:44" ht="39.950000000000003" customHeight="1" x14ac:dyDescent="0.25">
      <c r="A329" s="315"/>
      <c r="B329" s="319"/>
      <c r="C329" s="281"/>
      <c r="D329" s="208" t="str">
        <f>IF($H$305="Seleccione","Escoja clasificación del riesgo",IF($H$305="Corrupción",DATOS!B116,IF($H$305="Gestión",DATOS!C116,IF($H$305="Seguridad Digital",DATOS!D116))))</f>
        <v>Escoja clasificación del riesgo</v>
      </c>
      <c r="E329" s="209"/>
      <c r="F329" s="322"/>
      <c r="G329" s="324"/>
      <c r="L329" s="310"/>
      <c r="M329" s="251"/>
      <c r="N329" s="251"/>
      <c r="O329" s="251"/>
      <c r="P329" s="251"/>
      <c r="Q329" s="251"/>
      <c r="R329" s="251"/>
      <c r="S329" s="251"/>
      <c r="T329" s="251"/>
      <c r="U329" s="251"/>
      <c r="V329" s="251"/>
      <c r="W329" s="251"/>
      <c r="AE329" s="202">
        <v>9</v>
      </c>
      <c r="AF329" s="202"/>
      <c r="AG329" s="202">
        <v>9</v>
      </c>
      <c r="AH329" s="202"/>
      <c r="AI329" s="202">
        <v>9</v>
      </c>
      <c r="AJ329" s="202"/>
      <c r="AK329" s="202">
        <v>9</v>
      </c>
      <c r="AL329" s="202"/>
      <c r="AM329" s="202">
        <v>9</v>
      </c>
      <c r="AN329" s="202"/>
      <c r="AO329" s="179">
        <v>9</v>
      </c>
      <c r="AP329" s="202"/>
      <c r="AQ329" s="202">
        <v>9</v>
      </c>
      <c r="AR329" s="202"/>
    </row>
    <row r="330" spans="1:44" ht="39.950000000000003" customHeight="1" x14ac:dyDescent="0.25">
      <c r="A330" s="315"/>
      <c r="B330" s="319"/>
      <c r="C330" s="281"/>
      <c r="D330" s="208" t="str">
        <f>IF($H$305="Seleccione","Escoja clasificación del riesgo",IF($H$305="Corrupción",DATOS!B117,IF($H$305="Gestión",DATOS!C117,IF($H$305="Seguridad Digital",DATOS!D117))))</f>
        <v>Escoja clasificación del riesgo</v>
      </c>
      <c r="E330" s="209"/>
      <c r="F330" s="322"/>
      <c r="G330" s="324"/>
      <c r="L330" s="284" t="s">
        <v>404</v>
      </c>
      <c r="M330" s="283" t="s">
        <v>663</v>
      </c>
      <c r="N330" s="283"/>
      <c r="O330" s="283"/>
      <c r="P330" s="283"/>
      <c r="Q330" s="283"/>
      <c r="R330" s="283"/>
      <c r="S330" s="283"/>
      <c r="T330" s="283"/>
      <c r="U330" s="283"/>
      <c r="V330" s="283"/>
      <c r="W330" s="283"/>
      <c r="AE330" s="202">
        <v>10</v>
      </c>
      <c r="AF330" s="202"/>
      <c r="AG330" s="202">
        <v>10</v>
      </c>
      <c r="AH330" s="202"/>
      <c r="AI330" s="202">
        <v>10</v>
      </c>
      <c r="AJ330" s="202"/>
      <c r="AK330" s="202">
        <v>10</v>
      </c>
      <c r="AL330" s="202"/>
      <c r="AM330" s="202">
        <v>10</v>
      </c>
      <c r="AN330" s="202"/>
      <c r="AO330" s="179">
        <v>10</v>
      </c>
      <c r="AP330" s="202"/>
      <c r="AQ330" s="202">
        <v>10</v>
      </c>
      <c r="AR330" s="202"/>
    </row>
    <row r="331" spans="1:44" ht="39.950000000000003" customHeight="1" x14ac:dyDescent="0.25">
      <c r="A331" s="315"/>
      <c r="B331" s="319"/>
      <c r="C331" s="281"/>
      <c r="D331" s="208" t="str">
        <f>IF($H$305="Seleccione","Escoja clasificación del riesgo",IF($H$305="Corrupción",DATOS!B118,IF($H$305="Gestión",DATOS!C118,IF($H$305="Seguridad Digital",DATOS!D118))))</f>
        <v>Escoja clasificación del riesgo</v>
      </c>
      <c r="E331" s="209"/>
      <c r="F331" s="322"/>
      <c r="G331" s="324"/>
      <c r="L331" s="284"/>
      <c r="M331" s="283"/>
      <c r="N331" s="283"/>
      <c r="O331" s="283"/>
      <c r="P331" s="283"/>
      <c r="Q331" s="283"/>
      <c r="R331" s="283"/>
      <c r="S331" s="283"/>
      <c r="T331" s="283"/>
      <c r="U331" s="283"/>
      <c r="V331" s="283"/>
      <c r="W331" s="283"/>
      <c r="AE331" s="176" t="s">
        <v>664</v>
      </c>
      <c r="AF331" s="176"/>
      <c r="AG331" s="176" t="s">
        <v>664</v>
      </c>
      <c r="AH331" s="176"/>
      <c r="AI331" s="176" t="s">
        <v>664</v>
      </c>
      <c r="AJ331" s="176"/>
      <c r="AK331" s="176" t="s">
        <v>664</v>
      </c>
      <c r="AL331" s="176"/>
      <c r="AM331" s="176" t="s">
        <v>664</v>
      </c>
      <c r="AN331" s="176"/>
      <c r="AO331" s="178" t="s">
        <v>664</v>
      </c>
      <c r="AP331" s="176"/>
      <c r="AQ331" s="176" t="s">
        <v>664</v>
      </c>
      <c r="AR331" s="176"/>
    </row>
    <row r="332" spans="1:44" ht="39.950000000000003" customHeight="1" x14ac:dyDescent="0.25">
      <c r="A332" s="315"/>
      <c r="B332" s="319"/>
      <c r="C332" s="281"/>
      <c r="D332" s="208" t="str">
        <f>IF($H$305="Seleccione","Escoja clasificación del riesgo",IF($H$305="Corrupción",DATOS!B119,IF($H$305="Gestión",DATOS!C119,IF($H$305="Seguridad Digital",DATOS!D119))))</f>
        <v>Escoja clasificación del riesgo</v>
      </c>
      <c r="E332" s="209"/>
      <c r="F332" s="322"/>
      <c r="G332" s="324"/>
      <c r="L332" s="284" t="s">
        <v>407</v>
      </c>
      <c r="M332" s="283" t="s">
        <v>665</v>
      </c>
      <c r="N332" s="283"/>
      <c r="O332" s="283"/>
      <c r="P332" s="283"/>
      <c r="Q332" s="283"/>
      <c r="R332" s="283"/>
      <c r="S332" s="283"/>
      <c r="T332" s="283"/>
      <c r="U332" s="283"/>
      <c r="V332" s="283"/>
      <c r="W332" s="283"/>
      <c r="AE332" s="214"/>
      <c r="AF332" s="214"/>
      <c r="AG332" s="214"/>
      <c r="AH332" s="214"/>
      <c r="AI332" s="214"/>
      <c r="AJ332" s="214"/>
      <c r="AK332" s="214"/>
      <c r="AL332" s="214"/>
      <c r="AM332" s="214"/>
      <c r="AN332" s="214"/>
      <c r="AO332" s="215"/>
      <c r="AP332" s="214"/>
      <c r="AQ332" s="214"/>
      <c r="AR332" s="214"/>
    </row>
    <row r="333" spans="1:44" ht="39.950000000000003" customHeight="1" x14ac:dyDescent="0.25">
      <c r="A333" s="315"/>
      <c r="B333" s="319"/>
      <c r="C333" s="281"/>
      <c r="D333" s="208" t="str">
        <f>IF($H$305="Seleccione","Escoja clasificación del riesgo",IF($H$305="Corrupción",DATOS!B120,IF($H$305="Gestión",DATOS!C120,IF($H$305="Seguridad Digital",DATOS!D120))))</f>
        <v>Escoja clasificación del riesgo</v>
      </c>
      <c r="E333" s="209"/>
      <c r="F333" s="322"/>
      <c r="G333" s="324"/>
      <c r="L333" s="284"/>
      <c r="M333" s="283"/>
      <c r="N333" s="283"/>
      <c r="O333" s="283"/>
      <c r="P333" s="283"/>
      <c r="Q333" s="283"/>
      <c r="R333" s="283"/>
      <c r="S333" s="283"/>
      <c r="T333" s="283"/>
      <c r="U333" s="283"/>
      <c r="V333" s="283"/>
      <c r="W333" s="283"/>
    </row>
    <row r="334" spans="1:44" ht="39.950000000000003" customHeight="1" x14ac:dyDescent="0.25">
      <c r="A334" s="315"/>
      <c r="B334" s="319"/>
      <c r="C334" s="281"/>
      <c r="D334" s="208" t="str">
        <f>IF($H$305="Seleccione","Escoja clasificación del riesgo",IF($H$305="Corrupción",DATOS!B121,IF($H$305="Gestión",DATOS!C121,IF($H$305="Seguridad Digital",DATOS!D121))))</f>
        <v>Escoja clasificación del riesgo</v>
      </c>
      <c r="E334" s="209"/>
      <c r="F334" s="322"/>
      <c r="G334" s="324"/>
      <c r="L334" s="284"/>
      <c r="M334" s="283"/>
      <c r="N334" s="283"/>
      <c r="O334" s="283"/>
      <c r="P334" s="283"/>
      <c r="Q334" s="283"/>
      <c r="R334" s="283"/>
      <c r="S334" s="283"/>
      <c r="T334" s="283"/>
      <c r="U334" s="283"/>
      <c r="V334" s="283"/>
      <c r="W334" s="283"/>
    </row>
    <row r="335" spans="1:44" ht="39.950000000000003" customHeight="1" x14ac:dyDescent="0.25">
      <c r="A335" s="315"/>
      <c r="B335" s="319"/>
      <c r="C335" s="281"/>
      <c r="D335" s="208" t="str">
        <f>IF($H$305="Seleccione","Escoja clasificación del riesgo",IF($H$305="Corrupción",DATOS!B122,IF($H$305="Gestión",DATOS!C122,IF($H$305="Seguridad Digital",DATOS!D122))))</f>
        <v>Escoja clasificación del riesgo</v>
      </c>
      <c r="E335" s="209"/>
      <c r="F335" s="322"/>
      <c r="G335" s="324"/>
      <c r="L335" s="308" t="s">
        <v>412</v>
      </c>
      <c r="M335" s="249" t="s">
        <v>666</v>
      </c>
      <c r="N335" s="249"/>
      <c r="O335" s="249"/>
      <c r="P335" s="249"/>
      <c r="Q335" s="249"/>
      <c r="R335" s="249"/>
      <c r="S335" s="249"/>
      <c r="T335" s="249"/>
      <c r="U335" s="249"/>
      <c r="V335" s="249"/>
      <c r="W335" s="249"/>
    </row>
    <row r="336" spans="1:44" ht="39.950000000000003" customHeight="1" x14ac:dyDescent="0.25">
      <c r="A336" s="315"/>
      <c r="B336" s="319"/>
      <c r="C336" s="281"/>
      <c r="D336" s="208" t="str">
        <f>IF($H$305="Seleccione","Escoja clasificación del riesgo",IF($H$305="Corrupción",DATOS!B123,IF($H$305="Gestión",DATOS!C123,IF($H$305="Seguridad Digital",DATOS!D123))))</f>
        <v>Escoja clasificación del riesgo</v>
      </c>
      <c r="E336" s="209"/>
      <c r="F336" s="322"/>
      <c r="G336" s="324"/>
      <c r="L336" s="309"/>
      <c r="M336" s="250"/>
      <c r="N336" s="250"/>
      <c r="O336" s="250"/>
      <c r="P336" s="250"/>
      <c r="Q336" s="250"/>
      <c r="R336" s="250"/>
      <c r="S336" s="250"/>
      <c r="T336" s="250"/>
      <c r="U336" s="250"/>
      <c r="V336" s="250"/>
      <c r="W336" s="250"/>
    </row>
    <row r="337" spans="1:44" ht="39.950000000000003" customHeight="1" x14ac:dyDescent="0.25">
      <c r="A337" s="315"/>
      <c r="B337" s="320"/>
      <c r="C337" s="282"/>
      <c r="D337" s="208" t="str">
        <f>IF($H$305="Seleccione","Escoja clasificación del riesgo",IF($H$305="Corrupción",DATOS!B124,IF($H$305="Gestión",DATOS!C124,IF($H$305="Seguridad Digital",DATOS!D124))))</f>
        <v>Escoja clasificación del riesgo</v>
      </c>
      <c r="E337" s="209"/>
      <c r="F337" s="323"/>
      <c r="G337" s="324"/>
      <c r="L337" s="313" t="s">
        <v>625</v>
      </c>
      <c r="M337" s="314"/>
      <c r="N337" s="207" t="str">
        <f>DATOS!B331</f>
        <v>N/A</v>
      </c>
      <c r="O337" s="207" t="str">
        <f>DATOS!C331</f>
        <v>N/A</v>
      </c>
      <c r="P337" s="207" t="str">
        <f>DATOS!D331</f>
        <v>N/A</v>
      </c>
      <c r="Q337" s="207" t="str">
        <f>DATOS!E331</f>
        <v>N/A</v>
      </c>
      <c r="R337" s="207" t="str">
        <f>DATOS!F331</f>
        <v>N/A</v>
      </c>
      <c r="S337" s="207" t="str">
        <f>DATOS!G331</f>
        <v>N/A</v>
      </c>
      <c r="T337" s="207" t="str">
        <f>DATOS!H331</f>
        <v>N/A</v>
      </c>
      <c r="U337" s="207" t="str">
        <f>DATOS!I331</f>
        <v>N/A</v>
      </c>
      <c r="V337" s="207" t="str">
        <f>DATOS!J331</f>
        <v>N/A</v>
      </c>
      <c r="W337" s="207" t="str">
        <f>DATOS!K331</f>
        <v>N/A</v>
      </c>
    </row>
    <row r="339" spans="1:44" ht="39.950000000000003" customHeight="1" x14ac:dyDescent="0.25">
      <c r="B339" s="285" t="s">
        <v>532</v>
      </c>
      <c r="C339" s="286" t="s">
        <v>533</v>
      </c>
      <c r="D339" s="287"/>
      <c r="E339" s="287"/>
      <c r="F339" s="287"/>
      <c r="G339" s="287"/>
      <c r="H339" s="287"/>
      <c r="I339" s="287"/>
      <c r="J339" s="287"/>
      <c r="K339" s="216"/>
      <c r="L339" s="271" t="s">
        <v>534</v>
      </c>
      <c r="M339" s="272"/>
      <c r="N339" s="272"/>
      <c r="O339" s="272"/>
      <c r="P339" s="272"/>
      <c r="Q339" s="272"/>
      <c r="R339" s="272"/>
      <c r="S339" s="273"/>
      <c r="T339" s="271" t="s">
        <v>535</v>
      </c>
      <c r="U339" s="272"/>
      <c r="V339" s="272"/>
      <c r="W339" s="273"/>
      <c r="X339" s="271" t="s">
        <v>536</v>
      </c>
      <c r="Y339" s="272"/>
      <c r="Z339" s="272"/>
      <c r="AA339" s="273"/>
      <c r="AB339" s="325" t="s">
        <v>537</v>
      </c>
      <c r="AC339" s="325" t="s">
        <v>538</v>
      </c>
      <c r="AD339" s="271" t="s">
        <v>440</v>
      </c>
      <c r="AE339" s="272"/>
      <c r="AF339" s="272"/>
      <c r="AG339" s="271" t="s">
        <v>539</v>
      </c>
      <c r="AH339" s="272"/>
      <c r="AI339" s="272"/>
      <c r="AJ339" s="272"/>
      <c r="AK339" s="272"/>
      <c r="AL339" s="272"/>
      <c r="AM339" s="272"/>
      <c r="AN339" s="272"/>
      <c r="AO339" s="272"/>
      <c r="AP339" s="272"/>
      <c r="AQ339" s="272"/>
      <c r="AR339" s="273"/>
    </row>
    <row r="340" spans="1:44" ht="39.950000000000003" customHeight="1" x14ac:dyDescent="0.25">
      <c r="B340" s="285"/>
      <c r="C340" s="288"/>
      <c r="D340" s="289"/>
      <c r="E340" s="289"/>
      <c r="F340" s="289"/>
      <c r="G340" s="289"/>
      <c r="H340" s="289"/>
      <c r="I340" s="289"/>
      <c r="J340" s="289"/>
      <c r="K340" s="110"/>
      <c r="L340" s="277"/>
      <c r="M340" s="278"/>
      <c r="N340" s="278"/>
      <c r="O340" s="278"/>
      <c r="P340" s="278"/>
      <c r="Q340" s="278"/>
      <c r="R340" s="278"/>
      <c r="S340" s="279"/>
      <c r="T340" s="277"/>
      <c r="U340" s="278"/>
      <c r="V340" s="278"/>
      <c r="W340" s="279"/>
      <c r="X340" s="277"/>
      <c r="Y340" s="278"/>
      <c r="Z340" s="278"/>
      <c r="AA340" s="279"/>
      <c r="AB340" s="326"/>
      <c r="AC340" s="326"/>
      <c r="AD340" s="277"/>
      <c r="AE340" s="278"/>
      <c r="AF340" s="278"/>
      <c r="AG340" s="277"/>
      <c r="AH340" s="278"/>
      <c r="AI340" s="278"/>
      <c r="AJ340" s="278"/>
      <c r="AK340" s="278"/>
      <c r="AL340" s="278"/>
      <c r="AM340" s="278"/>
      <c r="AN340" s="278"/>
      <c r="AO340" s="278"/>
      <c r="AP340" s="278"/>
      <c r="AQ340" s="278"/>
      <c r="AR340" s="279"/>
    </row>
    <row r="341" spans="1:44" ht="39.950000000000003" customHeight="1" x14ac:dyDescent="0.25">
      <c r="B341" s="285"/>
      <c r="C341" s="191" t="s">
        <v>69</v>
      </c>
      <c r="D341" s="192" t="s">
        <v>540</v>
      </c>
      <c r="E341" s="192" t="s">
        <v>541</v>
      </c>
      <c r="F341" s="192" t="s">
        <v>542</v>
      </c>
      <c r="G341" s="192" t="s">
        <v>543</v>
      </c>
      <c r="H341" s="192" t="s">
        <v>544</v>
      </c>
      <c r="I341" s="192" t="s">
        <v>545</v>
      </c>
      <c r="J341" s="192" t="s">
        <v>546</v>
      </c>
      <c r="K341" s="192" t="s">
        <v>547</v>
      </c>
      <c r="L341" s="332" t="s">
        <v>548</v>
      </c>
      <c r="M341" s="333"/>
      <c r="N341" s="193" t="s">
        <v>549</v>
      </c>
      <c r="O341" s="193" t="s">
        <v>550</v>
      </c>
      <c r="P341" s="193" t="s">
        <v>397</v>
      </c>
      <c r="Q341" s="193" t="s">
        <v>390</v>
      </c>
      <c r="R341" s="193" t="s">
        <v>551</v>
      </c>
      <c r="S341" s="193" t="s">
        <v>552</v>
      </c>
      <c r="T341" s="193" t="s">
        <v>389</v>
      </c>
      <c r="U341" s="193" t="s">
        <v>553</v>
      </c>
      <c r="V341" s="193" t="s">
        <v>554</v>
      </c>
      <c r="W341" s="193" t="s">
        <v>555</v>
      </c>
      <c r="X341" s="193" t="s">
        <v>556</v>
      </c>
      <c r="Y341" s="193" t="s">
        <v>557</v>
      </c>
      <c r="Z341" s="193" t="s">
        <v>558</v>
      </c>
      <c r="AA341" s="193" t="s">
        <v>559</v>
      </c>
      <c r="AB341" s="327"/>
      <c r="AC341" s="327"/>
      <c r="AD341" s="193" t="s">
        <v>397</v>
      </c>
      <c r="AE341" s="193" t="s">
        <v>560</v>
      </c>
      <c r="AF341" s="193" t="s">
        <v>390</v>
      </c>
      <c r="AG341" s="193" t="s">
        <v>561</v>
      </c>
      <c r="AH341" s="193" t="s">
        <v>562</v>
      </c>
      <c r="AI341" s="193" t="s">
        <v>563</v>
      </c>
      <c r="AJ341" s="193" t="s">
        <v>564</v>
      </c>
      <c r="AK341" s="193" t="s">
        <v>565</v>
      </c>
      <c r="AL341" s="193" t="s">
        <v>566</v>
      </c>
      <c r="AM341" s="193" t="s">
        <v>567</v>
      </c>
      <c r="AN341" s="193" t="s">
        <v>568</v>
      </c>
      <c r="AO341" s="194" t="s">
        <v>569</v>
      </c>
      <c r="AP341" s="193" t="s">
        <v>570</v>
      </c>
      <c r="AQ341" s="193" t="s">
        <v>571</v>
      </c>
      <c r="AR341" s="193" t="s">
        <v>572</v>
      </c>
    </row>
    <row r="342" spans="1:44" ht="39.950000000000003" customHeight="1" x14ac:dyDescent="0.25">
      <c r="A342" s="62" t="s">
        <v>440</v>
      </c>
      <c r="B342" s="297" t="str">
        <f>'IDENTIFICACIÓN DE RIESGOS.'!$B$8</f>
        <v>Evaluación, Acompañamiento y Asesoría del Sistema de Control Interno</v>
      </c>
      <c r="C342" s="298">
        <v>10</v>
      </c>
      <c r="D342" s="301" t="str">
        <f>'IDENTIFICACIÓN DE RIESGOS.'!H98</f>
        <v>Riesgo 10</v>
      </c>
      <c r="E342" s="302"/>
      <c r="F342" s="297"/>
      <c r="G342" s="302" t="s">
        <v>253</v>
      </c>
      <c r="H342" s="294" t="str">
        <f>'IDENTIFICACIÓN DE RIESGOS.'!P98</f>
        <v>Seleccione</v>
      </c>
      <c r="I342" s="111">
        <f>'IDENTIFICACIÓN DE RIESGOS.'!I98</f>
        <v>0</v>
      </c>
      <c r="J342" s="203">
        <f>'IDENTIFICACIÓN DE RIESGOS.'!K98</f>
        <v>0</v>
      </c>
      <c r="K342" s="355" t="e">
        <f>DATOS!L203</f>
        <v>#DIV/0!</v>
      </c>
      <c r="L342" s="265"/>
      <c r="M342" s="267"/>
      <c r="N342" s="202"/>
      <c r="O342" s="202"/>
      <c r="P342" s="179" t="s">
        <v>253</v>
      </c>
      <c r="Q342" s="179" t="s">
        <v>253</v>
      </c>
      <c r="R342" s="202"/>
      <c r="S342" s="305" t="e">
        <f>DATOS!L343</f>
        <v>#DIV/0!</v>
      </c>
      <c r="T342" s="280" t="e">
        <f>DATOS!L355</f>
        <v>#DIV/0!</v>
      </c>
      <c r="U342" s="280" t="e">
        <f>DATOS!L351</f>
        <v>#DIV/0!</v>
      </c>
      <c r="V342" s="328" t="e">
        <f>DATOS!L386</f>
        <v>#DIV/0!</v>
      </c>
      <c r="W342" s="280" t="e">
        <f>IF(H342="Corrupción",DATOS!$B$391,IF(V342=DATOS!$B$199,DATOS!$B$391,IF(V342=DATOS!$B$198,DATOS!$B$392,IF(V342=DATOS!$B$197,DATOS!$B$392,IF(V342=DATOS!$B$196,DATOS!$B$393,"No Aplica")))))</f>
        <v>#DIV/0!</v>
      </c>
      <c r="X342" s="331" t="e">
        <f>IF(W342="No Aplica","No Aplica",IF(W342="Asumir","No requiere acciones adicionales","Definir acciones complementarias"))</f>
        <v>#DIV/0!</v>
      </c>
      <c r="Y342" s="283"/>
      <c r="Z342" s="283"/>
      <c r="AA342" s="249"/>
      <c r="AB342" s="283"/>
      <c r="AC342" s="283"/>
      <c r="AD342" s="280" t="str">
        <f>DATOS!B396</f>
        <v xml:space="preserve">Monitoreo permanente y se deja registro mensual </v>
      </c>
      <c r="AE342" s="283" t="s">
        <v>583</v>
      </c>
      <c r="AF342" s="283" t="s">
        <v>253</v>
      </c>
      <c r="AG342" s="202"/>
      <c r="AH342" s="202"/>
      <c r="AI342" s="202"/>
      <c r="AJ342" s="202"/>
      <c r="AK342" s="202"/>
      <c r="AL342" s="202"/>
      <c r="AM342" s="202"/>
      <c r="AN342" s="202"/>
      <c r="AO342" s="179"/>
      <c r="AP342" s="202"/>
      <c r="AQ342" s="202"/>
      <c r="AR342" s="202"/>
    </row>
    <row r="343" spans="1:44" ht="39.950000000000003" customHeight="1" x14ac:dyDescent="0.25">
      <c r="B343" s="297"/>
      <c r="C343" s="299"/>
      <c r="D343" s="297"/>
      <c r="E343" s="303"/>
      <c r="F343" s="297"/>
      <c r="G343" s="303"/>
      <c r="H343" s="295"/>
      <c r="I343" s="111">
        <f>'IDENTIFICACIÓN DE RIESGOS.'!I99</f>
        <v>0</v>
      </c>
      <c r="J343" s="203">
        <f>'IDENTIFICACIÓN DE RIESGOS.'!K99</f>
        <v>0</v>
      </c>
      <c r="K343" s="355"/>
      <c r="L343" s="265"/>
      <c r="M343" s="267"/>
      <c r="N343" s="202"/>
      <c r="O343" s="202"/>
      <c r="P343" s="179" t="s">
        <v>253</v>
      </c>
      <c r="Q343" s="179" t="s">
        <v>253</v>
      </c>
      <c r="R343" s="202"/>
      <c r="S343" s="306"/>
      <c r="T343" s="281"/>
      <c r="U343" s="281"/>
      <c r="V343" s="329"/>
      <c r="W343" s="281"/>
      <c r="X343" s="331"/>
      <c r="Y343" s="283"/>
      <c r="Z343" s="283"/>
      <c r="AA343" s="250"/>
      <c r="AB343" s="283"/>
      <c r="AC343" s="283"/>
      <c r="AD343" s="281"/>
      <c r="AE343" s="283"/>
      <c r="AF343" s="283"/>
      <c r="AG343" s="202"/>
      <c r="AH343" s="202"/>
      <c r="AI343" s="202"/>
      <c r="AJ343" s="202"/>
      <c r="AK343" s="202"/>
      <c r="AL343" s="202"/>
      <c r="AM343" s="202"/>
      <c r="AN343" s="202"/>
      <c r="AO343" s="179"/>
      <c r="AP343" s="202"/>
      <c r="AQ343" s="202"/>
      <c r="AR343" s="202"/>
    </row>
    <row r="344" spans="1:44" ht="39.950000000000003" customHeight="1" x14ac:dyDescent="0.25">
      <c r="B344" s="297"/>
      <c r="C344" s="299"/>
      <c r="D344" s="297"/>
      <c r="E344" s="303"/>
      <c r="F344" s="297"/>
      <c r="G344" s="303"/>
      <c r="H344" s="295"/>
      <c r="I344" s="111">
        <f>'IDENTIFICACIÓN DE RIESGOS.'!I100</f>
        <v>0</v>
      </c>
      <c r="J344" s="203">
        <f>'IDENTIFICACIÓN DE RIESGOS.'!K100</f>
        <v>0</v>
      </c>
      <c r="K344" s="355"/>
      <c r="L344" s="265"/>
      <c r="M344" s="267"/>
      <c r="N344" s="202"/>
      <c r="O344" s="202"/>
      <c r="P344" s="179" t="s">
        <v>253</v>
      </c>
      <c r="Q344" s="179" t="s">
        <v>253</v>
      </c>
      <c r="R344" s="202"/>
      <c r="S344" s="306"/>
      <c r="T344" s="281"/>
      <c r="U344" s="281"/>
      <c r="V344" s="329"/>
      <c r="W344" s="281"/>
      <c r="X344" s="105"/>
      <c r="Y344" s="283"/>
      <c r="Z344" s="283"/>
      <c r="AA344" s="250"/>
      <c r="AB344" s="283"/>
      <c r="AC344" s="283"/>
      <c r="AD344" s="281"/>
      <c r="AE344" s="283"/>
      <c r="AF344" s="283"/>
      <c r="AG344" s="202"/>
      <c r="AH344" s="202"/>
      <c r="AI344" s="202"/>
      <c r="AJ344" s="202"/>
      <c r="AK344" s="202"/>
      <c r="AL344" s="202"/>
      <c r="AM344" s="202"/>
      <c r="AN344" s="202"/>
      <c r="AO344" s="179"/>
      <c r="AP344" s="202"/>
      <c r="AQ344" s="202"/>
      <c r="AR344" s="202"/>
    </row>
    <row r="345" spans="1:44" ht="39.950000000000003" customHeight="1" x14ac:dyDescent="0.25">
      <c r="B345" s="297"/>
      <c r="C345" s="299"/>
      <c r="D345" s="297"/>
      <c r="E345" s="303"/>
      <c r="F345" s="297"/>
      <c r="G345" s="303"/>
      <c r="H345" s="304"/>
      <c r="I345" s="111">
        <f>'IDENTIFICACIÓN DE RIESGOS.'!I101</f>
        <v>0</v>
      </c>
      <c r="J345" s="203">
        <f>'IDENTIFICACIÓN DE RIESGOS.'!K101</f>
        <v>0</v>
      </c>
      <c r="K345" s="355"/>
      <c r="L345" s="265"/>
      <c r="M345" s="267"/>
      <c r="N345" s="202"/>
      <c r="O345" s="202"/>
      <c r="P345" s="179" t="s">
        <v>253</v>
      </c>
      <c r="Q345" s="179" t="s">
        <v>253</v>
      </c>
      <c r="R345" s="202"/>
      <c r="S345" s="306"/>
      <c r="T345" s="281"/>
      <c r="U345" s="281"/>
      <c r="V345" s="329"/>
      <c r="W345" s="281"/>
      <c r="X345" s="105"/>
      <c r="Y345" s="283"/>
      <c r="Z345" s="283"/>
      <c r="AA345" s="250"/>
      <c r="AB345" s="283"/>
      <c r="AC345" s="283"/>
      <c r="AD345" s="281"/>
      <c r="AE345" s="283"/>
      <c r="AF345" s="283"/>
      <c r="AG345" s="202"/>
      <c r="AH345" s="202"/>
      <c r="AI345" s="202"/>
      <c r="AJ345" s="202"/>
      <c r="AK345" s="202"/>
      <c r="AL345" s="202"/>
      <c r="AM345" s="202"/>
      <c r="AN345" s="202"/>
      <c r="AO345" s="179"/>
      <c r="AP345" s="202"/>
      <c r="AQ345" s="202"/>
      <c r="AR345" s="202"/>
    </row>
    <row r="346" spans="1:44" ht="39.950000000000003" customHeight="1" x14ac:dyDescent="0.25">
      <c r="B346" s="297"/>
      <c r="C346" s="299"/>
      <c r="D346" s="297"/>
      <c r="E346" s="303"/>
      <c r="F346" s="297"/>
      <c r="G346" s="303"/>
      <c r="H346" s="311" t="s">
        <v>620</v>
      </c>
      <c r="I346" s="111">
        <f>'IDENTIFICACIÓN DE RIESGOS.'!I102</f>
        <v>0</v>
      </c>
      <c r="J346" s="203">
        <f>'IDENTIFICACIÓN DE RIESGOS.'!K102</f>
        <v>0</v>
      </c>
      <c r="K346" s="355"/>
      <c r="L346" s="265"/>
      <c r="M346" s="267"/>
      <c r="N346" s="202"/>
      <c r="O346" s="202"/>
      <c r="P346" s="179" t="s">
        <v>253</v>
      </c>
      <c r="Q346" s="179" t="s">
        <v>253</v>
      </c>
      <c r="R346" s="202"/>
      <c r="S346" s="306"/>
      <c r="T346" s="281"/>
      <c r="U346" s="281"/>
      <c r="V346" s="329"/>
      <c r="W346" s="281"/>
      <c r="X346" s="105"/>
      <c r="Y346" s="283"/>
      <c r="Z346" s="283"/>
      <c r="AA346" s="250"/>
      <c r="AB346" s="283"/>
      <c r="AC346" s="283"/>
      <c r="AD346" s="281"/>
      <c r="AE346" s="283"/>
      <c r="AF346" s="283"/>
      <c r="AG346" s="202"/>
      <c r="AH346" s="202"/>
      <c r="AI346" s="202"/>
      <c r="AJ346" s="202"/>
      <c r="AK346" s="202"/>
      <c r="AL346" s="202"/>
      <c r="AM346" s="202"/>
      <c r="AN346" s="202"/>
      <c r="AO346" s="179"/>
      <c r="AP346" s="202"/>
      <c r="AQ346" s="202"/>
      <c r="AR346" s="202"/>
    </row>
    <row r="347" spans="1:44" ht="39.950000000000003" customHeight="1" x14ac:dyDescent="0.25">
      <c r="B347" s="297"/>
      <c r="C347" s="299"/>
      <c r="D347" s="297"/>
      <c r="E347" s="303"/>
      <c r="F347" s="297"/>
      <c r="G347" s="303"/>
      <c r="H347" s="312"/>
      <c r="I347" s="111">
        <f>'IDENTIFICACIÓN DE RIESGOS.'!I103</f>
        <v>0</v>
      </c>
      <c r="J347" s="203">
        <f>'IDENTIFICACIÓN DE RIESGOS.'!K103</f>
        <v>0</v>
      </c>
      <c r="K347" s="355"/>
      <c r="L347" s="265"/>
      <c r="M347" s="267"/>
      <c r="N347" s="202"/>
      <c r="O347" s="202"/>
      <c r="P347" s="179" t="s">
        <v>253</v>
      </c>
      <c r="Q347" s="179" t="s">
        <v>253</v>
      </c>
      <c r="R347" s="202"/>
      <c r="S347" s="306"/>
      <c r="T347" s="281"/>
      <c r="U347" s="281"/>
      <c r="V347" s="329"/>
      <c r="W347" s="281"/>
      <c r="X347" s="105"/>
      <c r="Y347" s="283"/>
      <c r="Z347" s="283"/>
      <c r="AA347" s="250"/>
      <c r="AB347" s="283"/>
      <c r="AC347" s="283"/>
      <c r="AD347" s="281"/>
      <c r="AE347" s="283"/>
      <c r="AF347" s="283"/>
      <c r="AG347" s="202"/>
      <c r="AH347" s="202"/>
      <c r="AI347" s="202"/>
      <c r="AJ347" s="202"/>
      <c r="AK347" s="202"/>
      <c r="AL347" s="202"/>
      <c r="AM347" s="202"/>
      <c r="AN347" s="202"/>
      <c r="AO347" s="179"/>
      <c r="AP347" s="202"/>
      <c r="AQ347" s="202"/>
      <c r="AR347" s="202"/>
    </row>
    <row r="348" spans="1:44" ht="39.950000000000003" customHeight="1" x14ac:dyDescent="0.25">
      <c r="B348" s="297"/>
      <c r="C348" s="299"/>
      <c r="D348" s="297"/>
      <c r="E348" s="303"/>
      <c r="F348" s="297"/>
      <c r="G348" s="303"/>
      <c r="H348" s="294" t="s">
        <v>253</v>
      </c>
      <c r="I348" s="111">
        <f>'IDENTIFICACIÓN DE RIESGOS.'!I104</f>
        <v>0</v>
      </c>
      <c r="J348" s="203">
        <f>'IDENTIFICACIÓN DE RIESGOS.'!K104</f>
        <v>0</v>
      </c>
      <c r="K348" s="355"/>
      <c r="L348" s="265"/>
      <c r="M348" s="267"/>
      <c r="N348" s="202"/>
      <c r="O348" s="202"/>
      <c r="P348" s="179" t="s">
        <v>253</v>
      </c>
      <c r="Q348" s="179" t="s">
        <v>253</v>
      </c>
      <c r="R348" s="202"/>
      <c r="S348" s="306"/>
      <c r="T348" s="281"/>
      <c r="U348" s="281"/>
      <c r="V348" s="329"/>
      <c r="W348" s="281"/>
      <c r="X348" s="105"/>
      <c r="Y348" s="283"/>
      <c r="Z348" s="283"/>
      <c r="AA348" s="250"/>
      <c r="AB348" s="283"/>
      <c r="AC348" s="283"/>
      <c r="AD348" s="281"/>
      <c r="AE348" s="283"/>
      <c r="AF348" s="283"/>
      <c r="AG348" s="202"/>
      <c r="AH348" s="202"/>
      <c r="AI348" s="202"/>
      <c r="AJ348" s="202"/>
      <c r="AK348" s="202"/>
      <c r="AL348" s="202"/>
      <c r="AM348" s="202"/>
      <c r="AN348" s="202"/>
      <c r="AO348" s="179"/>
      <c r="AP348" s="202"/>
      <c r="AQ348" s="202"/>
      <c r="AR348" s="202"/>
    </row>
    <row r="349" spans="1:44" ht="39.950000000000003" customHeight="1" x14ac:dyDescent="0.25">
      <c r="B349" s="297"/>
      <c r="C349" s="299"/>
      <c r="D349" s="297"/>
      <c r="E349" s="303"/>
      <c r="F349" s="297"/>
      <c r="G349" s="303"/>
      <c r="H349" s="295"/>
      <c r="I349" s="111">
        <f>'IDENTIFICACIÓN DE RIESGOS.'!I105</f>
        <v>0</v>
      </c>
      <c r="J349" s="203">
        <f>'IDENTIFICACIÓN DE RIESGOS.'!K105</f>
        <v>0</v>
      </c>
      <c r="K349" s="355"/>
      <c r="L349" s="265"/>
      <c r="M349" s="267"/>
      <c r="N349" s="202"/>
      <c r="O349" s="202"/>
      <c r="P349" s="179" t="s">
        <v>253</v>
      </c>
      <c r="Q349" s="179" t="s">
        <v>253</v>
      </c>
      <c r="R349" s="202"/>
      <c r="S349" s="306"/>
      <c r="T349" s="281"/>
      <c r="U349" s="281"/>
      <c r="V349" s="329"/>
      <c r="W349" s="281"/>
      <c r="X349" s="105"/>
      <c r="Y349" s="283"/>
      <c r="Z349" s="283"/>
      <c r="AA349" s="250"/>
      <c r="AB349" s="283"/>
      <c r="AC349" s="283"/>
      <c r="AD349" s="281"/>
      <c r="AE349" s="283"/>
      <c r="AF349" s="283"/>
      <c r="AG349" s="202"/>
      <c r="AH349" s="202"/>
      <c r="AI349" s="202"/>
      <c r="AJ349" s="202"/>
      <c r="AK349" s="202"/>
      <c r="AL349" s="202"/>
      <c r="AM349" s="202"/>
      <c r="AN349" s="202"/>
      <c r="AO349" s="179"/>
      <c r="AP349" s="202"/>
      <c r="AQ349" s="202"/>
      <c r="AR349" s="202"/>
    </row>
    <row r="350" spans="1:44" ht="39.950000000000003" customHeight="1" x14ac:dyDescent="0.25">
      <c r="B350" s="297"/>
      <c r="C350" s="299"/>
      <c r="D350" s="297"/>
      <c r="E350" s="303"/>
      <c r="F350" s="297"/>
      <c r="G350" s="303"/>
      <c r="H350" s="295"/>
      <c r="I350" s="111">
        <f>'IDENTIFICACIÓN DE RIESGOS.'!I106</f>
        <v>0</v>
      </c>
      <c r="J350" s="203">
        <f>'IDENTIFICACIÓN DE RIESGOS.'!K106</f>
        <v>0</v>
      </c>
      <c r="K350" s="355"/>
      <c r="L350" s="265"/>
      <c r="M350" s="267"/>
      <c r="N350" s="202"/>
      <c r="O350" s="202"/>
      <c r="P350" s="179" t="s">
        <v>253</v>
      </c>
      <c r="Q350" s="179" t="s">
        <v>253</v>
      </c>
      <c r="R350" s="202"/>
      <c r="S350" s="306"/>
      <c r="T350" s="281"/>
      <c r="U350" s="281"/>
      <c r="V350" s="329"/>
      <c r="W350" s="281"/>
      <c r="X350" s="105"/>
      <c r="Y350" s="283"/>
      <c r="Z350" s="283"/>
      <c r="AA350" s="250"/>
      <c r="AB350" s="283"/>
      <c r="AC350" s="283"/>
      <c r="AD350" s="281"/>
      <c r="AE350" s="283"/>
      <c r="AF350" s="283"/>
      <c r="AG350" s="202"/>
      <c r="AH350" s="202"/>
      <c r="AI350" s="202"/>
      <c r="AJ350" s="202"/>
      <c r="AK350" s="202"/>
      <c r="AL350" s="202"/>
      <c r="AM350" s="202"/>
      <c r="AN350" s="202"/>
      <c r="AO350" s="179"/>
      <c r="AP350" s="202"/>
      <c r="AQ350" s="202"/>
      <c r="AR350" s="202"/>
    </row>
    <row r="351" spans="1:44" ht="39.950000000000003" customHeight="1" x14ac:dyDescent="0.25">
      <c r="B351" s="297"/>
      <c r="C351" s="300"/>
      <c r="D351" s="297"/>
      <c r="E351" s="301"/>
      <c r="F351" s="297"/>
      <c r="G351" s="301"/>
      <c r="H351" s="296"/>
      <c r="I351" s="111">
        <f>'IDENTIFICACIÓN DE RIESGOS.'!I107</f>
        <v>0</v>
      </c>
      <c r="J351" s="203">
        <f>'IDENTIFICACIÓN DE RIESGOS.'!K107</f>
        <v>0</v>
      </c>
      <c r="K351" s="355"/>
      <c r="L351" s="265"/>
      <c r="M351" s="267"/>
      <c r="N351" s="202"/>
      <c r="O351" s="202"/>
      <c r="P351" s="179" t="s">
        <v>253</v>
      </c>
      <c r="Q351" s="179" t="s">
        <v>253</v>
      </c>
      <c r="R351" s="202"/>
      <c r="S351" s="307"/>
      <c r="T351" s="282"/>
      <c r="U351" s="281"/>
      <c r="V351" s="330"/>
      <c r="W351" s="282"/>
      <c r="X351" s="106"/>
      <c r="Y351" s="283"/>
      <c r="Z351" s="283"/>
      <c r="AA351" s="251"/>
      <c r="AB351" s="283"/>
      <c r="AC351" s="283"/>
      <c r="AD351" s="282"/>
      <c r="AE351" s="283"/>
      <c r="AF351" s="283"/>
      <c r="AG351" s="202"/>
      <c r="AH351" s="202"/>
      <c r="AI351" s="202"/>
      <c r="AJ351" s="202"/>
      <c r="AK351" s="202"/>
      <c r="AL351" s="202"/>
      <c r="AM351" s="202"/>
      <c r="AN351" s="202"/>
      <c r="AO351" s="179"/>
      <c r="AP351" s="202"/>
      <c r="AQ351" s="202"/>
      <c r="AR351" s="202"/>
    </row>
    <row r="353" spans="1:44" ht="39.950000000000003" customHeight="1" x14ac:dyDescent="0.25">
      <c r="A353" s="315"/>
      <c r="B353" s="268" t="s">
        <v>621</v>
      </c>
      <c r="C353" s="269"/>
      <c r="D353" s="269"/>
      <c r="E353" s="269"/>
      <c r="F353" s="270"/>
      <c r="G353" s="316"/>
      <c r="L353" s="317">
        <v>11</v>
      </c>
      <c r="M353" s="317"/>
      <c r="N353" s="317"/>
      <c r="O353" s="317"/>
      <c r="P353" s="317"/>
      <c r="Q353" s="317"/>
      <c r="R353" s="317"/>
      <c r="S353" s="317"/>
      <c r="T353" s="317"/>
      <c r="U353" s="317"/>
      <c r="V353" s="317"/>
      <c r="W353" s="317"/>
      <c r="Y353" s="63">
        <v>11</v>
      </c>
      <c r="AE353" s="317" t="s">
        <v>623</v>
      </c>
      <c r="AF353" s="317"/>
      <c r="AG353" s="317"/>
      <c r="AH353" s="317"/>
      <c r="AI353" s="317"/>
      <c r="AJ353" s="317"/>
      <c r="AK353" s="317"/>
      <c r="AL353" s="317"/>
      <c r="AM353" s="317" t="s">
        <v>624</v>
      </c>
      <c r="AN353" s="317"/>
      <c r="AO353" s="317"/>
      <c r="AP353" s="317"/>
      <c r="AQ353" s="317"/>
      <c r="AR353" s="317"/>
    </row>
    <row r="354" spans="1:44" ht="39.950000000000003" customHeight="1" x14ac:dyDescent="0.25">
      <c r="A354" s="315"/>
      <c r="B354" s="205" t="s">
        <v>625</v>
      </c>
      <c r="C354" s="205" t="s">
        <v>626</v>
      </c>
      <c r="D354" s="205" t="s">
        <v>627</v>
      </c>
      <c r="E354" s="205" t="s">
        <v>628</v>
      </c>
      <c r="F354" s="206" t="s">
        <v>366</v>
      </c>
      <c r="G354" s="316"/>
      <c r="H354" s="64"/>
      <c r="L354" s="207" t="s">
        <v>629</v>
      </c>
      <c r="M354" s="207" t="s">
        <v>630</v>
      </c>
      <c r="N354" s="207" t="s">
        <v>631</v>
      </c>
      <c r="O354" s="207" t="s">
        <v>417</v>
      </c>
      <c r="P354" s="207" t="s">
        <v>418</v>
      </c>
      <c r="Q354" s="207" t="s">
        <v>419</v>
      </c>
      <c r="R354" s="207" t="s">
        <v>420</v>
      </c>
      <c r="S354" s="207" t="s">
        <v>421</v>
      </c>
      <c r="T354" s="207" t="s">
        <v>422</v>
      </c>
      <c r="U354" s="207" t="s">
        <v>423</v>
      </c>
      <c r="V354" s="207" t="s">
        <v>424</v>
      </c>
      <c r="W354" s="207" t="s">
        <v>425</v>
      </c>
      <c r="AE354" s="334" t="s">
        <v>632</v>
      </c>
      <c r="AF354" s="334"/>
      <c r="AG354" s="334" t="s">
        <v>633</v>
      </c>
      <c r="AH354" s="334"/>
      <c r="AI354" s="334" t="s">
        <v>634</v>
      </c>
      <c r="AJ354" s="334"/>
      <c r="AK354" s="334" t="s">
        <v>635</v>
      </c>
      <c r="AL354" s="334"/>
      <c r="AM354" s="334" t="s">
        <v>636</v>
      </c>
      <c r="AN354" s="334"/>
      <c r="AO354" s="334" t="s">
        <v>637</v>
      </c>
      <c r="AP354" s="334"/>
      <c r="AQ354" s="334" t="s">
        <v>638</v>
      </c>
      <c r="AR354" s="334"/>
    </row>
    <row r="355" spans="1:44" ht="39.950000000000003" customHeight="1" x14ac:dyDescent="0.25">
      <c r="A355" s="315"/>
      <c r="B355" s="318" t="e">
        <f>'PRIORIZACIÓN PROBABILIDAD'!Q15</f>
        <v>#DIV/0!</v>
      </c>
      <c r="C355" s="280" t="e">
        <f>IF(B355=DATOS!$B$128,DATOS!$C$128,IF(B355=DATOS!$B$129,DATOS!$C$129,IF(B355=DATOS!$B$130,DATOS!$C$130,IF(B355=DATOS!$B$131,DATOS!$C$131,IF(B355=DATOS!$B$132,DATOS!$C$132)))))</f>
        <v>#DIV/0!</v>
      </c>
      <c r="D355" s="208" t="str">
        <f>IF($H$342="Seleccione","Escoja clasificación del riesgo",IF($H$342="Corrupción",DATOS!B105,IF($H$342="Gestión",DATOS!C105,IF($H$342="Seguridad Digital",DATOS!D105))))</f>
        <v>Escoja clasificación del riesgo</v>
      </c>
      <c r="E355" s="209"/>
      <c r="F355" s="321" t="b">
        <f>IF(H342="Gestión",DATOS!$U$157,IF(H342="Corrupción",DATOS!$U$156,IF(H342="Seguridad Digital",DATOS!$U$158)))</f>
        <v>0</v>
      </c>
      <c r="G355" s="324"/>
      <c r="L355" s="308" t="s">
        <v>390</v>
      </c>
      <c r="M355" s="249" t="s">
        <v>721</v>
      </c>
      <c r="N355" s="249"/>
      <c r="O355" s="249"/>
      <c r="P355" s="249"/>
      <c r="Q355" s="249"/>
      <c r="R355" s="249"/>
      <c r="S355" s="249"/>
      <c r="T355" s="249"/>
      <c r="U355" s="249"/>
      <c r="V355" s="249"/>
      <c r="W355" s="249"/>
      <c r="AE355" s="207" t="s">
        <v>519</v>
      </c>
      <c r="AF355" s="207"/>
      <c r="AG355" s="207" t="s">
        <v>519</v>
      </c>
      <c r="AH355" s="207"/>
      <c r="AI355" s="207" t="s">
        <v>519</v>
      </c>
      <c r="AJ355" s="207"/>
      <c r="AK355" s="207" t="s">
        <v>519</v>
      </c>
      <c r="AL355" s="207"/>
      <c r="AM355" s="207" t="s">
        <v>519</v>
      </c>
      <c r="AN355" s="207"/>
      <c r="AO355" s="212" t="s">
        <v>519</v>
      </c>
      <c r="AP355" s="207"/>
      <c r="AQ355" s="207" t="s">
        <v>519</v>
      </c>
      <c r="AR355" s="207"/>
    </row>
    <row r="356" spans="1:44" ht="39.950000000000003" customHeight="1" x14ac:dyDescent="0.25">
      <c r="A356" s="315"/>
      <c r="B356" s="319"/>
      <c r="C356" s="281"/>
      <c r="D356" s="208" t="str">
        <f>IF($H$342="Seleccione","Escoja clasificación del riesgo",IF($H$342="Corrupción",DATOS!B106,IF($H$342="Gestión",DATOS!C106,IF($H$342="Seguridad Digital",DATOS!D106))))</f>
        <v>Escoja clasificación del riesgo</v>
      </c>
      <c r="E356" s="209"/>
      <c r="F356" s="322"/>
      <c r="G356" s="324"/>
      <c r="L356" s="309"/>
      <c r="M356" s="251"/>
      <c r="N356" s="251"/>
      <c r="O356" s="251"/>
      <c r="P356" s="251"/>
      <c r="Q356" s="251"/>
      <c r="R356" s="251"/>
      <c r="S356" s="251"/>
      <c r="T356" s="251"/>
      <c r="U356" s="251"/>
      <c r="V356" s="251"/>
      <c r="W356" s="251"/>
      <c r="AE356" s="207" t="s">
        <v>641</v>
      </c>
      <c r="AG356" s="207" t="s">
        <v>641</v>
      </c>
      <c r="AI356" s="207" t="s">
        <v>641</v>
      </c>
      <c r="AK356" s="207" t="s">
        <v>641</v>
      </c>
      <c r="AM356" s="207" t="s">
        <v>643</v>
      </c>
      <c r="AO356" s="212" t="s">
        <v>645</v>
      </c>
      <c r="AQ356" s="207" t="s">
        <v>643</v>
      </c>
      <c r="AR356" s="202"/>
    </row>
    <row r="357" spans="1:44" ht="39.950000000000003" customHeight="1" x14ac:dyDescent="0.25">
      <c r="A357" s="315"/>
      <c r="B357" s="319"/>
      <c r="C357" s="281"/>
      <c r="D357" s="208" t="str">
        <f>IF($H$342="Seleccione","Escoja clasificación del riesgo",IF($H$342="Corrupción",DATOS!B107,IF($H$342="Gestión",DATOS!C107,IF($H$342="Seguridad Digital",DATOS!D107))))</f>
        <v>Escoja clasificación del riesgo</v>
      </c>
      <c r="E357" s="209"/>
      <c r="F357" s="322"/>
      <c r="G357" s="324"/>
      <c r="L357" s="308" t="s">
        <v>646</v>
      </c>
      <c r="M357" s="249" t="s">
        <v>647</v>
      </c>
      <c r="N357" s="250"/>
      <c r="O357" s="250"/>
      <c r="P357" s="250"/>
      <c r="Q357" s="250"/>
      <c r="R357" s="250"/>
      <c r="S357" s="250"/>
      <c r="T357" s="250"/>
      <c r="U357" s="250"/>
      <c r="V357" s="250"/>
      <c r="W357" s="250"/>
      <c r="AE357" s="207" t="s">
        <v>648</v>
      </c>
      <c r="AF357" s="207" t="s">
        <v>649</v>
      </c>
      <c r="AG357" s="207" t="s">
        <v>648</v>
      </c>
      <c r="AH357" s="207" t="s">
        <v>649</v>
      </c>
      <c r="AI357" s="207" t="s">
        <v>648</v>
      </c>
      <c r="AJ357" s="207" t="s">
        <v>649</v>
      </c>
      <c r="AK357" s="207" t="s">
        <v>648</v>
      </c>
      <c r="AL357" s="207" t="s">
        <v>649</v>
      </c>
      <c r="AM357" s="207" t="s">
        <v>648</v>
      </c>
      <c r="AN357" s="207" t="s">
        <v>650</v>
      </c>
      <c r="AO357" s="212" t="s">
        <v>648</v>
      </c>
      <c r="AP357" s="207" t="s">
        <v>650</v>
      </c>
      <c r="AQ357" s="207" t="s">
        <v>648</v>
      </c>
      <c r="AR357" s="207" t="s">
        <v>650</v>
      </c>
    </row>
    <row r="358" spans="1:44" ht="39.950000000000003" customHeight="1" x14ac:dyDescent="0.25">
      <c r="A358" s="315"/>
      <c r="B358" s="319"/>
      <c r="C358" s="281"/>
      <c r="D358" s="208" t="str">
        <f>IF($H$342="Seleccione","Escoja clasificación del riesgo",IF($H$342="Corrupción",DATOS!B108,IF($H$342="Gestión",DATOS!C108,IF($H$342="Seguridad Digital",DATOS!D108))))</f>
        <v>Escoja clasificación del riesgo</v>
      </c>
      <c r="E358" s="209"/>
      <c r="F358" s="322"/>
      <c r="G358" s="324"/>
      <c r="L358" s="309"/>
      <c r="M358" s="250"/>
      <c r="N358" s="250"/>
      <c r="O358" s="250"/>
      <c r="P358" s="250"/>
      <c r="Q358" s="250"/>
      <c r="R358" s="250"/>
      <c r="S358" s="250"/>
      <c r="T358" s="250"/>
      <c r="U358" s="250"/>
      <c r="V358" s="250"/>
      <c r="W358" s="250"/>
      <c r="AE358" s="202">
        <v>1</v>
      </c>
      <c r="AF358" s="202"/>
      <c r="AG358" s="202">
        <v>1</v>
      </c>
      <c r="AH358" s="202"/>
      <c r="AI358" s="202">
        <v>1</v>
      </c>
      <c r="AJ358" s="202"/>
      <c r="AK358" s="202">
        <v>1</v>
      </c>
      <c r="AL358" s="202"/>
      <c r="AM358" s="202">
        <v>1</v>
      </c>
      <c r="AN358" s="202"/>
      <c r="AO358" s="179">
        <v>1</v>
      </c>
      <c r="AP358" s="202"/>
      <c r="AQ358" s="202">
        <v>1</v>
      </c>
      <c r="AR358" s="202"/>
    </row>
    <row r="359" spans="1:44" ht="39.950000000000003" customHeight="1" x14ac:dyDescent="0.25">
      <c r="A359" s="315"/>
      <c r="B359" s="319"/>
      <c r="C359" s="281"/>
      <c r="D359" s="208" t="str">
        <f>IF($H$342="Seleccione","Escoja clasificación del riesgo",IF($H$342="Corrupción",DATOS!B109,IF($H$342="Gestión",DATOS!C109,IF($H$342="Seguridad Digital",DATOS!D109))))</f>
        <v>Escoja clasificación del riesgo</v>
      </c>
      <c r="E359" s="209"/>
      <c r="F359" s="322"/>
      <c r="G359" s="324"/>
      <c r="L359" s="310"/>
      <c r="M359" s="251"/>
      <c r="N359" s="251"/>
      <c r="O359" s="251"/>
      <c r="P359" s="251"/>
      <c r="Q359" s="251"/>
      <c r="R359" s="251"/>
      <c r="S359" s="251"/>
      <c r="T359" s="251"/>
      <c r="U359" s="251"/>
      <c r="V359" s="251"/>
      <c r="W359" s="251"/>
      <c r="AE359" s="202">
        <v>2</v>
      </c>
      <c r="AF359" s="202"/>
      <c r="AG359" s="202">
        <v>2</v>
      </c>
      <c r="AH359" s="202"/>
      <c r="AI359" s="202">
        <v>2</v>
      </c>
      <c r="AJ359" s="202"/>
      <c r="AK359" s="202">
        <v>2</v>
      </c>
      <c r="AL359" s="202"/>
      <c r="AM359" s="202">
        <v>2</v>
      </c>
      <c r="AN359" s="202"/>
      <c r="AO359" s="179">
        <v>2</v>
      </c>
      <c r="AP359" s="202"/>
      <c r="AQ359" s="202">
        <v>2</v>
      </c>
      <c r="AR359" s="202"/>
    </row>
    <row r="360" spans="1:44" ht="39.950000000000003" customHeight="1" x14ac:dyDescent="0.25">
      <c r="A360" s="315"/>
      <c r="B360" s="319"/>
      <c r="C360" s="281"/>
      <c r="D360" s="208" t="str">
        <f>IF($H$342="Seleccione","Escoja clasificación del riesgo",IF($H$342="Corrupción",DATOS!B110,IF($H$342="Gestión",DATOS!C110,IF($H$342="Seguridad Digital",DATOS!D110))))</f>
        <v>Escoja clasificación del riesgo</v>
      </c>
      <c r="E360" s="209"/>
      <c r="F360" s="322"/>
      <c r="G360" s="324"/>
      <c r="L360" s="308" t="s">
        <v>397</v>
      </c>
      <c r="M360" s="249" t="s">
        <v>659</v>
      </c>
      <c r="N360" s="283"/>
      <c r="O360" s="283"/>
      <c r="P360" s="283"/>
      <c r="Q360" s="283"/>
      <c r="R360" s="283"/>
      <c r="S360" s="283"/>
      <c r="T360" s="283"/>
      <c r="U360" s="283"/>
      <c r="V360" s="283"/>
      <c r="W360" s="283"/>
      <c r="AE360" s="202">
        <v>3</v>
      </c>
      <c r="AF360" s="202"/>
      <c r="AG360" s="202">
        <v>3</v>
      </c>
      <c r="AH360" s="202"/>
      <c r="AI360" s="202">
        <v>3</v>
      </c>
      <c r="AJ360" s="202"/>
      <c r="AK360" s="202">
        <v>3</v>
      </c>
      <c r="AL360" s="202"/>
      <c r="AM360" s="202">
        <v>3</v>
      </c>
      <c r="AN360" s="202"/>
      <c r="AO360" s="179">
        <v>3</v>
      </c>
      <c r="AP360" s="202"/>
      <c r="AQ360" s="202">
        <v>3</v>
      </c>
      <c r="AR360" s="202"/>
    </row>
    <row r="361" spans="1:44" ht="39.950000000000003" customHeight="1" x14ac:dyDescent="0.25">
      <c r="A361" s="315"/>
      <c r="B361" s="319"/>
      <c r="C361" s="281"/>
      <c r="D361" s="208" t="str">
        <f>IF($H$342="Seleccione","Escoja clasificación del riesgo",IF($H$342="Corrupción",DATOS!B111,IF($H$342="Gestión",DATOS!C111,IF($H$342="Seguridad Digital",DATOS!D111))))</f>
        <v>Escoja clasificación del riesgo</v>
      </c>
      <c r="E361" s="209"/>
      <c r="F361" s="322"/>
      <c r="G361" s="324"/>
      <c r="L361" s="309"/>
      <c r="M361" s="250"/>
      <c r="N361" s="283"/>
      <c r="O361" s="283"/>
      <c r="P361" s="283"/>
      <c r="Q361" s="283"/>
      <c r="R361" s="283"/>
      <c r="S361" s="283"/>
      <c r="T361" s="283"/>
      <c r="U361" s="283"/>
      <c r="V361" s="283"/>
      <c r="W361" s="283"/>
      <c r="AE361" s="202">
        <v>4</v>
      </c>
      <c r="AF361" s="202"/>
      <c r="AG361" s="202">
        <v>4</v>
      </c>
      <c r="AH361" s="202"/>
      <c r="AI361" s="202">
        <v>4</v>
      </c>
      <c r="AJ361" s="202"/>
      <c r="AK361" s="202">
        <v>4</v>
      </c>
      <c r="AL361" s="202"/>
      <c r="AM361" s="202">
        <v>4</v>
      </c>
      <c r="AN361" s="202"/>
      <c r="AO361" s="179">
        <v>4</v>
      </c>
      <c r="AP361" s="202"/>
      <c r="AQ361" s="202">
        <v>4</v>
      </c>
      <c r="AR361" s="202"/>
    </row>
    <row r="362" spans="1:44" ht="39.950000000000003" customHeight="1" x14ac:dyDescent="0.25">
      <c r="A362" s="315"/>
      <c r="B362" s="319"/>
      <c r="C362" s="281"/>
      <c r="D362" s="208" t="str">
        <f>IF($H$342="Seleccione","Escoja clasificación del riesgo",IF($H$342="Corrupción",DATOS!B112,IF($H$342="Gestión",DATOS!C112,IF($H$342="Seguridad Digital",DATOS!D112))))</f>
        <v>Escoja clasificación del riesgo</v>
      </c>
      <c r="E362" s="209"/>
      <c r="F362" s="322"/>
      <c r="G362" s="324"/>
      <c r="L362" s="309"/>
      <c r="M362" s="250"/>
      <c r="N362" s="283"/>
      <c r="O362" s="283"/>
      <c r="P362" s="283"/>
      <c r="Q362" s="283"/>
      <c r="R362" s="283"/>
      <c r="S362" s="283"/>
      <c r="T362" s="283"/>
      <c r="U362" s="283"/>
      <c r="V362" s="283"/>
      <c r="W362" s="283"/>
      <c r="AE362" s="202">
        <v>5</v>
      </c>
      <c r="AF362" s="202"/>
      <c r="AG362" s="202">
        <v>5</v>
      </c>
      <c r="AH362" s="202"/>
      <c r="AI362" s="202">
        <v>5</v>
      </c>
      <c r="AJ362" s="202"/>
      <c r="AK362" s="202">
        <v>5</v>
      </c>
      <c r="AL362" s="202"/>
      <c r="AM362" s="202">
        <v>5</v>
      </c>
      <c r="AN362" s="202"/>
      <c r="AO362" s="179">
        <v>5</v>
      </c>
      <c r="AP362" s="202"/>
      <c r="AQ362" s="202">
        <v>5</v>
      </c>
      <c r="AR362" s="202"/>
    </row>
    <row r="363" spans="1:44" ht="39.950000000000003" customHeight="1" x14ac:dyDescent="0.25">
      <c r="A363" s="315"/>
      <c r="B363" s="319"/>
      <c r="C363" s="281"/>
      <c r="D363" s="208" t="str">
        <f>IF($H$342="Seleccione","Escoja clasificación del riesgo",IF($H$342="Corrupción",DATOS!B113,IF($H$342="Gestión",DATOS!C113,IF($H$342="Seguridad Digital",DATOS!D113))))</f>
        <v>Escoja clasificación del riesgo</v>
      </c>
      <c r="E363" s="209"/>
      <c r="F363" s="322"/>
      <c r="G363" s="324"/>
      <c r="L363" s="308" t="s">
        <v>548</v>
      </c>
      <c r="M363" s="249" t="s">
        <v>662</v>
      </c>
      <c r="N363" s="249"/>
      <c r="O363" s="249"/>
      <c r="P363" s="249"/>
      <c r="Q363" s="249"/>
      <c r="R363" s="249"/>
      <c r="S363" s="249"/>
      <c r="T363" s="249"/>
      <c r="U363" s="249"/>
      <c r="V363" s="249"/>
      <c r="W363" s="249"/>
      <c r="AE363" s="202">
        <v>6</v>
      </c>
      <c r="AF363" s="202"/>
      <c r="AG363" s="202">
        <v>6</v>
      </c>
      <c r="AH363" s="202"/>
      <c r="AI363" s="202">
        <v>6</v>
      </c>
      <c r="AJ363" s="202"/>
      <c r="AK363" s="202">
        <v>6</v>
      </c>
      <c r="AL363" s="202"/>
      <c r="AM363" s="202">
        <v>6</v>
      </c>
      <c r="AN363" s="202"/>
      <c r="AO363" s="179">
        <v>6</v>
      </c>
      <c r="AP363" s="202"/>
      <c r="AQ363" s="202">
        <v>6</v>
      </c>
      <c r="AR363" s="202"/>
    </row>
    <row r="364" spans="1:44" ht="39.950000000000003" customHeight="1" x14ac:dyDescent="0.25">
      <c r="A364" s="315"/>
      <c r="B364" s="319"/>
      <c r="C364" s="281"/>
      <c r="D364" s="208" t="str">
        <f>IF($H$342="Seleccione","Escoja clasificación del riesgo",IF($H$342="Corrupción",DATOS!B114,IF($H$342="Gestión",DATOS!C114,IF($H$342="Seguridad Digital",DATOS!D114))))</f>
        <v>Escoja clasificación del riesgo</v>
      </c>
      <c r="E364" s="209"/>
      <c r="F364" s="322"/>
      <c r="G364" s="324"/>
      <c r="L364" s="309"/>
      <c r="M364" s="250"/>
      <c r="N364" s="250"/>
      <c r="O364" s="250"/>
      <c r="P364" s="250"/>
      <c r="Q364" s="250"/>
      <c r="R364" s="250"/>
      <c r="S364" s="250"/>
      <c r="T364" s="250"/>
      <c r="U364" s="250"/>
      <c r="V364" s="250"/>
      <c r="W364" s="250"/>
      <c r="AE364" s="202">
        <v>7</v>
      </c>
      <c r="AF364" s="202"/>
      <c r="AG364" s="202">
        <v>7</v>
      </c>
      <c r="AH364" s="202"/>
      <c r="AI364" s="202">
        <v>7</v>
      </c>
      <c r="AJ364" s="202"/>
      <c r="AK364" s="202">
        <v>7</v>
      </c>
      <c r="AL364" s="202"/>
      <c r="AM364" s="202">
        <v>7</v>
      </c>
      <c r="AN364" s="202"/>
      <c r="AO364" s="179">
        <v>7</v>
      </c>
      <c r="AP364" s="202"/>
      <c r="AQ364" s="202">
        <v>7</v>
      </c>
      <c r="AR364" s="202"/>
    </row>
    <row r="365" spans="1:44" ht="39.950000000000003" customHeight="1" x14ac:dyDescent="0.25">
      <c r="A365" s="315"/>
      <c r="B365" s="319"/>
      <c r="C365" s="281"/>
      <c r="D365" s="208" t="str">
        <f>IF($H$342="Seleccione","Escoja clasificación del riesgo",IF($H$342="Corrupción",DATOS!B115,IF($H$342="Gestión",DATOS!C115,IF($H$342="Seguridad Digital",DATOS!D115))))</f>
        <v>Escoja clasificación del riesgo</v>
      </c>
      <c r="E365" s="209"/>
      <c r="F365" s="322"/>
      <c r="G365" s="324"/>
      <c r="L365" s="309"/>
      <c r="M365" s="250"/>
      <c r="N365" s="250"/>
      <c r="O365" s="250"/>
      <c r="P365" s="250"/>
      <c r="Q365" s="250"/>
      <c r="R365" s="250"/>
      <c r="S365" s="250"/>
      <c r="T365" s="250"/>
      <c r="U365" s="250"/>
      <c r="V365" s="250"/>
      <c r="W365" s="250"/>
      <c r="AE365" s="202">
        <v>8</v>
      </c>
      <c r="AF365" s="202"/>
      <c r="AG365" s="202">
        <v>8</v>
      </c>
      <c r="AH365" s="202"/>
      <c r="AI365" s="202">
        <v>8</v>
      </c>
      <c r="AJ365" s="202"/>
      <c r="AK365" s="202">
        <v>8</v>
      </c>
      <c r="AL365" s="202"/>
      <c r="AM365" s="202">
        <v>8</v>
      </c>
      <c r="AN365" s="202"/>
      <c r="AO365" s="179">
        <v>8</v>
      </c>
      <c r="AP365" s="202"/>
      <c r="AQ365" s="202">
        <v>8</v>
      </c>
      <c r="AR365" s="202"/>
    </row>
    <row r="366" spans="1:44" ht="39.950000000000003" customHeight="1" x14ac:dyDescent="0.25">
      <c r="A366" s="315"/>
      <c r="B366" s="319"/>
      <c r="C366" s="281"/>
      <c r="D366" s="208" t="str">
        <f>IF($H$342="Seleccione","Escoja clasificación del riesgo",IF($H$342="Corrupción",DATOS!B116,IF($H$342="Gestión",DATOS!C116,IF($H$342="Seguridad Digital",DATOS!D116))))</f>
        <v>Escoja clasificación del riesgo</v>
      </c>
      <c r="E366" s="209"/>
      <c r="F366" s="322"/>
      <c r="G366" s="324"/>
      <c r="L366" s="310"/>
      <c r="M366" s="251"/>
      <c r="N366" s="251"/>
      <c r="O366" s="251"/>
      <c r="P366" s="251"/>
      <c r="Q366" s="251"/>
      <c r="R366" s="251"/>
      <c r="S366" s="251"/>
      <c r="T366" s="251"/>
      <c r="U366" s="251"/>
      <c r="V366" s="251"/>
      <c r="W366" s="251"/>
      <c r="AE366" s="202">
        <v>9</v>
      </c>
      <c r="AF366" s="202"/>
      <c r="AG366" s="202">
        <v>9</v>
      </c>
      <c r="AH366" s="202"/>
      <c r="AI366" s="202">
        <v>9</v>
      </c>
      <c r="AJ366" s="202"/>
      <c r="AK366" s="202">
        <v>9</v>
      </c>
      <c r="AL366" s="202"/>
      <c r="AM366" s="202">
        <v>9</v>
      </c>
      <c r="AN366" s="202"/>
      <c r="AO366" s="179">
        <v>9</v>
      </c>
      <c r="AP366" s="202"/>
      <c r="AQ366" s="202">
        <v>9</v>
      </c>
      <c r="AR366" s="202"/>
    </row>
    <row r="367" spans="1:44" ht="39.950000000000003" customHeight="1" x14ac:dyDescent="0.25">
      <c r="A367" s="315"/>
      <c r="B367" s="319"/>
      <c r="C367" s="281"/>
      <c r="D367" s="208" t="str">
        <f>IF($H$342="Seleccione","Escoja clasificación del riesgo",IF($H$342="Corrupción",DATOS!B117,IF($H$342="Gestión",DATOS!C117,IF($H$342="Seguridad Digital",DATOS!D117))))</f>
        <v>Escoja clasificación del riesgo</v>
      </c>
      <c r="E367" s="209"/>
      <c r="F367" s="322"/>
      <c r="G367" s="324"/>
      <c r="L367" s="284" t="s">
        <v>404</v>
      </c>
      <c r="M367" s="283" t="s">
        <v>663</v>
      </c>
      <c r="N367" s="283"/>
      <c r="O367" s="283"/>
      <c r="P367" s="283"/>
      <c r="Q367" s="283"/>
      <c r="R367" s="283"/>
      <c r="S367" s="283"/>
      <c r="T367" s="283"/>
      <c r="U367" s="283"/>
      <c r="V367" s="283"/>
      <c r="W367" s="283"/>
      <c r="AE367" s="202">
        <v>10</v>
      </c>
      <c r="AF367" s="202"/>
      <c r="AG367" s="202">
        <v>10</v>
      </c>
      <c r="AH367" s="202"/>
      <c r="AI367" s="202">
        <v>10</v>
      </c>
      <c r="AJ367" s="202"/>
      <c r="AK367" s="202">
        <v>10</v>
      </c>
      <c r="AL367" s="202"/>
      <c r="AM367" s="202">
        <v>10</v>
      </c>
      <c r="AN367" s="202"/>
      <c r="AO367" s="179">
        <v>10</v>
      </c>
      <c r="AP367" s="202"/>
      <c r="AQ367" s="202">
        <v>10</v>
      </c>
      <c r="AR367" s="202"/>
    </row>
    <row r="368" spans="1:44" ht="39.950000000000003" customHeight="1" x14ac:dyDescent="0.25">
      <c r="A368" s="315"/>
      <c r="B368" s="319"/>
      <c r="C368" s="281"/>
      <c r="D368" s="208" t="str">
        <f>IF($H$342="Seleccione","Escoja clasificación del riesgo",IF($H$342="Corrupción",DATOS!B118,IF($H$342="Gestión",DATOS!C118,IF($H$342="Seguridad Digital",DATOS!D118))))</f>
        <v>Escoja clasificación del riesgo</v>
      </c>
      <c r="E368" s="209"/>
      <c r="F368" s="322"/>
      <c r="G368" s="324"/>
      <c r="L368" s="284"/>
      <c r="M368" s="283"/>
      <c r="N368" s="283"/>
      <c r="O368" s="283"/>
      <c r="P368" s="283"/>
      <c r="Q368" s="283"/>
      <c r="R368" s="283"/>
      <c r="S368" s="283"/>
      <c r="T368" s="283"/>
      <c r="U368" s="283"/>
      <c r="V368" s="283"/>
      <c r="W368" s="283"/>
      <c r="AE368" s="176" t="s">
        <v>664</v>
      </c>
      <c r="AF368" s="176"/>
      <c r="AG368" s="176" t="s">
        <v>664</v>
      </c>
      <c r="AH368" s="176"/>
      <c r="AI368" s="176" t="s">
        <v>664</v>
      </c>
      <c r="AJ368" s="176"/>
      <c r="AK368" s="176" t="s">
        <v>664</v>
      </c>
      <c r="AL368" s="176"/>
      <c r="AM368" s="176" t="s">
        <v>664</v>
      </c>
      <c r="AN368" s="176"/>
      <c r="AO368" s="178" t="s">
        <v>664</v>
      </c>
      <c r="AP368" s="176"/>
      <c r="AQ368" s="176" t="s">
        <v>664</v>
      </c>
      <c r="AR368" s="176"/>
    </row>
    <row r="369" spans="1:44" ht="39.950000000000003" customHeight="1" x14ac:dyDescent="0.25">
      <c r="A369" s="315"/>
      <c r="B369" s="319"/>
      <c r="C369" s="281"/>
      <c r="D369" s="208" t="str">
        <f>IF($H$342="Seleccione","Escoja clasificación del riesgo",IF($H$342="Corrupción",DATOS!B119,IF($H$342="Gestión",DATOS!C119,IF($H$342="Seguridad Digital",DATOS!D119))))</f>
        <v>Escoja clasificación del riesgo</v>
      </c>
      <c r="E369" s="209"/>
      <c r="F369" s="322"/>
      <c r="G369" s="324"/>
      <c r="L369" s="284" t="s">
        <v>407</v>
      </c>
      <c r="M369" s="283" t="s">
        <v>665</v>
      </c>
      <c r="N369" s="283"/>
      <c r="O369" s="283"/>
      <c r="P369" s="283"/>
      <c r="Q369" s="283"/>
      <c r="R369" s="283"/>
      <c r="S369" s="283"/>
      <c r="T369" s="283"/>
      <c r="U369" s="283"/>
      <c r="V369" s="283"/>
      <c r="W369" s="283"/>
      <c r="AE369" s="214"/>
      <c r="AF369" s="214"/>
      <c r="AG369" s="214"/>
      <c r="AH369" s="214"/>
      <c r="AI369" s="214"/>
      <c r="AJ369" s="214"/>
      <c r="AK369" s="214"/>
      <c r="AL369" s="214"/>
      <c r="AM369" s="214"/>
      <c r="AN369" s="214"/>
      <c r="AO369" s="215"/>
      <c r="AP369" s="214"/>
      <c r="AQ369" s="214"/>
      <c r="AR369" s="214"/>
    </row>
    <row r="370" spans="1:44" ht="39.950000000000003" customHeight="1" x14ac:dyDescent="0.25">
      <c r="A370" s="315"/>
      <c r="B370" s="319"/>
      <c r="C370" s="281"/>
      <c r="D370" s="208" t="str">
        <f>IF($H$342="Seleccione","Escoja clasificación del riesgo",IF($H$342="Corrupción",DATOS!B120,IF($H$342="Gestión",DATOS!C120,IF($H$342="Seguridad Digital",DATOS!D120))))</f>
        <v>Escoja clasificación del riesgo</v>
      </c>
      <c r="E370" s="209"/>
      <c r="F370" s="322"/>
      <c r="G370" s="324"/>
      <c r="L370" s="284"/>
      <c r="M370" s="283"/>
      <c r="N370" s="283"/>
      <c r="O370" s="283"/>
      <c r="P370" s="283"/>
      <c r="Q370" s="283"/>
      <c r="R370" s="283"/>
      <c r="S370" s="283"/>
      <c r="T370" s="283"/>
      <c r="U370" s="283"/>
      <c r="V370" s="283"/>
      <c r="W370" s="283"/>
    </row>
    <row r="371" spans="1:44" ht="39.950000000000003" customHeight="1" x14ac:dyDescent="0.25">
      <c r="A371" s="315"/>
      <c r="B371" s="319"/>
      <c r="C371" s="281"/>
      <c r="D371" s="208" t="str">
        <f>IF($H$342="Seleccione","Escoja clasificación del riesgo",IF($H$342="Corrupción",DATOS!B121,IF($H$342="Gestión",DATOS!C121,IF($H$342="Seguridad Digital",DATOS!D121))))</f>
        <v>Escoja clasificación del riesgo</v>
      </c>
      <c r="E371" s="209"/>
      <c r="F371" s="322"/>
      <c r="G371" s="324"/>
      <c r="L371" s="284"/>
      <c r="M371" s="283"/>
      <c r="N371" s="283"/>
      <c r="O371" s="283"/>
      <c r="P371" s="283"/>
      <c r="Q371" s="283"/>
      <c r="R371" s="283"/>
      <c r="S371" s="283"/>
      <c r="T371" s="283"/>
      <c r="U371" s="283"/>
      <c r="V371" s="283"/>
      <c r="W371" s="283"/>
    </row>
    <row r="372" spans="1:44" ht="39.950000000000003" customHeight="1" x14ac:dyDescent="0.25">
      <c r="A372" s="315"/>
      <c r="B372" s="319"/>
      <c r="C372" s="281"/>
      <c r="D372" s="208" t="str">
        <f>IF($H$342="Seleccione","Escoja clasificación del riesgo",IF($H$342="Corrupción",DATOS!B122,IF($H$342="Gestión",DATOS!C122,IF($H$342="Seguridad Digital",DATOS!D122))))</f>
        <v>Escoja clasificación del riesgo</v>
      </c>
      <c r="E372" s="209"/>
      <c r="F372" s="322"/>
      <c r="G372" s="324"/>
      <c r="L372" s="308" t="s">
        <v>412</v>
      </c>
      <c r="M372" s="249" t="s">
        <v>666</v>
      </c>
      <c r="N372" s="249"/>
      <c r="O372" s="249"/>
      <c r="P372" s="249"/>
      <c r="Q372" s="249"/>
      <c r="R372" s="249"/>
      <c r="S372" s="249"/>
      <c r="T372" s="249"/>
      <c r="U372" s="249"/>
      <c r="V372" s="249"/>
      <c r="W372" s="249"/>
    </row>
    <row r="373" spans="1:44" ht="39.950000000000003" customHeight="1" x14ac:dyDescent="0.25">
      <c r="A373" s="315"/>
      <c r="B373" s="319"/>
      <c r="C373" s="281"/>
      <c r="D373" s="208" t="str">
        <f>IF($H$342="Seleccione","Escoja clasificación del riesgo",IF($H$342="Corrupción",DATOS!B123,IF($H$342="Gestión",DATOS!C123,IF($H$342="Seguridad Digital",DATOS!D123))))</f>
        <v>Escoja clasificación del riesgo</v>
      </c>
      <c r="E373" s="209"/>
      <c r="F373" s="322"/>
      <c r="G373" s="324"/>
      <c r="L373" s="309"/>
      <c r="M373" s="250"/>
      <c r="N373" s="250"/>
      <c r="O373" s="250"/>
      <c r="P373" s="250"/>
      <c r="Q373" s="250"/>
      <c r="R373" s="250"/>
      <c r="S373" s="250"/>
      <c r="T373" s="250"/>
      <c r="U373" s="250"/>
      <c r="V373" s="250"/>
      <c r="W373" s="250"/>
    </row>
    <row r="374" spans="1:44" ht="39.950000000000003" customHeight="1" x14ac:dyDescent="0.25">
      <c r="A374" s="315"/>
      <c r="B374" s="320"/>
      <c r="C374" s="282"/>
      <c r="D374" s="208" t="str">
        <f>IF($H$342="Seleccione","Escoja clasificación del riesgo",IF($H$342="Corrupción",DATOS!B124,IF($H$342="Gestión",DATOS!C124,IF($H$342="Seguridad Digital",DATOS!D124))))</f>
        <v>Escoja clasificación del riesgo</v>
      </c>
      <c r="E374" s="209"/>
      <c r="F374" s="323"/>
      <c r="G374" s="324"/>
      <c r="L374" s="313" t="s">
        <v>625</v>
      </c>
      <c r="M374" s="314"/>
      <c r="N374" s="207" t="str">
        <f>DATOS!B343</f>
        <v>N/A</v>
      </c>
      <c r="O374" s="207" t="str">
        <f>DATOS!C343</f>
        <v>N/A</v>
      </c>
      <c r="P374" s="207" t="str">
        <f>DATOS!D343</f>
        <v>N/A</v>
      </c>
      <c r="Q374" s="207" t="str">
        <f>DATOS!E343</f>
        <v>N/A</v>
      </c>
      <c r="R374" s="207" t="str">
        <f>DATOS!F343</f>
        <v>N/A</v>
      </c>
      <c r="S374" s="207" t="str">
        <f>DATOS!G343</f>
        <v>N/A</v>
      </c>
      <c r="T374" s="207" t="str">
        <f>DATOS!H343</f>
        <v>N/A</v>
      </c>
      <c r="U374" s="207" t="str">
        <f>DATOS!I343</f>
        <v>N/A</v>
      </c>
      <c r="V374" s="207" t="str">
        <f>DATOS!J343</f>
        <v>N/A</v>
      </c>
      <c r="W374" s="207" t="str">
        <f>DATOS!K343</f>
        <v>N/A</v>
      </c>
    </row>
    <row r="377" spans="1:44" ht="68.25" customHeight="1" x14ac:dyDescent="0.25">
      <c r="B377" s="259" t="s">
        <v>518</v>
      </c>
      <c r="C377" s="259"/>
      <c r="D377" s="259"/>
      <c r="E377" s="259"/>
      <c r="F377" s="259"/>
      <c r="G377" s="259"/>
    </row>
    <row r="378" spans="1:44" ht="58.5" customHeight="1" x14ac:dyDescent="0.25">
      <c r="B378" s="93" t="s">
        <v>519</v>
      </c>
      <c r="C378" s="94" t="s">
        <v>74</v>
      </c>
      <c r="D378" s="94" t="s">
        <v>520</v>
      </c>
      <c r="E378" s="363" t="s">
        <v>521</v>
      </c>
      <c r="F378" s="363"/>
      <c r="G378" s="363"/>
    </row>
    <row r="379" spans="1:44" ht="102" customHeight="1" x14ac:dyDescent="0.25">
      <c r="B379" s="221">
        <v>43377</v>
      </c>
      <c r="C379" s="179" t="s">
        <v>522</v>
      </c>
      <c r="D379" s="190" t="s">
        <v>523</v>
      </c>
      <c r="E379" s="360" t="s">
        <v>821</v>
      </c>
      <c r="F379" s="361"/>
      <c r="G379" s="362"/>
    </row>
    <row r="380" spans="1:44" ht="207" customHeight="1" x14ac:dyDescent="0.25">
      <c r="B380" s="221">
        <v>43479</v>
      </c>
      <c r="C380" s="179" t="s">
        <v>522</v>
      </c>
      <c r="D380" s="190" t="s">
        <v>822</v>
      </c>
      <c r="E380" s="255" t="s">
        <v>823</v>
      </c>
      <c r="F380" s="358"/>
      <c r="G380" s="359"/>
    </row>
    <row r="381" spans="1:44" ht="212.25" customHeight="1" x14ac:dyDescent="0.25">
      <c r="B381" s="221">
        <v>43514</v>
      </c>
      <c r="C381" s="179" t="s">
        <v>522</v>
      </c>
      <c r="D381" s="190" t="s">
        <v>824</v>
      </c>
      <c r="E381" s="255" t="s">
        <v>825</v>
      </c>
      <c r="F381" s="358"/>
      <c r="G381" s="359"/>
    </row>
    <row r="382" spans="1:44" ht="105" customHeight="1" x14ac:dyDescent="0.25">
      <c r="B382" s="221">
        <v>43714</v>
      </c>
      <c r="C382" s="179" t="s">
        <v>522</v>
      </c>
      <c r="D382" s="190" t="s">
        <v>826</v>
      </c>
      <c r="E382" s="255" t="s">
        <v>524</v>
      </c>
      <c r="F382" s="358"/>
      <c r="G382" s="359"/>
    </row>
    <row r="383" spans="1:44" ht="147.75" customHeight="1" x14ac:dyDescent="0.25">
      <c r="B383" s="211">
        <v>44012</v>
      </c>
      <c r="C383" s="202" t="s">
        <v>522</v>
      </c>
      <c r="D383" s="179" t="s">
        <v>827</v>
      </c>
      <c r="E383" s="265" t="s">
        <v>828</v>
      </c>
      <c r="F383" s="266"/>
      <c r="G383" s="267"/>
    </row>
  </sheetData>
  <sheetProtection algorithmName="SHA-512" hashValue="BNEuIYdZtv8o7LV/nQCje83dfm9+vP2oOVPm/zv+WGzU6bZ07yOuGVF8cXyYxpcDXDqrak9uBwR34XR6a0nFgQ==" saltValue="nVou4iX5RWYu/dfLBAe6wA==" spinCount="100000" sheet="1" formatColumns="0" formatRows="0"/>
  <protectedRanges>
    <protectedRange sqref="AA46 AA83 AA120 AA157 AA194 AA231 AA268 AA305 AA342" name="Rango1"/>
    <protectedRange sqref="AG157:AK166 AG194:AK203 AG231:AK240 AG268:AK277 AG305:AK314 AG342:AK351 AG50:AK55 AG123:AK129 AG12:AK18 AG85:AK92 AM157:AR166 AM194:AR203 AM231:AR240 AM268:AR277 AM305:AR314 AM342:AR351 AM123:AR129 AM9 AM12:AR18 AO120:AR122 AM11 AO9:AR11 AM46:AR55 AM83:AR92" name="Rango2"/>
    <protectedRange algorithmName="SHA-512" hashValue="Y4mA3RpO2rOJcrVkHDBepMd9bA49tOA+paB2MSya4n8NNPInXaeyAUBwclDsovOwalUMXm1xgPB2lrhlJRrIIg==" saltValue="48S2vM4RMycDIoqQ7O3x9g==" spinCount="100000" sqref="AE28:AK35 AE66:AK72 AE101:AK109 AE139:AK146 AE170:AK183 AE207:AK220 AE244:AK257 AE281:AK294 AE318:AK331 AE355:AK368 AE133:AE138 AG133:AK138 AE96:AE100 AG96:AK100 AE59:AE65 AG59:AK65 AE22:AE27 AG22:AK27" name="Rango3" securityDescriptor="O:WDG:WDD:(A;;CC;;;S-1-5-21-3876253147-1854356430-2805692158-11028)(A;;CC;;;S-1-5-21-3876253147-1854356430-2805692158-7301)(A;;CC;;;S-1-5-21-3876253147-1854356430-2805692158-10895)(A;;CC;;;S-1-5-21-3876253147-1854356430-2805692158-13724)(A;;CC;;;S-1-5-21-3876253147-1854356430-2805692158-3662)"/>
    <protectedRange algorithmName="SHA-512" hashValue="awGxgaRptvHmAPiJoNPO7rY4HEcjimThHo+C3ljtMvW9SJsIvY8mcQBAZD6kCV2zqzCONtt7kOGUQqmBGZA+ag==" saltValue="l4aGpq8zgNdiP9OgLDPhaw==" spinCount="100000" sqref="AM28:AR35 AM66:AR72 AM101:AR109 AM139:AR146 AM170:AR183 AM207:AR220 AM244:AR257 AM281:AR294 AM318:AR331 AM355:AR368 AM22:AM27 AO22:AR22 AM59:AM65 AM96:AM100 AM133:AM138 AO59:AR59 AO96:AR96 AO133:AR133 AO24:AR27 AO23 AQ23:AR23 AO60 AQ60:AR60 AO135:AR138 AO134 AQ134:AR134 AO98:AR98 AO97 AQ97:AR97 AO61:AR62 AO65:AR65 AO63:AO64 AQ63:AR64 AO100:AR100 AO99 AQ99:AR99" name="Rango4" securityDescriptor="O:WDG:WDD:(A;;CC;;;S-1-5-21-3876253147-1854356430-2805692158-13819)(A;;CC;;;S-1-5-21-3876253147-1854356430-2805692158-16129)(A;;CC;;;S-1-5-21-3876253147-1854356430-2805692158-13779)(A;;CC;;;S-1-5-21-3876253147-1854356430-2805692158-7889)(A;;CC;;;S-1-5-21-3876253147-1854356430-2805692158-7455)"/>
    <protectedRange sqref="AL157:AL166 AL194:AL203 AL231:AL240 AL268:AL277 AL305:AL314 AL342:AL351 AL123:AL129 AL9:AL18 AL83:AL84 AL46:AL55 AL86:AL92 AM10:AN10" name="Rango2_17"/>
    <protectedRange algorithmName="SHA-512" hashValue="Y4mA3RpO2rOJcrVkHDBepMd9bA49tOA+paB2MSya4n8NNPInXaeyAUBwclDsovOwalUMXm1xgPB2lrhlJRrIIg==" saltValue="48S2vM4RMycDIoqQ7O3x9g==" spinCount="100000" sqref="AL22:AL35 AL59:AL72 AL96:AL109 AL133:AL146 AL170:AL183 AL207:AL220 AL244:AL257 AL281:AL294 AL318:AL331 AL355:AL368" name="Rango3_1" securityDescriptor="O:WDG:WDD:(A;;CC;;;S-1-5-21-3876253147-1854356430-2805692158-11028)(A;;CC;;;S-1-5-21-3876253147-1854356430-2805692158-7301)(A;;CC;;;S-1-5-21-3876253147-1854356430-2805692158-10895)(A;;CC;;;S-1-5-21-3876253147-1854356430-2805692158-13724)(A;;CC;;;S-1-5-21-3876253147-1854356430-2805692158-3662)"/>
    <protectedRange sqref="AL120:AN122" name="Rango2_16_1"/>
    <protectedRange sqref="AG9:AI11 AN9 AN11" name="Rango2_18"/>
    <protectedRange sqref="AJ9" name="Rango2_3_1"/>
    <protectedRange sqref="AJ10" name="Rango2_4_1"/>
    <protectedRange sqref="AJ11" name="Rango2_5_1"/>
    <protectedRange sqref="AK9" name="Rango2_9_1"/>
    <protectedRange sqref="AK10" name="Rango2_11_1"/>
    <protectedRange sqref="AK11" name="Rango2_12_1"/>
    <protectedRange sqref="AG47 AG48:AH48 AG49 AG46:AI46 AI48:AI49" name="Rango2_19"/>
    <protectedRange sqref="AH47:AI47" name="Rango2_1_3"/>
    <protectedRange sqref="AH49" name="Rango2_2_1"/>
    <protectedRange sqref="AJ46:AK46" name="Rango2_6_1"/>
    <protectedRange sqref="AJ47" name="Rango2_1_1_1"/>
    <protectedRange sqref="AJ48:AJ49" name="Rango2_7_1"/>
    <protectedRange sqref="AK48" name="Rango2_13_1"/>
    <protectedRange sqref="AK47" name="Rango2_1_2_1"/>
    <protectedRange sqref="AK49" name="Rango2_14_1"/>
    <protectedRange sqref="AG83:AI84" name="Rango2_20"/>
    <protectedRange sqref="AJ83:AJ84" name="Rango2_8_1"/>
    <protectedRange sqref="AK83:AK84" name="Rango2_15_1"/>
    <protectedRange sqref="AG120:AI122" name="Rango2_1"/>
    <protectedRange sqref="AJ120:AJ122" name="Rango2_10_1"/>
    <protectedRange sqref="AK120:AK122" name="Rango2_16_2"/>
    <protectedRange algorithmName="SHA-512" hashValue="Y4mA3RpO2rOJcrVkHDBepMd9bA49tOA+paB2MSya4n8NNPInXaeyAUBwclDsovOwalUMXm1xgPB2lrhlJRrIIg==" saltValue="48S2vM4RMycDIoqQ7O3x9g==" spinCount="100000" sqref="AF133:AF138" name="Rango3_2" securityDescriptor="O:WDG:WDD:(A;;CC;;;S-1-5-21-3876253147-1854356430-2805692158-11028)(A;;CC;;;S-1-5-21-3876253147-1854356430-2805692158-7301)(A;;CC;;;S-1-5-21-3876253147-1854356430-2805692158-10895)(A;;CC;;;S-1-5-21-3876253147-1854356430-2805692158-13724)(A;;CC;;;S-1-5-21-3876253147-1854356430-2805692158-3662)"/>
    <protectedRange algorithmName="SHA-512" hashValue="Y4mA3RpO2rOJcrVkHDBepMd9bA49tOA+paB2MSya4n8NNPInXaeyAUBwclDsovOwalUMXm1xgPB2lrhlJRrIIg==" saltValue="48S2vM4RMycDIoqQ7O3x9g==" spinCount="100000" sqref="AF96:AF100" name="Rango3_3" securityDescriptor="O:WDG:WDD:(A;;CC;;;S-1-5-21-3876253147-1854356430-2805692158-11028)(A;;CC;;;S-1-5-21-3876253147-1854356430-2805692158-7301)(A;;CC;;;S-1-5-21-3876253147-1854356430-2805692158-10895)(A;;CC;;;S-1-5-21-3876253147-1854356430-2805692158-13724)(A;;CC;;;S-1-5-21-3876253147-1854356430-2805692158-3662)"/>
    <protectedRange algorithmName="SHA-512" hashValue="Y4mA3RpO2rOJcrVkHDBepMd9bA49tOA+paB2MSya4n8NNPInXaeyAUBwclDsovOwalUMXm1xgPB2lrhlJRrIIg==" saltValue="48S2vM4RMycDIoqQ7O3x9g==" spinCount="100000" sqref="AF59:AF65" name="Rango3_4" securityDescriptor="O:WDG:WDD:(A;;CC;;;S-1-5-21-3876253147-1854356430-2805692158-11028)(A;;CC;;;S-1-5-21-3876253147-1854356430-2805692158-7301)(A;;CC;;;S-1-5-21-3876253147-1854356430-2805692158-10895)(A;;CC;;;S-1-5-21-3876253147-1854356430-2805692158-13724)(A;;CC;;;S-1-5-21-3876253147-1854356430-2805692158-3662)"/>
    <protectedRange algorithmName="SHA-512" hashValue="Y4mA3RpO2rOJcrVkHDBepMd9bA49tOA+paB2MSya4n8NNPInXaeyAUBwclDsovOwalUMXm1xgPB2lrhlJRrIIg==" saltValue="48S2vM4RMycDIoqQ7O3x9g==" spinCount="100000" sqref="AF22:AF27" name="Rango3_5" securityDescriptor="O:WDG:WDD:(A;;CC;;;S-1-5-21-3876253147-1854356430-2805692158-11028)(A;;CC;;;S-1-5-21-3876253147-1854356430-2805692158-7301)(A;;CC;;;S-1-5-21-3876253147-1854356430-2805692158-10895)(A;;CC;;;S-1-5-21-3876253147-1854356430-2805692158-13724)(A;;CC;;;S-1-5-21-3876253147-1854356430-2805692158-3662)"/>
    <protectedRange algorithmName="SHA-512" hashValue="awGxgaRptvHmAPiJoNPO7rY4HEcjimThHo+C3ljtMvW9SJsIvY8mcQBAZD6kCV2zqzCONtt7kOGUQqmBGZA+ag==" saltValue="l4aGpq8zgNdiP9OgLDPhaw==" spinCount="100000" sqref="AN22:AN27 AP23" name="Rango4_1" securityDescriptor="O:WDG:WDD:(A;;CC;;;S-1-5-21-3876253147-1854356430-2805692158-13819)(A;;CC;;;S-1-5-21-3876253147-1854356430-2805692158-16129)(A;;CC;;;S-1-5-21-3876253147-1854356430-2805692158-13779)(A;;CC;;;S-1-5-21-3876253147-1854356430-2805692158-7889)(A;;CC;;;S-1-5-21-3876253147-1854356430-2805692158-7455)"/>
    <protectedRange algorithmName="SHA-512" hashValue="awGxgaRptvHmAPiJoNPO7rY4HEcjimThHo+C3ljtMvW9SJsIvY8mcQBAZD6kCV2zqzCONtt7kOGUQqmBGZA+ag==" saltValue="l4aGpq8zgNdiP9OgLDPhaw==" spinCount="100000" sqref="AN59:AN65 AP60 AP63:AP64" name="Rango4_1_1" securityDescriptor="O:WDG:WDD:(A;;CC;;;S-1-5-21-3876253147-1854356430-2805692158-13819)(A;;CC;;;S-1-5-21-3876253147-1854356430-2805692158-16129)(A;;CC;;;S-1-5-21-3876253147-1854356430-2805692158-13779)(A;;CC;;;S-1-5-21-3876253147-1854356430-2805692158-7889)(A;;CC;;;S-1-5-21-3876253147-1854356430-2805692158-7455)"/>
    <protectedRange algorithmName="SHA-512" hashValue="awGxgaRptvHmAPiJoNPO7rY4HEcjimThHo+C3ljtMvW9SJsIvY8mcQBAZD6kCV2zqzCONtt7kOGUQqmBGZA+ag==" saltValue="l4aGpq8zgNdiP9OgLDPhaw==" spinCount="100000" sqref="AN96:AN100 AP99" name="Rango4_1_2" securityDescriptor="O:WDG:WDD:(A;;CC;;;S-1-5-21-3876253147-1854356430-2805692158-13819)(A;;CC;;;S-1-5-21-3876253147-1854356430-2805692158-16129)(A;;CC;;;S-1-5-21-3876253147-1854356430-2805692158-13779)(A;;CC;;;S-1-5-21-3876253147-1854356430-2805692158-7889)(A;;CC;;;S-1-5-21-3876253147-1854356430-2805692158-7455)"/>
    <protectedRange algorithmName="SHA-512" hashValue="awGxgaRptvHmAPiJoNPO7rY4HEcjimThHo+C3ljtMvW9SJsIvY8mcQBAZD6kCV2zqzCONtt7kOGUQqmBGZA+ag==" saltValue="l4aGpq8zgNdiP9OgLDPhaw==" spinCount="100000" sqref="AN133:AN138 AP134 AP97" name="Rango4_1_3" securityDescriptor="O:WDG:WDD:(A;;CC;;;S-1-5-21-3876253147-1854356430-2805692158-13819)(A;;CC;;;S-1-5-21-3876253147-1854356430-2805692158-16129)(A;;CC;;;S-1-5-21-3876253147-1854356430-2805692158-13779)(A;;CC;;;S-1-5-21-3876253147-1854356430-2805692158-7889)(A;;CC;;;S-1-5-21-3876253147-1854356430-2805692158-7455)"/>
    <protectedRange sqref="AA9" name="Rango1_1"/>
  </protectedRanges>
  <dataConsolidate/>
  <mergeCells count="1469">
    <mergeCell ref="E380:G380"/>
    <mergeCell ref="E381:G381"/>
    <mergeCell ref="E379:G379"/>
    <mergeCell ref="E378:G378"/>
    <mergeCell ref="B377:G377"/>
    <mergeCell ref="E382:G382"/>
    <mergeCell ref="L166:M166"/>
    <mergeCell ref="L193:M193"/>
    <mergeCell ref="L194:M194"/>
    <mergeCell ref="L195:M195"/>
    <mergeCell ref="L196:M196"/>
    <mergeCell ref="L197:M197"/>
    <mergeCell ref="L198:M198"/>
    <mergeCell ref="L199:M199"/>
    <mergeCell ref="L200:M200"/>
    <mergeCell ref="L201:M201"/>
    <mergeCell ref="L202:M202"/>
    <mergeCell ref="L203:M203"/>
    <mergeCell ref="L230:M230"/>
    <mergeCell ref="L231:M231"/>
    <mergeCell ref="L232:M232"/>
    <mergeCell ref="L304:M304"/>
    <mergeCell ref="L305:M305"/>
    <mergeCell ref="L306:M306"/>
    <mergeCell ref="H268:H271"/>
    <mergeCell ref="H272:H273"/>
    <mergeCell ref="H274:H277"/>
    <mergeCell ref="H237:H240"/>
    <mergeCell ref="H231:H234"/>
    <mergeCell ref="H235:H236"/>
    <mergeCell ref="D194:D203"/>
    <mergeCell ref="E194:E203"/>
    <mergeCell ref="M147:M149"/>
    <mergeCell ref="L141:L144"/>
    <mergeCell ref="M141:M144"/>
    <mergeCell ref="P281:P282"/>
    <mergeCell ref="Q281:Q282"/>
    <mergeCell ref="L263:M263"/>
    <mergeCell ref="L233:M233"/>
    <mergeCell ref="L234:M234"/>
    <mergeCell ref="L168:W168"/>
    <mergeCell ref="L170:L171"/>
    <mergeCell ref="M170:M171"/>
    <mergeCell ref="N170:N171"/>
    <mergeCell ref="O170:O171"/>
    <mergeCell ref="P170:P171"/>
    <mergeCell ref="Q170:Q171"/>
    <mergeCell ref="R170:R171"/>
    <mergeCell ref="S170:S171"/>
    <mergeCell ref="T170:T171"/>
    <mergeCell ref="U170:U171"/>
    <mergeCell ref="V170:V171"/>
    <mergeCell ref="R281:R282"/>
    <mergeCell ref="S281:S282"/>
    <mergeCell ref="T281:T282"/>
    <mergeCell ref="U281:U282"/>
    <mergeCell ref="V281:V282"/>
    <mergeCell ref="W281:W282"/>
    <mergeCell ref="L235:M235"/>
    <mergeCell ref="T172:T174"/>
    <mergeCell ref="O184:O186"/>
    <mergeCell ref="P184:P186"/>
    <mergeCell ref="Q184:Q186"/>
    <mergeCell ref="U178:U181"/>
    <mergeCell ref="Q59:Q60"/>
    <mergeCell ref="R59:R60"/>
    <mergeCell ref="W141:W144"/>
    <mergeCell ref="U145:U146"/>
    <mergeCell ref="L272:M272"/>
    <mergeCell ref="L273:M273"/>
    <mergeCell ref="L274:M274"/>
    <mergeCell ref="V98:V100"/>
    <mergeCell ref="U96:U97"/>
    <mergeCell ref="V96:V97"/>
    <mergeCell ref="W96:W97"/>
    <mergeCell ref="W108:W109"/>
    <mergeCell ref="N104:N107"/>
    <mergeCell ref="O104:O107"/>
    <mergeCell ref="T117:W118"/>
    <mergeCell ref="S96:S97"/>
    <mergeCell ref="T96:T97"/>
    <mergeCell ref="P64:P66"/>
    <mergeCell ref="Q64:Q66"/>
    <mergeCell ref="S64:S66"/>
    <mergeCell ref="S67:S70"/>
    <mergeCell ref="N71:N72"/>
    <mergeCell ref="L237:M237"/>
    <mergeCell ref="L238:M238"/>
    <mergeCell ref="L240:M240"/>
    <mergeCell ref="L267:M267"/>
    <mergeCell ref="L268:M268"/>
    <mergeCell ref="L269:M269"/>
    <mergeCell ref="Q172:Q174"/>
    <mergeCell ref="R172:R174"/>
    <mergeCell ref="S172:S174"/>
    <mergeCell ref="L147:L149"/>
    <mergeCell ref="V178:V181"/>
    <mergeCell ref="W178:W181"/>
    <mergeCell ref="L182:L183"/>
    <mergeCell ref="W182:W183"/>
    <mergeCell ref="Q182:Q183"/>
    <mergeCell ref="L207:L208"/>
    <mergeCell ref="M207:M208"/>
    <mergeCell ref="N207:N208"/>
    <mergeCell ref="O207:O208"/>
    <mergeCell ref="P207:P208"/>
    <mergeCell ref="Q207:Q208"/>
    <mergeCell ref="R207:R208"/>
    <mergeCell ref="S207:S208"/>
    <mergeCell ref="T207:T208"/>
    <mergeCell ref="U207:U208"/>
    <mergeCell ref="V207:V208"/>
    <mergeCell ref="W207:W208"/>
    <mergeCell ref="U184:U186"/>
    <mergeCell ref="V184:V186"/>
    <mergeCell ref="W184:W186"/>
    <mergeCell ref="L187:L188"/>
    <mergeCell ref="M187:M188"/>
    <mergeCell ref="N187:N188"/>
    <mergeCell ref="O187:O188"/>
    <mergeCell ref="P187:P188"/>
    <mergeCell ref="Q187:Q188"/>
    <mergeCell ref="R187:R188"/>
    <mergeCell ref="S187:S188"/>
    <mergeCell ref="T187:T188"/>
    <mergeCell ref="U187:U188"/>
    <mergeCell ref="V187:V188"/>
    <mergeCell ref="W187:W188"/>
    <mergeCell ref="L52:M52"/>
    <mergeCell ref="L53:M53"/>
    <mergeCell ref="L54:M54"/>
    <mergeCell ref="L55:M55"/>
    <mergeCell ref="L82:M82"/>
    <mergeCell ref="L83:M83"/>
    <mergeCell ref="L84:M84"/>
    <mergeCell ref="L85:M85"/>
    <mergeCell ref="L86:M86"/>
    <mergeCell ref="L87:M87"/>
    <mergeCell ref="L88:M88"/>
    <mergeCell ref="L89:M89"/>
    <mergeCell ref="L90:M90"/>
    <mergeCell ref="L91:M91"/>
    <mergeCell ref="L92:M92"/>
    <mergeCell ref="L119:M119"/>
    <mergeCell ref="L96:L97"/>
    <mergeCell ref="M96:M97"/>
    <mergeCell ref="L101:L103"/>
    <mergeCell ref="M101:M103"/>
    <mergeCell ref="L78:M78"/>
    <mergeCell ref="L64:L66"/>
    <mergeCell ref="L108:L109"/>
    <mergeCell ref="M108:M109"/>
    <mergeCell ref="L8:M8"/>
    <mergeCell ref="L18:M18"/>
    <mergeCell ref="L17:M17"/>
    <mergeCell ref="L16:M16"/>
    <mergeCell ref="L15:M15"/>
    <mergeCell ref="L14:M14"/>
    <mergeCell ref="L13:M13"/>
    <mergeCell ref="L12:M12"/>
    <mergeCell ref="L11:M11"/>
    <mergeCell ref="L10:M10"/>
    <mergeCell ref="L9:M9"/>
    <mergeCell ref="L45:M45"/>
    <mergeCell ref="L46:M46"/>
    <mergeCell ref="L47:M47"/>
    <mergeCell ref="L48:M48"/>
    <mergeCell ref="L50:M50"/>
    <mergeCell ref="L34:L35"/>
    <mergeCell ref="M22:M23"/>
    <mergeCell ref="M24:M26"/>
    <mergeCell ref="L41:M41"/>
    <mergeCell ref="M27:M29"/>
    <mergeCell ref="X9:X10"/>
    <mergeCell ref="Y9:Y18"/>
    <mergeCell ref="AO206:AP206"/>
    <mergeCell ref="AG339:AR340"/>
    <mergeCell ref="AE342:AE351"/>
    <mergeCell ref="AF342:AF351"/>
    <mergeCell ref="AE317:AF317"/>
    <mergeCell ref="AG317:AH317"/>
    <mergeCell ref="AI317:AJ317"/>
    <mergeCell ref="AK317:AL317"/>
    <mergeCell ref="AM317:AN317"/>
    <mergeCell ref="AO317:AP317"/>
    <mergeCell ref="AQ317:AR317"/>
    <mergeCell ref="K9:K18"/>
    <mergeCell ref="G20:G21"/>
    <mergeCell ref="K46:K55"/>
    <mergeCell ref="K83:K92"/>
    <mergeCell ref="K120:K129"/>
    <mergeCell ref="K157:K166"/>
    <mergeCell ref="K194:K203"/>
    <mergeCell ref="K231:K240"/>
    <mergeCell ref="K268:K277"/>
    <mergeCell ref="K305:K314"/>
    <mergeCell ref="K342:K351"/>
    <mergeCell ref="AE206:AF206"/>
    <mergeCell ref="AG206:AH206"/>
    <mergeCell ref="AI206:AJ206"/>
    <mergeCell ref="AK206:AL206"/>
    <mergeCell ref="AM206:AN206"/>
    <mergeCell ref="AE131:AL131"/>
    <mergeCell ref="AM131:AR131"/>
    <mergeCell ref="L51:M51"/>
    <mergeCell ref="AE354:AF354"/>
    <mergeCell ref="AG354:AH354"/>
    <mergeCell ref="AI354:AJ354"/>
    <mergeCell ref="AE242:AL242"/>
    <mergeCell ref="AM242:AR242"/>
    <mergeCell ref="AE279:AL279"/>
    <mergeCell ref="AM279:AR279"/>
    <mergeCell ref="AE280:AF280"/>
    <mergeCell ref="AG280:AH280"/>
    <mergeCell ref="AI280:AJ280"/>
    <mergeCell ref="AK280:AL280"/>
    <mergeCell ref="AM280:AN280"/>
    <mergeCell ref="AO280:AP280"/>
    <mergeCell ref="AQ280:AR280"/>
    <mergeCell ref="AK354:AL354"/>
    <mergeCell ref="AM354:AN354"/>
    <mergeCell ref="AO354:AP354"/>
    <mergeCell ref="AQ354:AR354"/>
    <mergeCell ref="AE316:AL316"/>
    <mergeCell ref="AG302:AR303"/>
    <mergeCell ref="AE305:AE314"/>
    <mergeCell ref="AF305:AF314"/>
    <mergeCell ref="AE243:AF243"/>
    <mergeCell ref="AG243:AH243"/>
    <mergeCell ref="AI243:AJ243"/>
    <mergeCell ref="AK243:AL243"/>
    <mergeCell ref="AM243:AN243"/>
    <mergeCell ref="AO243:AP243"/>
    <mergeCell ref="AQ243:AR243"/>
    <mergeCell ref="AM316:AR316"/>
    <mergeCell ref="AE353:AL353"/>
    <mergeCell ref="AM353:AR353"/>
    <mergeCell ref="Z9:Z18"/>
    <mergeCell ref="AB9:AB18"/>
    <mergeCell ref="AC9:AC18"/>
    <mergeCell ref="AE57:AL57"/>
    <mergeCell ref="AM57:AR57"/>
    <mergeCell ref="AE94:AL94"/>
    <mergeCell ref="AM94:AR94"/>
    <mergeCell ref="AE95:AF95"/>
    <mergeCell ref="AG95:AH95"/>
    <mergeCell ref="AI95:AJ95"/>
    <mergeCell ref="AK95:AL95"/>
    <mergeCell ref="AM95:AN95"/>
    <mergeCell ref="AO95:AP95"/>
    <mergeCell ref="AQ95:AR95"/>
    <mergeCell ref="AM20:AR20"/>
    <mergeCell ref="AM58:AN58"/>
    <mergeCell ref="AE21:AF21"/>
    <mergeCell ref="AG21:AH21"/>
    <mergeCell ref="AI21:AJ21"/>
    <mergeCell ref="AK21:AL21"/>
    <mergeCell ref="AM21:AN21"/>
    <mergeCell ref="AO21:AP21"/>
    <mergeCell ref="AQ21:AR21"/>
    <mergeCell ref="AC83:AC92"/>
    <mergeCell ref="AD83:AD92"/>
    <mergeCell ref="AE83:AE92"/>
    <mergeCell ref="AF83:AF92"/>
    <mergeCell ref="AO58:AP58"/>
    <mergeCell ref="AE20:AL20"/>
    <mergeCell ref="X46:X47"/>
    <mergeCell ref="X83:X84"/>
    <mergeCell ref="X120:X121"/>
    <mergeCell ref="AE58:AF58"/>
    <mergeCell ref="AG58:AH58"/>
    <mergeCell ref="AI58:AJ58"/>
    <mergeCell ref="AK58:AL58"/>
    <mergeCell ref="Y46:Y55"/>
    <mergeCell ref="Z46:Z55"/>
    <mergeCell ref="AB46:AB55"/>
    <mergeCell ref="AC46:AC55"/>
    <mergeCell ref="AD46:AD55"/>
    <mergeCell ref="AE46:AE55"/>
    <mergeCell ref="AF46:AF55"/>
    <mergeCell ref="AB117:AB119"/>
    <mergeCell ref="AC117:AC119"/>
    <mergeCell ref="AD117:AF118"/>
    <mergeCell ref="AB80:AB82"/>
    <mergeCell ref="AC80:AC82"/>
    <mergeCell ref="AD80:AF81"/>
    <mergeCell ref="AG80:AR81"/>
    <mergeCell ref="Y83:Y92"/>
    <mergeCell ref="Z83:Z92"/>
    <mergeCell ref="AB83:AB92"/>
    <mergeCell ref="AF120:AF129"/>
    <mergeCell ref="AG117:AR118"/>
    <mergeCell ref="Y120:Y129"/>
    <mergeCell ref="Z120:Z129"/>
    <mergeCell ref="AB120:AB129"/>
    <mergeCell ref="AC265:AC267"/>
    <mergeCell ref="AD265:AF266"/>
    <mergeCell ref="AG265:AR266"/>
    <mergeCell ref="AG228:AR229"/>
    <mergeCell ref="AC120:AC129"/>
    <mergeCell ref="AD120:AD129"/>
    <mergeCell ref="AE120:AE129"/>
    <mergeCell ref="N178:N181"/>
    <mergeCell ref="O178:O181"/>
    <mergeCell ref="P178:P181"/>
    <mergeCell ref="W231:W240"/>
    <mergeCell ref="L191:S192"/>
    <mergeCell ref="L265:S266"/>
    <mergeCell ref="U120:U129"/>
    <mergeCell ref="V120:V129"/>
    <mergeCell ref="W120:W129"/>
    <mergeCell ref="L156:M156"/>
    <mergeCell ref="L157:M157"/>
    <mergeCell ref="L158:M158"/>
    <mergeCell ref="L159:M159"/>
    <mergeCell ref="V141:V144"/>
    <mergeCell ref="L152:M152"/>
    <mergeCell ref="M138:M140"/>
    <mergeCell ref="Q141:Q144"/>
    <mergeCell ref="R141:R144"/>
    <mergeCell ref="S133:S134"/>
    <mergeCell ref="T133:T134"/>
    <mergeCell ref="U133:U134"/>
    <mergeCell ref="V133:V134"/>
    <mergeCell ref="W133:W134"/>
    <mergeCell ref="L122:M122"/>
    <mergeCell ref="W170:W171"/>
    <mergeCell ref="U73:U75"/>
    <mergeCell ref="V73:V75"/>
    <mergeCell ref="W73:W75"/>
    <mergeCell ref="L76:L77"/>
    <mergeCell ref="M76:M77"/>
    <mergeCell ref="N76:N77"/>
    <mergeCell ref="O76:O77"/>
    <mergeCell ref="P76:P77"/>
    <mergeCell ref="Q76:Q77"/>
    <mergeCell ref="R76:R77"/>
    <mergeCell ref="S76:S77"/>
    <mergeCell ref="T76:T77"/>
    <mergeCell ref="U76:U77"/>
    <mergeCell ref="V76:V77"/>
    <mergeCell ref="W76:W77"/>
    <mergeCell ref="L73:L75"/>
    <mergeCell ref="M73:M75"/>
    <mergeCell ref="N73:N75"/>
    <mergeCell ref="T73:T75"/>
    <mergeCell ref="P73:P75"/>
    <mergeCell ref="Q73:Q75"/>
    <mergeCell ref="S73:S75"/>
    <mergeCell ref="P96:P97"/>
    <mergeCell ref="Q96:Q97"/>
    <mergeCell ref="R96:R97"/>
    <mergeCell ref="L94:W94"/>
    <mergeCell ref="N96:N97"/>
    <mergeCell ref="O96:O97"/>
    <mergeCell ref="U83:U92"/>
    <mergeCell ref="L127:M127"/>
    <mergeCell ref="L128:M128"/>
    <mergeCell ref="L129:M129"/>
    <mergeCell ref="M135:M137"/>
    <mergeCell ref="N135:N137"/>
    <mergeCell ref="O135:O137"/>
    <mergeCell ref="P135:P137"/>
    <mergeCell ref="Q133:Q134"/>
    <mergeCell ref="R133:R134"/>
    <mergeCell ref="M104:M107"/>
    <mergeCell ref="Q108:Q109"/>
    <mergeCell ref="R108:R109"/>
    <mergeCell ref="S108:S109"/>
    <mergeCell ref="T108:T109"/>
    <mergeCell ref="U108:U109"/>
    <mergeCell ref="N108:N109"/>
    <mergeCell ref="O108:O109"/>
    <mergeCell ref="V135:V137"/>
    <mergeCell ref="W135:W137"/>
    <mergeCell ref="V108:V109"/>
    <mergeCell ref="L104:L107"/>
    <mergeCell ref="W83:W92"/>
    <mergeCell ref="U98:U100"/>
    <mergeCell ref="S59:S60"/>
    <mergeCell ref="T59:T60"/>
    <mergeCell ref="U59:U60"/>
    <mergeCell ref="V59:V60"/>
    <mergeCell ref="T67:T70"/>
    <mergeCell ref="U61:U63"/>
    <mergeCell ref="V61:V63"/>
    <mergeCell ref="W61:W63"/>
    <mergeCell ref="V64:V66"/>
    <mergeCell ref="W64:W66"/>
    <mergeCell ref="U67:U70"/>
    <mergeCell ref="V67:V70"/>
    <mergeCell ref="W67:W70"/>
    <mergeCell ref="R67:R70"/>
    <mergeCell ref="T64:T66"/>
    <mergeCell ref="U64:U66"/>
    <mergeCell ref="T61:T63"/>
    <mergeCell ref="R64:R66"/>
    <mergeCell ref="T265:W266"/>
    <mergeCell ref="S268:S277"/>
    <mergeCell ref="T268:T277"/>
    <mergeCell ref="U268:U277"/>
    <mergeCell ref="V268:V277"/>
    <mergeCell ref="W268:W277"/>
    <mergeCell ref="T191:W192"/>
    <mergeCell ref="S194:S203"/>
    <mergeCell ref="T194:T203"/>
    <mergeCell ref="U194:U203"/>
    <mergeCell ref="V194:V203"/>
    <mergeCell ref="W194:W203"/>
    <mergeCell ref="L228:S229"/>
    <mergeCell ref="T228:W229"/>
    <mergeCell ref="S231:S240"/>
    <mergeCell ref="T231:T240"/>
    <mergeCell ref="U231:U240"/>
    <mergeCell ref="V231:V240"/>
    <mergeCell ref="L275:M275"/>
    <mergeCell ref="L276:M276"/>
    <mergeCell ref="L277:M277"/>
    <mergeCell ref="L236:M236"/>
    <mergeCell ref="L270:M270"/>
    <mergeCell ref="L271:M271"/>
    <mergeCell ref="L239:M239"/>
    <mergeCell ref="P221:P223"/>
    <mergeCell ref="Q221:Q223"/>
    <mergeCell ref="R221:R223"/>
    <mergeCell ref="S221:S223"/>
    <mergeCell ref="T221:T223"/>
    <mergeCell ref="U215:U218"/>
    <mergeCell ref="V215:V218"/>
    <mergeCell ref="T30:T33"/>
    <mergeCell ref="O34:O35"/>
    <mergeCell ref="P34:P35"/>
    <mergeCell ref="Q34:Q35"/>
    <mergeCell ref="R34:R35"/>
    <mergeCell ref="T34:T35"/>
    <mergeCell ref="M30:M33"/>
    <mergeCell ref="L117:S118"/>
    <mergeCell ref="T6:W7"/>
    <mergeCell ref="L6:S7"/>
    <mergeCell ref="S9:S18"/>
    <mergeCell ref="L43:S44"/>
    <mergeCell ref="T43:W44"/>
    <mergeCell ref="S46:S55"/>
    <mergeCell ref="T46:T55"/>
    <mergeCell ref="U46:U55"/>
    <mergeCell ref="V46:V55"/>
    <mergeCell ref="W46:W55"/>
    <mergeCell ref="V9:V18"/>
    <mergeCell ref="U9:U18"/>
    <mergeCell ref="T9:T18"/>
    <mergeCell ref="W9:W18"/>
    <mergeCell ref="V34:V35"/>
    <mergeCell ref="W34:W35"/>
    <mergeCell ref="U36:U38"/>
    <mergeCell ref="V36:V38"/>
    <mergeCell ref="W36:W38"/>
    <mergeCell ref="T22:T23"/>
    <mergeCell ref="T24:T26"/>
    <mergeCell ref="U39:U40"/>
    <mergeCell ref="U71:U72"/>
    <mergeCell ref="V71:V72"/>
    <mergeCell ref="U30:U33"/>
    <mergeCell ref="W71:W72"/>
    <mergeCell ref="V30:V33"/>
    <mergeCell ref="W30:W33"/>
    <mergeCell ref="M39:M40"/>
    <mergeCell ref="N39:N40"/>
    <mergeCell ref="O39:O40"/>
    <mergeCell ref="L20:W20"/>
    <mergeCell ref="V22:V23"/>
    <mergeCell ref="W22:W23"/>
    <mergeCell ref="U24:U26"/>
    <mergeCell ref="V24:V26"/>
    <mergeCell ref="W24:W26"/>
    <mergeCell ref="U27:U29"/>
    <mergeCell ref="V27:V29"/>
    <mergeCell ref="W27:W29"/>
    <mergeCell ref="L22:L23"/>
    <mergeCell ref="L24:L26"/>
    <mergeCell ref="T27:T29"/>
    <mergeCell ref="O27:O29"/>
    <mergeCell ref="P27:P29"/>
    <mergeCell ref="Q27:Q29"/>
    <mergeCell ref="R27:R29"/>
    <mergeCell ref="R22:R23"/>
    <mergeCell ref="S22:S23"/>
    <mergeCell ref="L27:L29"/>
    <mergeCell ref="O22:O23"/>
    <mergeCell ref="P22:P23"/>
    <mergeCell ref="Q22:Q23"/>
    <mergeCell ref="P39:P40"/>
    <mergeCell ref="U22:U23"/>
    <mergeCell ref="U34:U35"/>
    <mergeCell ref="S34:S35"/>
    <mergeCell ref="R39:R40"/>
    <mergeCell ref="S39:S40"/>
    <mergeCell ref="O24:O26"/>
    <mergeCell ref="Q24:Q26"/>
    <mergeCell ref="R24:R26"/>
    <mergeCell ref="S24:S26"/>
    <mergeCell ref="M36:M38"/>
    <mergeCell ref="L39:L40"/>
    <mergeCell ref="L36:L38"/>
    <mergeCell ref="N36:N38"/>
    <mergeCell ref="L30:L33"/>
    <mergeCell ref="N30:N33"/>
    <mergeCell ref="N27:N29"/>
    <mergeCell ref="M34:M35"/>
    <mergeCell ref="P24:P26"/>
    <mergeCell ref="Q36:Q38"/>
    <mergeCell ref="S27:S29"/>
    <mergeCell ref="O30:O33"/>
    <mergeCell ref="P30:P33"/>
    <mergeCell ref="Q30:Q33"/>
    <mergeCell ref="R30:R33"/>
    <mergeCell ref="S30:S33"/>
    <mergeCell ref="N34:N35"/>
    <mergeCell ref="S36:S38"/>
    <mergeCell ref="W39:W40"/>
    <mergeCell ref="L57:W57"/>
    <mergeCell ref="L59:L60"/>
    <mergeCell ref="M59:M60"/>
    <mergeCell ref="O59:O60"/>
    <mergeCell ref="P71:P72"/>
    <mergeCell ref="Q71:Q72"/>
    <mergeCell ref="R71:R72"/>
    <mergeCell ref="S71:S72"/>
    <mergeCell ref="T71:T72"/>
    <mergeCell ref="R73:R75"/>
    <mergeCell ref="L61:L63"/>
    <mergeCell ref="M61:M63"/>
    <mergeCell ref="N61:N63"/>
    <mergeCell ref="O61:O63"/>
    <mergeCell ref="P61:P63"/>
    <mergeCell ref="Q61:Q63"/>
    <mergeCell ref="R61:R63"/>
    <mergeCell ref="S61:S63"/>
    <mergeCell ref="L67:L70"/>
    <mergeCell ref="M67:M70"/>
    <mergeCell ref="N67:N70"/>
    <mergeCell ref="O67:O70"/>
    <mergeCell ref="P67:P70"/>
    <mergeCell ref="Q67:Q70"/>
    <mergeCell ref="M64:M66"/>
    <mergeCell ref="N64:N66"/>
    <mergeCell ref="W59:W60"/>
    <mergeCell ref="O64:O66"/>
    <mergeCell ref="L71:L72"/>
    <mergeCell ref="M71:M72"/>
    <mergeCell ref="P59:P60"/>
    <mergeCell ref="A279:A300"/>
    <mergeCell ref="B281:B300"/>
    <mergeCell ref="C281:C300"/>
    <mergeCell ref="F281:F300"/>
    <mergeCell ref="G281:G300"/>
    <mergeCell ref="B268:B277"/>
    <mergeCell ref="C268:C277"/>
    <mergeCell ref="D268:D277"/>
    <mergeCell ref="E268:E277"/>
    <mergeCell ref="F268:F277"/>
    <mergeCell ref="G268:G277"/>
    <mergeCell ref="G279:G280"/>
    <mergeCell ref="B242:F242"/>
    <mergeCell ref="B279:F279"/>
    <mergeCell ref="H120:H123"/>
    <mergeCell ref="H124:H125"/>
    <mergeCell ref="H126:H129"/>
    <mergeCell ref="C191:J192"/>
    <mergeCell ref="C154:J155"/>
    <mergeCell ref="H194:H197"/>
    <mergeCell ref="H198:H199"/>
    <mergeCell ref="H200:H203"/>
    <mergeCell ref="H157:H160"/>
    <mergeCell ref="H161:H162"/>
    <mergeCell ref="H163:H166"/>
    <mergeCell ref="C228:J229"/>
    <mergeCell ref="G205:G206"/>
    <mergeCell ref="B231:B240"/>
    <mergeCell ref="C231:C240"/>
    <mergeCell ref="D231:D240"/>
    <mergeCell ref="E231:E240"/>
    <mergeCell ref="F231:F240"/>
    <mergeCell ref="A242:A263"/>
    <mergeCell ref="B244:B263"/>
    <mergeCell ref="C244:C263"/>
    <mergeCell ref="F244:F263"/>
    <mergeCell ref="G244:G263"/>
    <mergeCell ref="B265:B267"/>
    <mergeCell ref="G242:G243"/>
    <mergeCell ref="A168:A189"/>
    <mergeCell ref="B170:B189"/>
    <mergeCell ref="C170:C189"/>
    <mergeCell ref="F170:F189"/>
    <mergeCell ref="G170:G189"/>
    <mergeCell ref="B191:B193"/>
    <mergeCell ref="C265:J266"/>
    <mergeCell ref="B228:B230"/>
    <mergeCell ref="G231:G240"/>
    <mergeCell ref="B157:B166"/>
    <mergeCell ref="C157:C166"/>
    <mergeCell ref="D157:D166"/>
    <mergeCell ref="E157:E166"/>
    <mergeCell ref="F157:F166"/>
    <mergeCell ref="G157:G166"/>
    <mergeCell ref="G168:G169"/>
    <mergeCell ref="A205:A226"/>
    <mergeCell ref="B207:B226"/>
    <mergeCell ref="C207:C226"/>
    <mergeCell ref="F207:F226"/>
    <mergeCell ref="G207:G226"/>
    <mergeCell ref="B168:F168"/>
    <mergeCell ref="B205:F205"/>
    <mergeCell ref="B194:B203"/>
    <mergeCell ref="C194:C203"/>
    <mergeCell ref="F194:F203"/>
    <mergeCell ref="G194:G203"/>
    <mergeCell ref="B117:B119"/>
    <mergeCell ref="B83:B92"/>
    <mergeCell ref="C83:C92"/>
    <mergeCell ref="D83:D92"/>
    <mergeCell ref="E83:E92"/>
    <mergeCell ref="F83:F92"/>
    <mergeCell ref="G83:G92"/>
    <mergeCell ref="G94:G95"/>
    <mergeCell ref="A131:A152"/>
    <mergeCell ref="B133:B152"/>
    <mergeCell ref="C133:C152"/>
    <mergeCell ref="F133:F152"/>
    <mergeCell ref="G133:G152"/>
    <mergeCell ref="B154:B156"/>
    <mergeCell ref="B120:B129"/>
    <mergeCell ref="C120:C129"/>
    <mergeCell ref="D120:D129"/>
    <mergeCell ref="E120:E129"/>
    <mergeCell ref="F120:F129"/>
    <mergeCell ref="G120:G129"/>
    <mergeCell ref="G131:G132"/>
    <mergeCell ref="B94:F94"/>
    <mergeCell ref="B131:F131"/>
    <mergeCell ref="C117:J118"/>
    <mergeCell ref="H83:H86"/>
    <mergeCell ref="H87:H88"/>
    <mergeCell ref="H89:H92"/>
    <mergeCell ref="A94:A115"/>
    <mergeCell ref="A57:A78"/>
    <mergeCell ref="B59:B78"/>
    <mergeCell ref="C59:C78"/>
    <mergeCell ref="F59:F78"/>
    <mergeCell ref="C43:J44"/>
    <mergeCell ref="A20:A41"/>
    <mergeCell ref="B22:B41"/>
    <mergeCell ref="C22:C41"/>
    <mergeCell ref="F22:F41"/>
    <mergeCell ref="B43:B45"/>
    <mergeCell ref="H46:H49"/>
    <mergeCell ref="B80:B82"/>
    <mergeCell ref="B46:B55"/>
    <mergeCell ref="C46:C55"/>
    <mergeCell ref="D46:D55"/>
    <mergeCell ref="E46:E55"/>
    <mergeCell ref="F46:F55"/>
    <mergeCell ref="G46:G55"/>
    <mergeCell ref="H52:H55"/>
    <mergeCell ref="H50:H51"/>
    <mergeCell ref="C80:J81"/>
    <mergeCell ref="B20:F20"/>
    <mergeCell ref="B57:F57"/>
    <mergeCell ref="V39:V40"/>
    <mergeCell ref="N22:N23"/>
    <mergeCell ref="N24:N26"/>
    <mergeCell ref="O36:O38"/>
    <mergeCell ref="P36:P38"/>
    <mergeCell ref="R98:R100"/>
    <mergeCell ref="S98:S100"/>
    <mergeCell ref="T98:T100"/>
    <mergeCell ref="U1:V1"/>
    <mergeCell ref="B6:B8"/>
    <mergeCell ref="H15:H18"/>
    <mergeCell ref="H13:H14"/>
    <mergeCell ref="H9:H12"/>
    <mergeCell ref="B9:B18"/>
    <mergeCell ref="C9:C18"/>
    <mergeCell ref="D9:D18"/>
    <mergeCell ref="E9:E18"/>
    <mergeCell ref="F9:F18"/>
    <mergeCell ref="G9:G18"/>
    <mergeCell ref="B96:B115"/>
    <mergeCell ref="C96:C115"/>
    <mergeCell ref="F96:F115"/>
    <mergeCell ref="G96:G115"/>
    <mergeCell ref="N59:N60"/>
    <mergeCell ref="Q39:Q40"/>
    <mergeCell ref="O110:O112"/>
    <mergeCell ref="P110:P112"/>
    <mergeCell ref="Q110:Q112"/>
    <mergeCell ref="R110:R112"/>
    <mergeCell ref="S110:S112"/>
    <mergeCell ref="T110:T112"/>
    <mergeCell ref="P108:P109"/>
    <mergeCell ref="T80:W81"/>
    <mergeCell ref="S83:S92"/>
    <mergeCell ref="T83:T92"/>
    <mergeCell ref="L49:M49"/>
    <mergeCell ref="P104:P107"/>
    <mergeCell ref="Q104:Q107"/>
    <mergeCell ref="R104:R107"/>
    <mergeCell ref="S104:S107"/>
    <mergeCell ref="T104:T107"/>
    <mergeCell ref="U104:U107"/>
    <mergeCell ref="V104:V107"/>
    <mergeCell ref="W104:W107"/>
    <mergeCell ref="W98:W100"/>
    <mergeCell ref="N101:N103"/>
    <mergeCell ref="O101:O103"/>
    <mergeCell ref="P101:P103"/>
    <mergeCell ref="Q101:Q103"/>
    <mergeCell ref="R101:R103"/>
    <mergeCell ref="S101:S103"/>
    <mergeCell ref="T101:T103"/>
    <mergeCell ref="U101:U103"/>
    <mergeCell ref="V101:V103"/>
    <mergeCell ref="W101:W103"/>
    <mergeCell ref="L98:L100"/>
    <mergeCell ref="M98:M100"/>
    <mergeCell ref="N98:N100"/>
    <mergeCell ref="O98:O100"/>
    <mergeCell ref="P98:P100"/>
    <mergeCell ref="Q98:Q100"/>
    <mergeCell ref="O71:O72"/>
    <mergeCell ref="V83:V92"/>
    <mergeCell ref="O73:O75"/>
    <mergeCell ref="AB6:AB8"/>
    <mergeCell ref="AC6:AC8"/>
    <mergeCell ref="L115:M115"/>
    <mergeCell ref="AD6:AF7"/>
    <mergeCell ref="AG6:AR7"/>
    <mergeCell ref="AD9:AD18"/>
    <mergeCell ref="AE9:AE18"/>
    <mergeCell ref="AF9:AF18"/>
    <mergeCell ref="U110:U112"/>
    <mergeCell ref="V110:V112"/>
    <mergeCell ref="W110:W112"/>
    <mergeCell ref="L113:L114"/>
    <mergeCell ref="M113:M114"/>
    <mergeCell ref="N113:N114"/>
    <mergeCell ref="AB43:AB45"/>
    <mergeCell ref="AC43:AC45"/>
    <mergeCell ref="AD43:AF44"/>
    <mergeCell ref="AG43:AR44"/>
    <mergeCell ref="O113:O114"/>
    <mergeCell ref="AQ58:AR58"/>
    <mergeCell ref="P113:P114"/>
    <mergeCell ref="Q113:Q114"/>
    <mergeCell ref="R113:R114"/>
    <mergeCell ref="S113:S114"/>
    <mergeCell ref="T113:T114"/>
    <mergeCell ref="U113:U114"/>
    <mergeCell ref="V113:V114"/>
    <mergeCell ref="W113:W114"/>
    <mergeCell ref="T39:T40"/>
    <mergeCell ref="R36:R38"/>
    <mergeCell ref="T36:T38"/>
    <mergeCell ref="L80:S81"/>
    <mergeCell ref="X157:X158"/>
    <mergeCell ref="X194:X195"/>
    <mergeCell ref="X231:X232"/>
    <mergeCell ref="AE169:AF169"/>
    <mergeCell ref="AG169:AH169"/>
    <mergeCell ref="AI169:AJ169"/>
    <mergeCell ref="Q135:Q137"/>
    <mergeCell ref="R135:R137"/>
    <mergeCell ref="R182:R183"/>
    <mergeCell ref="S182:S183"/>
    <mergeCell ref="T182:T183"/>
    <mergeCell ref="U182:U183"/>
    <mergeCell ref="V182:V183"/>
    <mergeCell ref="Q178:Q181"/>
    <mergeCell ref="R178:R181"/>
    <mergeCell ref="S178:S181"/>
    <mergeCell ref="T178:T181"/>
    <mergeCell ref="R175:R177"/>
    <mergeCell ref="S175:S177"/>
    <mergeCell ref="T175:T177"/>
    <mergeCell ref="U175:U177"/>
    <mergeCell ref="AE231:AE240"/>
    <mergeCell ref="AF231:AF240"/>
    <mergeCell ref="Q138:Q140"/>
    <mergeCell ref="R138:R140"/>
    <mergeCell ref="S138:S140"/>
    <mergeCell ref="T138:T140"/>
    <mergeCell ref="V138:V140"/>
    <mergeCell ref="W138:W140"/>
    <mergeCell ref="S135:S137"/>
    <mergeCell ref="V175:V177"/>
    <mergeCell ref="W157:W166"/>
    <mergeCell ref="N141:N144"/>
    <mergeCell ref="O141:O144"/>
    <mergeCell ref="P141:P144"/>
    <mergeCell ref="N138:N140"/>
    <mergeCell ref="O138:O140"/>
    <mergeCell ref="P138:P140"/>
    <mergeCell ref="S141:S144"/>
    <mergeCell ref="T141:T144"/>
    <mergeCell ref="U141:U144"/>
    <mergeCell ref="L110:L112"/>
    <mergeCell ref="M110:M112"/>
    <mergeCell ref="N110:N112"/>
    <mergeCell ref="L131:W131"/>
    <mergeCell ref="L133:L134"/>
    <mergeCell ref="M133:M134"/>
    <mergeCell ref="N133:N134"/>
    <mergeCell ref="O133:O134"/>
    <mergeCell ref="P133:P134"/>
    <mergeCell ref="L138:L140"/>
    <mergeCell ref="T120:T129"/>
    <mergeCell ref="S120:S129"/>
    <mergeCell ref="L120:M120"/>
    <mergeCell ref="L121:M121"/>
    <mergeCell ref="L123:M123"/>
    <mergeCell ref="L124:M124"/>
    <mergeCell ref="L135:L137"/>
    <mergeCell ref="U135:U137"/>
    <mergeCell ref="T135:T137"/>
    <mergeCell ref="L125:M125"/>
    <mergeCell ref="L126:M126"/>
    <mergeCell ref="AQ206:AR206"/>
    <mergeCell ref="AI132:AJ132"/>
    <mergeCell ref="AK132:AL132"/>
    <mergeCell ref="AM132:AN132"/>
    <mergeCell ref="AO132:AP132"/>
    <mergeCell ref="AQ132:AR132"/>
    <mergeCell ref="Y194:Y203"/>
    <mergeCell ref="Z194:Z203"/>
    <mergeCell ref="AB194:AB203"/>
    <mergeCell ref="AB154:AB156"/>
    <mergeCell ref="AC154:AC156"/>
    <mergeCell ref="AD154:AF155"/>
    <mergeCell ref="Y157:Y166"/>
    <mergeCell ref="Z157:Z166"/>
    <mergeCell ref="AB157:AB166"/>
    <mergeCell ref="AC157:AC166"/>
    <mergeCell ref="AD157:AD166"/>
    <mergeCell ref="AE157:AE166"/>
    <mergeCell ref="AF157:AF166"/>
    <mergeCell ref="AE205:AL205"/>
    <mergeCell ref="AM205:AR205"/>
    <mergeCell ref="AE168:AL168"/>
    <mergeCell ref="AM168:AR168"/>
    <mergeCell ref="AE132:AF132"/>
    <mergeCell ref="AG191:AR192"/>
    <mergeCell ref="AM169:AN169"/>
    <mergeCell ref="AO169:AP169"/>
    <mergeCell ref="AQ169:AR169"/>
    <mergeCell ref="AG132:AH132"/>
    <mergeCell ref="AK169:AL169"/>
    <mergeCell ref="AG154:AR155"/>
    <mergeCell ref="Y268:Y277"/>
    <mergeCell ref="U138:U140"/>
    <mergeCell ref="Z268:Z277"/>
    <mergeCell ref="AB268:AB277"/>
    <mergeCell ref="AC268:AC277"/>
    <mergeCell ref="AD268:AD277"/>
    <mergeCell ref="AE268:AE277"/>
    <mergeCell ref="AF268:AF277"/>
    <mergeCell ref="AB228:AB230"/>
    <mergeCell ref="AC228:AC230"/>
    <mergeCell ref="AD228:AF229"/>
    <mergeCell ref="AC194:AC203"/>
    <mergeCell ref="AD194:AD203"/>
    <mergeCell ref="AE194:AE203"/>
    <mergeCell ref="AF194:AF203"/>
    <mergeCell ref="AB265:AB267"/>
    <mergeCell ref="AB191:AB193"/>
    <mergeCell ref="AC191:AC193"/>
    <mergeCell ref="AD191:AF192"/>
    <mergeCell ref="Y231:Y240"/>
    <mergeCell ref="Z231:Z240"/>
    <mergeCell ref="V145:V146"/>
    <mergeCell ref="AB231:AB240"/>
    <mergeCell ref="AC231:AC240"/>
    <mergeCell ref="AD231:AD240"/>
    <mergeCell ref="V150:V151"/>
    <mergeCell ref="W150:W151"/>
    <mergeCell ref="X268:X269"/>
    <mergeCell ref="U209:U211"/>
    <mergeCell ref="V209:V211"/>
    <mergeCell ref="W209:W211"/>
    <mergeCell ref="W175:W177"/>
    <mergeCell ref="L145:L146"/>
    <mergeCell ref="M145:M146"/>
    <mergeCell ref="N145:N146"/>
    <mergeCell ref="O145:O146"/>
    <mergeCell ref="P145:P146"/>
    <mergeCell ref="Q145:Q146"/>
    <mergeCell ref="R145:R146"/>
    <mergeCell ref="S145:S146"/>
    <mergeCell ref="T145:T146"/>
    <mergeCell ref="N150:N151"/>
    <mergeCell ref="O150:O151"/>
    <mergeCell ref="P150:P151"/>
    <mergeCell ref="Q150:Q151"/>
    <mergeCell ref="R150:R151"/>
    <mergeCell ref="S150:S151"/>
    <mergeCell ref="T150:T151"/>
    <mergeCell ref="L154:S155"/>
    <mergeCell ref="T154:W155"/>
    <mergeCell ref="W145:W146"/>
    <mergeCell ref="U150:U151"/>
    <mergeCell ref="L150:L151"/>
    <mergeCell ref="M150:M151"/>
    <mergeCell ref="N147:N149"/>
    <mergeCell ref="O147:O149"/>
    <mergeCell ref="P147:P149"/>
    <mergeCell ref="Q147:Q149"/>
    <mergeCell ref="R147:R149"/>
    <mergeCell ref="S147:S149"/>
    <mergeCell ref="T147:T149"/>
    <mergeCell ref="U147:U149"/>
    <mergeCell ref="V147:V149"/>
    <mergeCell ref="W147:W149"/>
    <mergeCell ref="L163:M163"/>
    <mergeCell ref="L164:M164"/>
    <mergeCell ref="L165:M165"/>
    <mergeCell ref="L175:L177"/>
    <mergeCell ref="M175:M177"/>
    <mergeCell ref="N175:N177"/>
    <mergeCell ref="O175:O177"/>
    <mergeCell ref="P175:P177"/>
    <mergeCell ref="Q175:Q177"/>
    <mergeCell ref="O182:O183"/>
    <mergeCell ref="N172:N174"/>
    <mergeCell ref="O172:O174"/>
    <mergeCell ref="U172:U174"/>
    <mergeCell ref="V172:V174"/>
    <mergeCell ref="W172:W174"/>
    <mergeCell ref="L189:M189"/>
    <mergeCell ref="L205:W205"/>
    <mergeCell ref="L172:L174"/>
    <mergeCell ref="M172:M174"/>
    <mergeCell ref="P182:P183"/>
    <mergeCell ref="S157:S166"/>
    <mergeCell ref="T157:T166"/>
    <mergeCell ref="U157:U166"/>
    <mergeCell ref="V157:V166"/>
    <mergeCell ref="L160:M160"/>
    <mergeCell ref="L161:M161"/>
    <mergeCell ref="L162:M162"/>
    <mergeCell ref="M182:M183"/>
    <mergeCell ref="N182:N183"/>
    <mergeCell ref="L178:L181"/>
    <mergeCell ref="M178:M181"/>
    <mergeCell ref="P172:P174"/>
    <mergeCell ref="L184:L186"/>
    <mergeCell ref="M184:M186"/>
    <mergeCell ref="N184:N186"/>
    <mergeCell ref="L212:L214"/>
    <mergeCell ref="M212:M214"/>
    <mergeCell ref="N212:N214"/>
    <mergeCell ref="O212:O214"/>
    <mergeCell ref="P212:P214"/>
    <mergeCell ref="Q212:Q214"/>
    <mergeCell ref="R212:R214"/>
    <mergeCell ref="S212:S214"/>
    <mergeCell ref="T212:T214"/>
    <mergeCell ref="U212:U214"/>
    <mergeCell ref="V212:V214"/>
    <mergeCell ref="W212:W214"/>
    <mergeCell ref="L209:L211"/>
    <mergeCell ref="M209:M211"/>
    <mergeCell ref="N209:N211"/>
    <mergeCell ref="O209:O211"/>
    <mergeCell ref="P209:P211"/>
    <mergeCell ref="Q209:Q211"/>
    <mergeCell ref="R209:R211"/>
    <mergeCell ref="S209:S211"/>
    <mergeCell ref="T209:T211"/>
    <mergeCell ref="R184:R186"/>
    <mergeCell ref="S184:S186"/>
    <mergeCell ref="T184:T186"/>
    <mergeCell ref="W215:W218"/>
    <mergeCell ref="L219:L220"/>
    <mergeCell ref="M219:M220"/>
    <mergeCell ref="N219:N220"/>
    <mergeCell ref="O219:O220"/>
    <mergeCell ref="P219:P220"/>
    <mergeCell ref="Q219:Q220"/>
    <mergeCell ref="R219:R220"/>
    <mergeCell ref="S219:S220"/>
    <mergeCell ref="T219:T220"/>
    <mergeCell ref="U219:U220"/>
    <mergeCell ref="V219:V220"/>
    <mergeCell ref="W219:W220"/>
    <mergeCell ref="L215:L218"/>
    <mergeCell ref="M215:M218"/>
    <mergeCell ref="N215:N218"/>
    <mergeCell ref="O215:O218"/>
    <mergeCell ref="P215:P218"/>
    <mergeCell ref="Q215:Q218"/>
    <mergeCell ref="R215:R218"/>
    <mergeCell ref="S215:S218"/>
    <mergeCell ref="T215:T218"/>
    <mergeCell ref="P244:P245"/>
    <mergeCell ref="Q244:Q245"/>
    <mergeCell ref="R244:R245"/>
    <mergeCell ref="S244:S245"/>
    <mergeCell ref="T244:T245"/>
    <mergeCell ref="U244:U245"/>
    <mergeCell ref="V244:V245"/>
    <mergeCell ref="W244:W245"/>
    <mergeCell ref="U221:U223"/>
    <mergeCell ref="V221:V223"/>
    <mergeCell ref="W221:W223"/>
    <mergeCell ref="L224:L225"/>
    <mergeCell ref="M224:M225"/>
    <mergeCell ref="N224:N225"/>
    <mergeCell ref="O224:O225"/>
    <mergeCell ref="P224:P225"/>
    <mergeCell ref="Q224:Q225"/>
    <mergeCell ref="R224:R225"/>
    <mergeCell ref="S224:S225"/>
    <mergeCell ref="T224:T225"/>
    <mergeCell ref="U224:U225"/>
    <mergeCell ref="V224:V225"/>
    <mergeCell ref="W224:W225"/>
    <mergeCell ref="L221:L223"/>
    <mergeCell ref="M221:M223"/>
    <mergeCell ref="N221:N223"/>
    <mergeCell ref="O221:O223"/>
    <mergeCell ref="L226:M226"/>
    <mergeCell ref="L242:W242"/>
    <mergeCell ref="L244:L245"/>
    <mergeCell ref="M244:M245"/>
    <mergeCell ref="N244:N245"/>
    <mergeCell ref="P249:P251"/>
    <mergeCell ref="Q249:Q251"/>
    <mergeCell ref="R249:R251"/>
    <mergeCell ref="S249:S251"/>
    <mergeCell ref="T249:T251"/>
    <mergeCell ref="U249:U251"/>
    <mergeCell ref="V249:V251"/>
    <mergeCell ref="W249:W251"/>
    <mergeCell ref="L246:L248"/>
    <mergeCell ref="M246:M248"/>
    <mergeCell ref="N246:N248"/>
    <mergeCell ref="O246:O248"/>
    <mergeCell ref="P246:P248"/>
    <mergeCell ref="Q246:Q248"/>
    <mergeCell ref="R246:R248"/>
    <mergeCell ref="S246:S248"/>
    <mergeCell ref="T246:T248"/>
    <mergeCell ref="O244:O245"/>
    <mergeCell ref="U252:U255"/>
    <mergeCell ref="V252:V255"/>
    <mergeCell ref="W252:W255"/>
    <mergeCell ref="L256:L257"/>
    <mergeCell ref="M256:M257"/>
    <mergeCell ref="N256:N257"/>
    <mergeCell ref="O256:O257"/>
    <mergeCell ref="P256:P257"/>
    <mergeCell ref="Q256:Q257"/>
    <mergeCell ref="R256:R257"/>
    <mergeCell ref="S256:S257"/>
    <mergeCell ref="T256:T257"/>
    <mergeCell ref="U256:U257"/>
    <mergeCell ref="V256:V257"/>
    <mergeCell ref="W256:W257"/>
    <mergeCell ref="L252:L255"/>
    <mergeCell ref="M252:M255"/>
    <mergeCell ref="N252:N255"/>
    <mergeCell ref="O252:O255"/>
    <mergeCell ref="P252:P255"/>
    <mergeCell ref="Q252:Q255"/>
    <mergeCell ref="R252:R255"/>
    <mergeCell ref="S252:S255"/>
    <mergeCell ref="T252:T255"/>
    <mergeCell ref="U246:U248"/>
    <mergeCell ref="V246:V248"/>
    <mergeCell ref="W246:W248"/>
    <mergeCell ref="L249:L251"/>
    <mergeCell ref="M249:M251"/>
    <mergeCell ref="N249:N251"/>
    <mergeCell ref="O249:O251"/>
    <mergeCell ref="L261:L262"/>
    <mergeCell ref="M261:M262"/>
    <mergeCell ref="N261:N262"/>
    <mergeCell ref="O261:O262"/>
    <mergeCell ref="P261:P262"/>
    <mergeCell ref="Q261:Q262"/>
    <mergeCell ref="R261:R262"/>
    <mergeCell ref="S261:S262"/>
    <mergeCell ref="T261:T262"/>
    <mergeCell ref="U261:U262"/>
    <mergeCell ref="V261:V262"/>
    <mergeCell ref="W261:W262"/>
    <mergeCell ref="L258:L260"/>
    <mergeCell ref="M258:M260"/>
    <mergeCell ref="N258:N260"/>
    <mergeCell ref="O258:O260"/>
    <mergeCell ref="U283:U285"/>
    <mergeCell ref="V283:V285"/>
    <mergeCell ref="W283:W285"/>
    <mergeCell ref="P258:P260"/>
    <mergeCell ref="Q258:Q260"/>
    <mergeCell ref="R258:R260"/>
    <mergeCell ref="S258:S260"/>
    <mergeCell ref="T258:T260"/>
    <mergeCell ref="U258:U260"/>
    <mergeCell ref="V258:V260"/>
    <mergeCell ref="W258:W260"/>
    <mergeCell ref="L279:W279"/>
    <mergeCell ref="L281:L282"/>
    <mergeCell ref="M281:M282"/>
    <mergeCell ref="N281:N282"/>
    <mergeCell ref="O281:O282"/>
    <mergeCell ref="L286:L288"/>
    <mergeCell ref="M286:M288"/>
    <mergeCell ref="N286:N288"/>
    <mergeCell ref="O286:O288"/>
    <mergeCell ref="P286:P288"/>
    <mergeCell ref="Q286:Q288"/>
    <mergeCell ref="R286:R288"/>
    <mergeCell ref="S286:S288"/>
    <mergeCell ref="T286:T288"/>
    <mergeCell ref="U286:U288"/>
    <mergeCell ref="V286:V288"/>
    <mergeCell ref="W286:W288"/>
    <mergeCell ref="L283:L285"/>
    <mergeCell ref="M283:M285"/>
    <mergeCell ref="N283:N285"/>
    <mergeCell ref="O283:O285"/>
    <mergeCell ref="P283:P285"/>
    <mergeCell ref="Q283:Q285"/>
    <mergeCell ref="R283:R285"/>
    <mergeCell ref="S283:S285"/>
    <mergeCell ref="T283:T285"/>
    <mergeCell ref="U289:U292"/>
    <mergeCell ref="V289:V292"/>
    <mergeCell ref="W289:W292"/>
    <mergeCell ref="L293:L294"/>
    <mergeCell ref="M293:M294"/>
    <mergeCell ref="N293:N294"/>
    <mergeCell ref="O293:O294"/>
    <mergeCell ref="P293:P294"/>
    <mergeCell ref="Q293:Q294"/>
    <mergeCell ref="R293:R294"/>
    <mergeCell ref="S293:S294"/>
    <mergeCell ref="T293:T294"/>
    <mergeCell ref="U293:U294"/>
    <mergeCell ref="V293:V294"/>
    <mergeCell ref="W293:W294"/>
    <mergeCell ref="L289:L292"/>
    <mergeCell ref="M289:M292"/>
    <mergeCell ref="N289:N292"/>
    <mergeCell ref="O289:O292"/>
    <mergeCell ref="P289:P292"/>
    <mergeCell ref="Q289:Q292"/>
    <mergeCell ref="R289:R292"/>
    <mergeCell ref="S289:S292"/>
    <mergeCell ref="T289:T292"/>
    <mergeCell ref="L300:M300"/>
    <mergeCell ref="B302:B304"/>
    <mergeCell ref="C302:J303"/>
    <mergeCell ref="L302:S303"/>
    <mergeCell ref="T302:W303"/>
    <mergeCell ref="AB302:AB304"/>
    <mergeCell ref="AC302:AC304"/>
    <mergeCell ref="AD302:AF303"/>
    <mergeCell ref="U295:U297"/>
    <mergeCell ref="V295:V297"/>
    <mergeCell ref="W295:W297"/>
    <mergeCell ref="L298:L299"/>
    <mergeCell ref="M298:M299"/>
    <mergeCell ref="N298:N299"/>
    <mergeCell ref="O298:O299"/>
    <mergeCell ref="P298:P299"/>
    <mergeCell ref="Q298:Q299"/>
    <mergeCell ref="R298:R299"/>
    <mergeCell ref="S298:S299"/>
    <mergeCell ref="T298:T299"/>
    <mergeCell ref="U298:U299"/>
    <mergeCell ref="V298:V299"/>
    <mergeCell ref="W298:W299"/>
    <mergeCell ref="L295:L297"/>
    <mergeCell ref="M295:M297"/>
    <mergeCell ref="N295:N297"/>
    <mergeCell ref="O295:O297"/>
    <mergeCell ref="P295:P297"/>
    <mergeCell ref="Q295:Q297"/>
    <mergeCell ref="R295:R297"/>
    <mergeCell ref="S295:S297"/>
    <mergeCell ref="T295:T297"/>
    <mergeCell ref="B305:B314"/>
    <mergeCell ref="C305:C314"/>
    <mergeCell ref="D305:D314"/>
    <mergeCell ref="E305:E314"/>
    <mergeCell ref="F305:F314"/>
    <mergeCell ref="G305:G314"/>
    <mergeCell ref="H305:H308"/>
    <mergeCell ref="S305:S314"/>
    <mergeCell ref="T305:T314"/>
    <mergeCell ref="U305:U314"/>
    <mergeCell ref="V305:V314"/>
    <mergeCell ref="W305:W314"/>
    <mergeCell ref="Y305:Y314"/>
    <mergeCell ref="Z305:Z314"/>
    <mergeCell ref="AB305:AB314"/>
    <mergeCell ref="AC305:AC314"/>
    <mergeCell ref="AD305:AD314"/>
    <mergeCell ref="H309:H310"/>
    <mergeCell ref="H311:H314"/>
    <mergeCell ref="L313:M313"/>
    <mergeCell ref="L314:M314"/>
    <mergeCell ref="L310:M310"/>
    <mergeCell ref="L311:M311"/>
    <mergeCell ref="L312:M312"/>
    <mergeCell ref="X305:X306"/>
    <mergeCell ref="L308:M308"/>
    <mergeCell ref="L309:M309"/>
    <mergeCell ref="L307:M307"/>
    <mergeCell ref="A316:A337"/>
    <mergeCell ref="G316:G317"/>
    <mergeCell ref="L316:W316"/>
    <mergeCell ref="B318:B337"/>
    <mergeCell ref="C318:C337"/>
    <mergeCell ref="F318:F337"/>
    <mergeCell ref="G318:G337"/>
    <mergeCell ref="L318:L319"/>
    <mergeCell ref="M318:M319"/>
    <mergeCell ref="N318:N319"/>
    <mergeCell ref="O318:O319"/>
    <mergeCell ref="P318:P319"/>
    <mergeCell ref="Q318:Q319"/>
    <mergeCell ref="R318:R319"/>
    <mergeCell ref="S318:S319"/>
    <mergeCell ref="T318:T319"/>
    <mergeCell ref="U318:U319"/>
    <mergeCell ref="V318:V319"/>
    <mergeCell ref="W318:W319"/>
    <mergeCell ref="L320:L322"/>
    <mergeCell ref="V320:V322"/>
    <mergeCell ref="W320:W322"/>
    <mergeCell ref="L323:L325"/>
    <mergeCell ref="M323:M325"/>
    <mergeCell ref="N323:N325"/>
    <mergeCell ref="O323:O325"/>
    <mergeCell ref="P323:P325"/>
    <mergeCell ref="Q323:Q325"/>
    <mergeCell ref="R323:R325"/>
    <mergeCell ref="S323:S325"/>
    <mergeCell ref="M320:M322"/>
    <mergeCell ref="N320:N322"/>
    <mergeCell ref="O320:O322"/>
    <mergeCell ref="P320:P322"/>
    <mergeCell ref="Q320:Q322"/>
    <mergeCell ref="R320:R322"/>
    <mergeCell ref="S320:S322"/>
    <mergeCell ref="T320:T322"/>
    <mergeCell ref="U320:U322"/>
    <mergeCell ref="S332:S334"/>
    <mergeCell ref="T332:T334"/>
    <mergeCell ref="U326:U329"/>
    <mergeCell ref="V326:V329"/>
    <mergeCell ref="W326:W329"/>
    <mergeCell ref="U332:U334"/>
    <mergeCell ref="V332:V334"/>
    <mergeCell ref="W332:W334"/>
    <mergeCell ref="O332:O334"/>
    <mergeCell ref="P332:P334"/>
    <mergeCell ref="Q332:Q334"/>
    <mergeCell ref="R332:R334"/>
    <mergeCell ref="S330:S331"/>
    <mergeCell ref="T330:T331"/>
    <mergeCell ref="U330:U331"/>
    <mergeCell ref="V330:V331"/>
    <mergeCell ref="O326:O329"/>
    <mergeCell ref="P326:P329"/>
    <mergeCell ref="Q326:Q329"/>
    <mergeCell ref="R326:R329"/>
    <mergeCell ref="S326:S329"/>
    <mergeCell ref="T326:T329"/>
    <mergeCell ref="W330:W331"/>
    <mergeCell ref="N332:N334"/>
    <mergeCell ref="L332:L334"/>
    <mergeCell ref="M332:M334"/>
    <mergeCell ref="T323:T325"/>
    <mergeCell ref="U323:U325"/>
    <mergeCell ref="V323:V325"/>
    <mergeCell ref="W323:W325"/>
    <mergeCell ref="O360:O362"/>
    <mergeCell ref="P360:P362"/>
    <mergeCell ref="Q360:Q362"/>
    <mergeCell ref="W360:W362"/>
    <mergeCell ref="M357:M359"/>
    <mergeCell ref="W363:W366"/>
    <mergeCell ref="L367:L368"/>
    <mergeCell ref="Q367:Q368"/>
    <mergeCell ref="R367:R368"/>
    <mergeCell ref="S367:S368"/>
    <mergeCell ref="T367:T368"/>
    <mergeCell ref="U367:U368"/>
    <mergeCell ref="V367:V368"/>
    <mergeCell ref="W367:W368"/>
    <mergeCell ref="L337:M337"/>
    <mergeCell ref="L326:L329"/>
    <mergeCell ref="M326:M329"/>
    <mergeCell ref="N326:N329"/>
    <mergeCell ref="L346:M346"/>
    <mergeCell ref="L341:M341"/>
    <mergeCell ref="L342:M342"/>
    <mergeCell ref="L343:M343"/>
    <mergeCell ref="L344:M344"/>
    <mergeCell ref="L345:M345"/>
    <mergeCell ref="AB339:AB341"/>
    <mergeCell ref="AC339:AC341"/>
    <mergeCell ref="AD339:AF340"/>
    <mergeCell ref="L335:L336"/>
    <mergeCell ref="M335:M336"/>
    <mergeCell ref="N335:N336"/>
    <mergeCell ref="O335:O336"/>
    <mergeCell ref="P335:P336"/>
    <mergeCell ref="Q335:Q336"/>
    <mergeCell ref="R335:R336"/>
    <mergeCell ref="S335:S336"/>
    <mergeCell ref="T335:T336"/>
    <mergeCell ref="U335:U336"/>
    <mergeCell ref="V335:V336"/>
    <mergeCell ref="W335:W336"/>
    <mergeCell ref="AB342:AB351"/>
    <mergeCell ref="AC342:AC351"/>
    <mergeCell ref="AD342:AD351"/>
    <mergeCell ref="V342:V351"/>
    <mergeCell ref="X342:X343"/>
    <mergeCell ref="A353:A374"/>
    <mergeCell ref="G353:G354"/>
    <mergeCell ref="L353:W353"/>
    <mergeCell ref="B355:B374"/>
    <mergeCell ref="C355:C374"/>
    <mergeCell ref="F355:F374"/>
    <mergeCell ref="G355:G374"/>
    <mergeCell ref="L355:L356"/>
    <mergeCell ref="M355:M356"/>
    <mergeCell ref="N355:N356"/>
    <mergeCell ref="O355:O356"/>
    <mergeCell ref="P355:P356"/>
    <mergeCell ref="Q355:Q356"/>
    <mergeCell ref="R355:R356"/>
    <mergeCell ref="S355:S356"/>
    <mergeCell ref="T355:T356"/>
    <mergeCell ref="U355:U356"/>
    <mergeCell ref="V355:V356"/>
    <mergeCell ref="W355:W356"/>
    <mergeCell ref="L357:L359"/>
    <mergeCell ref="V357:V359"/>
    <mergeCell ref="W357:W359"/>
    <mergeCell ref="L360:L362"/>
    <mergeCell ref="M360:M362"/>
    <mergeCell ref="N360:N362"/>
    <mergeCell ref="R360:R362"/>
    <mergeCell ref="V360:V362"/>
    <mergeCell ref="M367:M368"/>
    <mergeCell ref="N367:N368"/>
    <mergeCell ref="O367:O368"/>
    <mergeCell ref="P367:P368"/>
    <mergeCell ref="W369:W371"/>
    <mergeCell ref="L372:L373"/>
    <mergeCell ref="M372:M373"/>
    <mergeCell ref="N372:N373"/>
    <mergeCell ref="O372:O373"/>
    <mergeCell ref="P372:P373"/>
    <mergeCell ref="Q372:Q373"/>
    <mergeCell ref="R372:R373"/>
    <mergeCell ref="S372:S373"/>
    <mergeCell ref="T372:T373"/>
    <mergeCell ref="U372:U373"/>
    <mergeCell ref="V372:V373"/>
    <mergeCell ref="W372:W373"/>
    <mergeCell ref="L369:L371"/>
    <mergeCell ref="M369:M371"/>
    <mergeCell ref="N369:N371"/>
    <mergeCell ref="L374:M374"/>
    <mergeCell ref="U369:U371"/>
    <mergeCell ref="V369:V371"/>
    <mergeCell ref="H348:H351"/>
    <mergeCell ref="B342:B351"/>
    <mergeCell ref="C342:C351"/>
    <mergeCell ref="D342:D351"/>
    <mergeCell ref="E342:E351"/>
    <mergeCell ref="F342:F351"/>
    <mergeCell ref="G342:G351"/>
    <mergeCell ref="H342:H345"/>
    <mergeCell ref="S342:S351"/>
    <mergeCell ref="L363:L366"/>
    <mergeCell ref="M363:M366"/>
    <mergeCell ref="N363:N366"/>
    <mergeCell ref="O363:O366"/>
    <mergeCell ref="R363:R366"/>
    <mergeCell ref="S363:S366"/>
    <mergeCell ref="U363:U366"/>
    <mergeCell ref="U342:U351"/>
    <mergeCell ref="L347:M347"/>
    <mergeCell ref="L348:M348"/>
    <mergeCell ref="L349:M349"/>
    <mergeCell ref="L350:M350"/>
    <mergeCell ref="L351:M351"/>
    <mergeCell ref="H346:H347"/>
    <mergeCell ref="B339:B341"/>
    <mergeCell ref="C339:J340"/>
    <mergeCell ref="L339:S340"/>
    <mergeCell ref="T339:W340"/>
    <mergeCell ref="R330:R331"/>
    <mergeCell ref="B1:D5"/>
    <mergeCell ref="E1:T5"/>
    <mergeCell ref="U4:V5"/>
    <mergeCell ref="U2:V3"/>
    <mergeCell ref="P363:P366"/>
    <mergeCell ref="Q363:Q366"/>
    <mergeCell ref="O369:O371"/>
    <mergeCell ref="P369:P371"/>
    <mergeCell ref="Q369:Q371"/>
    <mergeCell ref="R369:R371"/>
    <mergeCell ref="S369:S371"/>
    <mergeCell ref="T369:T371"/>
    <mergeCell ref="N357:N359"/>
    <mergeCell ref="O357:O359"/>
    <mergeCell ref="P357:P359"/>
    <mergeCell ref="Q357:Q359"/>
    <mergeCell ref="R357:R359"/>
    <mergeCell ref="S357:S359"/>
    <mergeCell ref="T357:T359"/>
    <mergeCell ref="U357:U359"/>
    <mergeCell ref="V363:V366"/>
    <mergeCell ref="S360:S362"/>
    <mergeCell ref="T360:T362"/>
    <mergeCell ref="U360:U362"/>
    <mergeCell ref="T342:T351"/>
    <mergeCell ref="T363:T366"/>
    <mergeCell ref="C6:K7"/>
    <mergeCell ref="E383:G383"/>
    <mergeCell ref="B316:F316"/>
    <mergeCell ref="B353:F353"/>
    <mergeCell ref="X6:AA7"/>
    <mergeCell ref="AA9:AA18"/>
    <mergeCell ref="AA46:AA55"/>
    <mergeCell ref="AA83:AA92"/>
    <mergeCell ref="AA120:AA129"/>
    <mergeCell ref="AA157:AA166"/>
    <mergeCell ref="AA194:AA203"/>
    <mergeCell ref="AA231:AA240"/>
    <mergeCell ref="AA268:AA277"/>
    <mergeCell ref="AA305:AA314"/>
    <mergeCell ref="AA342:AA351"/>
    <mergeCell ref="X339:AA340"/>
    <mergeCell ref="X302:AA303"/>
    <mergeCell ref="X43:AA44"/>
    <mergeCell ref="X80:AA81"/>
    <mergeCell ref="X117:AA118"/>
    <mergeCell ref="X154:AA155"/>
    <mergeCell ref="X191:AA192"/>
    <mergeCell ref="X228:AA229"/>
    <mergeCell ref="X265:AA266"/>
    <mergeCell ref="W342:W351"/>
    <mergeCell ref="Y342:Y351"/>
    <mergeCell ref="Z342:Z351"/>
    <mergeCell ref="L330:L331"/>
    <mergeCell ref="M330:M331"/>
    <mergeCell ref="N330:N331"/>
    <mergeCell ref="O330:O331"/>
    <mergeCell ref="P330:P331"/>
    <mergeCell ref="Q330:Q331"/>
  </mergeCells>
  <conditionalFormatting sqref="G22 V9 G96 G133 G170 G207 G244 G281">
    <cfRule type="cellIs" dxfId="331" priority="1451" operator="equal">
      <formula>"Alta"</formula>
    </cfRule>
    <cfRule type="cellIs" dxfId="330" priority="1452" operator="equal">
      <formula>"Moderada"</formula>
    </cfRule>
    <cfRule type="cellIs" dxfId="329" priority="1453" operator="equal">
      <formula>"Extrema"</formula>
    </cfRule>
    <cfRule type="cellIs" dxfId="328" priority="1454" operator="equal">
      <formula>"Baja"</formula>
    </cfRule>
  </conditionalFormatting>
  <conditionalFormatting sqref="V46">
    <cfRule type="cellIs" dxfId="327" priority="1447" operator="equal">
      <formula>"Alta"</formula>
    </cfRule>
    <cfRule type="cellIs" dxfId="326" priority="1448" operator="equal">
      <formula>"Moderada"</formula>
    </cfRule>
    <cfRule type="cellIs" dxfId="325" priority="1449" operator="equal">
      <formula>"Extrema"</formula>
    </cfRule>
    <cfRule type="cellIs" dxfId="324" priority="1450" operator="equal">
      <formula>"Baja"</formula>
    </cfRule>
  </conditionalFormatting>
  <conditionalFormatting sqref="V83">
    <cfRule type="cellIs" dxfId="323" priority="1443" operator="equal">
      <formula>"Alta"</formula>
    </cfRule>
    <cfRule type="cellIs" dxfId="322" priority="1444" operator="equal">
      <formula>"Moderada"</formula>
    </cfRule>
    <cfRule type="cellIs" dxfId="321" priority="1445" operator="equal">
      <formula>"Extrema"</formula>
    </cfRule>
    <cfRule type="cellIs" dxfId="320" priority="1446" operator="equal">
      <formula>"Baja"</formula>
    </cfRule>
  </conditionalFormatting>
  <conditionalFormatting sqref="V120">
    <cfRule type="cellIs" dxfId="319" priority="1439" operator="equal">
      <formula>"Alta"</formula>
    </cfRule>
    <cfRule type="cellIs" dxfId="318" priority="1440" operator="equal">
      <formula>"Moderada"</formula>
    </cfRule>
    <cfRule type="cellIs" dxfId="317" priority="1441" operator="equal">
      <formula>"Extrema"</formula>
    </cfRule>
    <cfRule type="cellIs" dxfId="316" priority="1442" operator="equal">
      <formula>"Baja"</formula>
    </cfRule>
  </conditionalFormatting>
  <conditionalFormatting sqref="V157">
    <cfRule type="cellIs" dxfId="315" priority="1435" operator="equal">
      <formula>"Alta"</formula>
    </cfRule>
    <cfRule type="cellIs" dxfId="314" priority="1436" operator="equal">
      <formula>"Moderada"</formula>
    </cfRule>
    <cfRule type="cellIs" dxfId="313" priority="1437" operator="equal">
      <formula>"Extrema"</formula>
    </cfRule>
    <cfRule type="cellIs" dxfId="312" priority="1438" operator="equal">
      <formula>"Baja"</formula>
    </cfRule>
  </conditionalFormatting>
  <conditionalFormatting sqref="V194">
    <cfRule type="cellIs" dxfId="311" priority="1431" operator="equal">
      <formula>"Alta"</formula>
    </cfRule>
    <cfRule type="cellIs" dxfId="310" priority="1432" operator="equal">
      <formula>"Moderada"</formula>
    </cfRule>
    <cfRule type="cellIs" dxfId="309" priority="1433" operator="equal">
      <formula>"Extrema"</formula>
    </cfRule>
    <cfRule type="cellIs" dxfId="308" priority="1434" operator="equal">
      <formula>"Baja"</formula>
    </cfRule>
  </conditionalFormatting>
  <conditionalFormatting sqref="V268">
    <cfRule type="cellIs" dxfId="307" priority="1419" operator="equal">
      <formula>"Alta"</formula>
    </cfRule>
    <cfRule type="cellIs" dxfId="306" priority="1420" operator="equal">
      <formula>"Moderada"</formula>
    </cfRule>
    <cfRule type="cellIs" dxfId="305" priority="1421" operator="equal">
      <formula>"Extrema"</formula>
    </cfRule>
    <cfRule type="cellIs" dxfId="304" priority="1422" operator="equal">
      <formula>"Baja"</formula>
    </cfRule>
  </conditionalFormatting>
  <conditionalFormatting sqref="V231">
    <cfRule type="cellIs" dxfId="303" priority="1423" operator="equal">
      <formula>"Alta"</formula>
    </cfRule>
    <cfRule type="cellIs" dxfId="302" priority="1424" operator="equal">
      <formula>"Moderada"</formula>
    </cfRule>
    <cfRule type="cellIs" dxfId="301" priority="1425" operator="equal">
      <formula>"Extrema"</formula>
    </cfRule>
    <cfRule type="cellIs" dxfId="300" priority="1426" operator="equal">
      <formula>"Baja"</formula>
    </cfRule>
  </conditionalFormatting>
  <conditionalFormatting sqref="G318">
    <cfRule type="cellIs" dxfId="299" priority="1415" operator="equal">
      <formula>"Alta"</formula>
    </cfRule>
    <cfRule type="cellIs" dxfId="298" priority="1416" operator="equal">
      <formula>"Moderada"</formula>
    </cfRule>
    <cfRule type="cellIs" dxfId="297" priority="1417" operator="equal">
      <formula>"Extrema"</formula>
    </cfRule>
    <cfRule type="cellIs" dxfId="296" priority="1418" operator="equal">
      <formula>"Baja"</formula>
    </cfRule>
  </conditionalFormatting>
  <conditionalFormatting sqref="V305">
    <cfRule type="cellIs" dxfId="295" priority="1411" operator="equal">
      <formula>"Alta"</formula>
    </cfRule>
    <cfRule type="cellIs" dxfId="294" priority="1412" operator="equal">
      <formula>"Moderada"</formula>
    </cfRule>
    <cfRule type="cellIs" dxfId="293" priority="1413" operator="equal">
      <formula>"Extrema"</formula>
    </cfRule>
    <cfRule type="cellIs" dxfId="292" priority="1414" operator="equal">
      <formula>"Baja"</formula>
    </cfRule>
  </conditionalFormatting>
  <conditionalFormatting sqref="G355">
    <cfRule type="cellIs" dxfId="291" priority="1407" operator="equal">
      <formula>"Alta"</formula>
    </cfRule>
    <cfRule type="cellIs" dxfId="290" priority="1408" operator="equal">
      <formula>"Moderada"</formula>
    </cfRule>
    <cfRule type="cellIs" dxfId="289" priority="1409" operator="equal">
      <formula>"Extrema"</formula>
    </cfRule>
    <cfRule type="cellIs" dxfId="288" priority="1410" operator="equal">
      <formula>"Baja"</formula>
    </cfRule>
  </conditionalFormatting>
  <conditionalFormatting sqref="V342">
    <cfRule type="cellIs" dxfId="287" priority="1403" operator="equal">
      <formula>"Alta"</formula>
    </cfRule>
    <cfRule type="cellIs" dxfId="286" priority="1404" operator="equal">
      <formula>"Moderada"</formula>
    </cfRule>
    <cfRule type="cellIs" dxfId="285" priority="1405" operator="equal">
      <formula>"Extrema"</formula>
    </cfRule>
    <cfRule type="cellIs" dxfId="284" priority="1406" operator="equal">
      <formula>"Baja"</formula>
    </cfRule>
  </conditionalFormatting>
  <conditionalFormatting sqref="X9">
    <cfRule type="cellIs" dxfId="283" priority="1401" operator="equal">
      <formula>"Definir acciones complementarias"</formula>
    </cfRule>
    <cfRule type="cellIs" dxfId="282" priority="1402" operator="equal">
      <formula>"No requiere acciones adicionales"</formula>
    </cfRule>
  </conditionalFormatting>
  <conditionalFormatting sqref="X46">
    <cfRule type="cellIs" dxfId="281" priority="1399" operator="equal">
      <formula>"Definir acciones complementarias"</formula>
    </cfRule>
    <cfRule type="cellIs" dxfId="280" priority="1400" operator="equal">
      <formula>"No requiere acciones adicionales"</formula>
    </cfRule>
  </conditionalFormatting>
  <conditionalFormatting sqref="X83">
    <cfRule type="cellIs" dxfId="279" priority="1397" operator="equal">
      <formula>"Definir acciones complementarias"</formula>
    </cfRule>
    <cfRule type="cellIs" dxfId="278" priority="1398" operator="equal">
      <formula>"No requiere acciones adicionales"</formula>
    </cfRule>
  </conditionalFormatting>
  <conditionalFormatting sqref="X120">
    <cfRule type="cellIs" dxfId="277" priority="1395" operator="equal">
      <formula>"Definir acciones complementarias"</formula>
    </cfRule>
    <cfRule type="cellIs" dxfId="276" priority="1396" operator="equal">
      <formula>"No requiere acciones adicionales"</formula>
    </cfRule>
  </conditionalFormatting>
  <conditionalFormatting sqref="X157">
    <cfRule type="cellIs" dxfId="275" priority="1393" operator="equal">
      <formula>"Definir acciones complementarias"</formula>
    </cfRule>
    <cfRule type="cellIs" dxfId="274" priority="1394" operator="equal">
      <formula>"No requiere acciones adicionales"</formula>
    </cfRule>
  </conditionalFormatting>
  <conditionalFormatting sqref="X194">
    <cfRule type="cellIs" dxfId="273" priority="1391" operator="equal">
      <formula>"Definir acciones complementarias"</formula>
    </cfRule>
    <cfRule type="cellIs" dxfId="272" priority="1392" operator="equal">
      <formula>"No requiere acciones adicionales"</formula>
    </cfRule>
  </conditionalFormatting>
  <conditionalFormatting sqref="X231">
    <cfRule type="cellIs" dxfId="271" priority="1389" operator="equal">
      <formula>"Definir acciones complementarias"</formula>
    </cfRule>
    <cfRule type="cellIs" dxfId="270" priority="1390" operator="equal">
      <formula>"No requiere acciones adicionales"</formula>
    </cfRule>
  </conditionalFormatting>
  <conditionalFormatting sqref="X268">
    <cfRule type="cellIs" dxfId="269" priority="1387" operator="equal">
      <formula>"Definir acciones complementarias"</formula>
    </cfRule>
    <cfRule type="cellIs" dxfId="268" priority="1388" operator="equal">
      <formula>"No requiere acciones adicionales"</formula>
    </cfRule>
  </conditionalFormatting>
  <conditionalFormatting sqref="X305">
    <cfRule type="cellIs" dxfId="267" priority="1385" operator="equal">
      <formula>"Definir acciones complementarias"</formula>
    </cfRule>
    <cfRule type="cellIs" dxfId="266" priority="1386" operator="equal">
      <formula>"No requiere acciones adicionales"</formula>
    </cfRule>
  </conditionalFormatting>
  <conditionalFormatting sqref="X342">
    <cfRule type="cellIs" dxfId="265" priority="1383" operator="equal">
      <formula>"Definir acciones complementarias"</formula>
    </cfRule>
    <cfRule type="cellIs" dxfId="264" priority="1384" operator="equal">
      <formula>"No requiere acciones adicionales"</formula>
    </cfRule>
  </conditionalFormatting>
  <conditionalFormatting sqref="S9 S46 S83 S120 S157 S194 S231 S268 S305 S342">
    <cfRule type="containsText" dxfId="263" priority="1378" operator="containsText" text="Moderado">
      <formula>NOT(ISERROR(SEARCH("Moderado",S9)))</formula>
    </cfRule>
    <cfRule type="containsText" dxfId="262" priority="1379" operator="containsText" text="Débil">
      <formula>NOT(ISERROR(SEARCH("Débil",S9)))</formula>
    </cfRule>
    <cfRule type="containsText" dxfId="261" priority="1380" operator="containsText" text="Fuerte">
      <formula>NOT(ISERROR(SEARCH("Fuerte",S9)))</formula>
    </cfRule>
  </conditionalFormatting>
  <conditionalFormatting sqref="K157:K166">
    <cfRule type="containsText" dxfId="260" priority="876" operator="containsText" text="FALSO">
      <formula>NOT(ISERROR(SEARCH("FALSO",K157)))</formula>
    </cfRule>
    <cfRule type="containsErrors" dxfId="259" priority="877">
      <formula>ISERROR(K157)</formula>
    </cfRule>
  </conditionalFormatting>
  <conditionalFormatting sqref="K193">
    <cfRule type="containsText" dxfId="258" priority="874" operator="containsText" text="FALSO">
      <formula>NOT(ISERROR(SEARCH("FALSO",K193)))</formula>
    </cfRule>
    <cfRule type="containsErrors" dxfId="257" priority="875">
      <formula>ISERROR(K193)</formula>
    </cfRule>
  </conditionalFormatting>
  <conditionalFormatting sqref="K9">
    <cfRule type="cellIs" dxfId="256" priority="911" operator="equal">
      <formula>"Moderada"</formula>
    </cfRule>
    <cfRule type="cellIs" dxfId="255" priority="912" operator="equal">
      <formula>"Extrema"</formula>
    </cfRule>
    <cfRule type="cellIs" dxfId="254" priority="913" operator="equal">
      <formula>"Baja"</formula>
    </cfRule>
  </conditionalFormatting>
  <conditionalFormatting sqref="K46">
    <cfRule type="cellIs" dxfId="253" priority="902" operator="equal">
      <formula>"Alta"</formula>
    </cfRule>
  </conditionalFormatting>
  <conditionalFormatting sqref="K83">
    <cfRule type="cellIs" dxfId="252" priority="894" operator="equal">
      <formula>"Alta"</formula>
    </cfRule>
    <cfRule type="cellIs" dxfId="251" priority="895" operator="equal">
      <formula>"Moderada"</formula>
    </cfRule>
    <cfRule type="cellIs" dxfId="250" priority="896" operator="equal">
      <formula>"Extrema"</formula>
    </cfRule>
    <cfRule type="cellIs" dxfId="249" priority="897" operator="equal">
      <formula>"Baja"</formula>
    </cfRule>
  </conditionalFormatting>
  <conditionalFormatting sqref="K120">
    <cfRule type="cellIs" dxfId="248" priority="886" operator="equal">
      <formula>"Alta"</formula>
    </cfRule>
    <cfRule type="cellIs" dxfId="247" priority="887" operator="equal">
      <formula>"Moderada"</formula>
    </cfRule>
    <cfRule type="cellIs" dxfId="246" priority="888" operator="equal">
      <formula>"Extrema"</formula>
    </cfRule>
    <cfRule type="cellIs" dxfId="245" priority="889" operator="equal">
      <formula>"Baja"</formula>
    </cfRule>
  </conditionalFormatting>
  <conditionalFormatting sqref="K157">
    <cfRule type="cellIs" dxfId="244" priority="878" operator="equal">
      <formula>"Alta"</formula>
    </cfRule>
    <cfRule type="cellIs" dxfId="243" priority="879" operator="equal">
      <formula>"Moderada"</formula>
    </cfRule>
    <cfRule type="cellIs" dxfId="242" priority="880" operator="equal">
      <formula>"Extrema"</formula>
    </cfRule>
    <cfRule type="cellIs" dxfId="241" priority="881" operator="equal">
      <formula>"Baja"</formula>
    </cfRule>
  </conditionalFormatting>
  <conditionalFormatting sqref="K194">
    <cfRule type="cellIs" dxfId="240" priority="870" operator="equal">
      <formula>"Alta"</formula>
    </cfRule>
    <cfRule type="cellIs" dxfId="239" priority="871" operator="equal">
      <formula>"Moderada"</formula>
    </cfRule>
    <cfRule type="cellIs" dxfId="238" priority="872" operator="equal">
      <formula>"Extrema"</formula>
    </cfRule>
    <cfRule type="cellIs" dxfId="237" priority="873" operator="equal">
      <formula>"Baja"</formula>
    </cfRule>
  </conditionalFormatting>
  <conditionalFormatting sqref="K231">
    <cfRule type="cellIs" dxfId="236" priority="862" operator="equal">
      <formula>"Alta"</formula>
    </cfRule>
    <cfRule type="cellIs" dxfId="235" priority="863" operator="equal">
      <formula>"Moderada"</formula>
    </cfRule>
    <cfRule type="cellIs" dxfId="234" priority="864" operator="equal">
      <formula>"Extrema"</formula>
    </cfRule>
    <cfRule type="cellIs" dxfId="233" priority="865" operator="equal">
      <formula>"Baja"</formula>
    </cfRule>
  </conditionalFormatting>
  <conditionalFormatting sqref="K268">
    <cfRule type="containsText" dxfId="232" priority="359" operator="containsText" text="Baja">
      <formula>NOT(ISERROR(SEARCH("Baja",K268)))</formula>
    </cfRule>
    <cfRule type="cellIs" dxfId="231" priority="854" operator="equal">
      <formula>"Alta"</formula>
    </cfRule>
    <cfRule type="cellIs" dxfId="230" priority="855" operator="equal">
      <formula>"Moderada"</formula>
    </cfRule>
    <cfRule type="cellIs" dxfId="229" priority="856" operator="equal">
      <formula>"Extrema"</formula>
    </cfRule>
  </conditionalFormatting>
  <conditionalFormatting sqref="C1:W7 N82:W82 N119:W119 C230:K230 C267:K267 C304:K304 C341:K341 C119:K119 C156:K156 C193:K193 D380:W381 G379:W379 C130:W132 C8:L8 N8:W8 N45:W45 C19:W21 C42:W44 C22:D41 F41:W41 C9:F18 N12:O18 S9:W11 F22:M40 C82:K82 C152:W155 C133:D138 F133:M138 N125:O129 S120:W124 C139:M151 C78:W81 C45:K45 C46:F55 H46:K55 C83:F92 H83:K92 C120:F129 H120:K129 C157:F166 H157:K166 C194:F203 C231:F240 H231:K240 C268:F277 H268:K277 C305:F314 H305:K314 C342:F351 H342:K351 H9:K11 H12:L18 H194:K203 Q18:W18 S46:W49 R125:W129 N156:W156 N193:W193 N230:W230 N267:W267 N304:W304 N341:W341 N85:P92 R12:W17 P46:P49 R85:W92 N157:P166 R157:W166 N194:P203 R194:W203 N231:P240 R231:W240 N268:P277 R268:W277 N305:P314 R305:W314 N342:P351 R342:W351 C56:W58 Q22:W40 C59:M77 C93:W95 C115:W118 C96:M114 P96:W112 P9:Q18 N50:W55 C167:W192 C204:W229 C241:W266 C278:W303 C315:W340 C352:W376 S83:W84 P83:P84 C378:E379 H377:W378 C384:W1048576 C380:C382 Q113:W114 C383:E383 H382:W383">
    <cfRule type="containsErrors" dxfId="228" priority="356">
      <formula>ISERROR(C1)</formula>
    </cfRule>
    <cfRule type="containsText" dxfId="227" priority="358" operator="containsText" text="FALSO">
      <formula>NOT(ISERROR(SEARCH("FALSO",C1)))</formula>
    </cfRule>
  </conditionalFormatting>
  <conditionalFormatting sqref="B22:B41 B96 B59 B170 B207 B244 B281 B318 B355">
    <cfRule type="containsText" dxfId="226" priority="357" operator="containsText" text="FALSO">
      <formula>NOT(ISERROR(SEARCH("FALSO",B22)))</formula>
    </cfRule>
  </conditionalFormatting>
  <conditionalFormatting sqref="L45 L51:L55">
    <cfRule type="containsErrors" dxfId="225" priority="354">
      <formula>ISERROR(L45)</formula>
    </cfRule>
    <cfRule type="containsText" dxfId="224" priority="355" operator="containsText" text="FALSO">
      <formula>NOT(ISERROR(SEARCH("FALSO",L45)))</formula>
    </cfRule>
  </conditionalFormatting>
  <conditionalFormatting sqref="L82 L85:L92">
    <cfRule type="containsErrors" dxfId="223" priority="352">
      <formula>ISERROR(L82)</formula>
    </cfRule>
    <cfRule type="containsText" dxfId="222" priority="353" operator="containsText" text="FALSO">
      <formula>NOT(ISERROR(SEARCH("FALSO",L82)))</formula>
    </cfRule>
  </conditionalFormatting>
  <conditionalFormatting sqref="L119 L125:L129">
    <cfRule type="containsErrors" dxfId="221" priority="350">
      <formula>ISERROR(L119)</formula>
    </cfRule>
    <cfRule type="containsText" dxfId="220" priority="351" operator="containsText" text="FALSO">
      <formula>NOT(ISERROR(SEARCH("FALSO",L119)))</formula>
    </cfRule>
  </conditionalFormatting>
  <conditionalFormatting sqref="L156:L166">
    <cfRule type="containsErrors" dxfId="219" priority="348">
      <formula>ISERROR(L156)</formula>
    </cfRule>
    <cfRule type="containsText" dxfId="218" priority="349" operator="containsText" text="FALSO">
      <formula>NOT(ISERROR(SEARCH("FALSO",L156)))</formula>
    </cfRule>
  </conditionalFormatting>
  <conditionalFormatting sqref="L193:L203">
    <cfRule type="containsErrors" dxfId="217" priority="346">
      <formula>ISERROR(L193)</formula>
    </cfRule>
    <cfRule type="containsText" dxfId="216" priority="347" operator="containsText" text="FALSO">
      <formula>NOT(ISERROR(SEARCH("FALSO",L193)))</formula>
    </cfRule>
  </conditionalFormatting>
  <conditionalFormatting sqref="L230:L240">
    <cfRule type="containsErrors" dxfId="215" priority="344">
      <formula>ISERROR(L230)</formula>
    </cfRule>
    <cfRule type="containsText" dxfId="214" priority="345" operator="containsText" text="FALSO">
      <formula>NOT(ISERROR(SEARCH("FALSO",L230)))</formula>
    </cfRule>
  </conditionalFormatting>
  <conditionalFormatting sqref="L267:L277">
    <cfRule type="containsErrors" dxfId="213" priority="342">
      <formula>ISERROR(L267)</formula>
    </cfRule>
    <cfRule type="containsText" dxfId="212" priority="343" operator="containsText" text="FALSO">
      <formula>NOT(ISERROR(SEARCH("FALSO",L267)))</formula>
    </cfRule>
  </conditionalFormatting>
  <conditionalFormatting sqref="L304:L314">
    <cfRule type="containsErrors" dxfId="211" priority="340">
      <formula>ISERROR(L304)</formula>
    </cfRule>
    <cfRule type="containsText" dxfId="210" priority="341" operator="containsText" text="FALSO">
      <formula>NOT(ISERROR(SEARCH("FALSO",L304)))</formula>
    </cfRule>
  </conditionalFormatting>
  <conditionalFormatting sqref="L341:L351">
    <cfRule type="containsErrors" dxfId="209" priority="338">
      <formula>ISERROR(L341)</formula>
    </cfRule>
    <cfRule type="containsText" dxfId="208" priority="339" operator="containsText" text="FALSO">
      <formula>NOT(ISERROR(SEARCH("FALSO",L341)))</formula>
    </cfRule>
  </conditionalFormatting>
  <conditionalFormatting sqref="I9:J18 I83:J92 I120:J129 I157:J166 I194:J203 I231:J240 I268:J277 I305:J314 I342:J351 I46:J55">
    <cfRule type="cellIs" dxfId="207" priority="1455" operator="between">
      <formula>0</formula>
      <formula>0</formula>
    </cfRule>
  </conditionalFormatting>
  <conditionalFormatting sqref="K342 K46">
    <cfRule type="cellIs" dxfId="206" priority="903" operator="equal">
      <formula>"Moderada"</formula>
    </cfRule>
    <cfRule type="cellIs" dxfId="205" priority="904" operator="equal">
      <formula>"Extrema"</formula>
    </cfRule>
    <cfRule type="cellIs" dxfId="204" priority="905" operator="equal">
      <formula>"Baja"</formula>
    </cfRule>
  </conditionalFormatting>
  <conditionalFormatting sqref="K342 K46 K9">
    <cfRule type="cellIs" dxfId="203" priority="910" operator="equal">
      <formula>"Alta"</formula>
    </cfRule>
  </conditionalFormatting>
  <conditionalFormatting sqref="E22:E41">
    <cfRule type="containsErrors" dxfId="202" priority="335">
      <formula>ISERROR(E22)</formula>
    </cfRule>
    <cfRule type="containsText" dxfId="201" priority="336" operator="containsText" text="FALSO">
      <formula>NOT(ISERROR(SEARCH("FALSO",E22)))</formula>
    </cfRule>
  </conditionalFormatting>
  <conditionalFormatting sqref="L9:L11">
    <cfRule type="containsErrors" dxfId="200" priority="333">
      <formula>ISERROR(L9)</formula>
    </cfRule>
    <cfRule type="containsText" dxfId="199" priority="334" operator="containsText" text="FALSO">
      <formula>NOT(ISERROR(SEARCH("FALSO",L9)))</formula>
    </cfRule>
  </conditionalFormatting>
  <conditionalFormatting sqref="N9:N11">
    <cfRule type="containsErrors" dxfId="198" priority="331">
      <formula>ISERROR(N9)</formula>
    </cfRule>
    <cfRule type="containsText" dxfId="197" priority="332" operator="containsText" text="FALSO">
      <formula>NOT(ISERROR(SEARCH("FALSO",N9)))</formula>
    </cfRule>
  </conditionalFormatting>
  <conditionalFormatting sqref="O9:O11">
    <cfRule type="containsErrors" dxfId="196" priority="329">
      <formula>ISERROR(O9)</formula>
    </cfRule>
    <cfRule type="containsText" dxfId="195" priority="330" operator="containsText" text="FALSO">
      <formula>NOT(ISERROR(SEARCH("FALSO",O9)))</formula>
    </cfRule>
  </conditionalFormatting>
  <conditionalFormatting sqref="R9:R11">
    <cfRule type="containsErrors" dxfId="194" priority="327">
      <formula>ISERROR(R9)</formula>
    </cfRule>
    <cfRule type="containsText" dxfId="193" priority="328" operator="containsText" text="FALSO">
      <formula>NOT(ISERROR(SEARCH("FALSO",R9)))</formula>
    </cfRule>
  </conditionalFormatting>
  <conditionalFormatting sqref="N24:P40">
    <cfRule type="containsErrors" dxfId="192" priority="325">
      <formula>ISERROR(N24)</formula>
    </cfRule>
    <cfRule type="containsText" dxfId="191" priority="326" operator="containsText" text="FALSO">
      <formula>NOT(ISERROR(SEARCH("FALSO",N24)))</formula>
    </cfRule>
  </conditionalFormatting>
  <conditionalFormatting sqref="N50">
    <cfRule type="containsErrors" dxfId="190" priority="317">
      <formula>ISERROR(N50)</formula>
    </cfRule>
    <cfRule type="containsText" dxfId="189" priority="318" operator="containsText" text="FALSO">
      <formula>NOT(ISERROR(SEARCH("FALSO",N50)))</formula>
    </cfRule>
  </conditionalFormatting>
  <conditionalFormatting sqref="L50">
    <cfRule type="containsErrors" dxfId="188" priority="315">
      <formula>ISERROR(L50)</formula>
    </cfRule>
    <cfRule type="containsText" dxfId="187" priority="316" operator="containsText" text="FALSO">
      <formula>NOT(ISERROR(SEARCH("FALSO",L50)))</formula>
    </cfRule>
  </conditionalFormatting>
  <conditionalFormatting sqref="E133:E138">
    <cfRule type="containsErrors" dxfId="186" priority="301">
      <formula>ISERROR(E133)</formula>
    </cfRule>
    <cfRule type="containsText" dxfId="185" priority="302" operator="containsText" text="FALSO">
      <formula>NOT(ISERROR(SEARCH("FALSO",E133)))</formula>
    </cfRule>
  </conditionalFormatting>
  <conditionalFormatting sqref="B133">
    <cfRule type="containsText" dxfId="184" priority="300" operator="containsText" text="FALSO">
      <formula>NOT(ISERROR(SEARCH("FALSO",B133)))</formula>
    </cfRule>
  </conditionalFormatting>
  <conditionalFormatting sqref="N120:O120 R120">
    <cfRule type="containsErrors" dxfId="183" priority="298">
      <formula>ISERROR(N120)</formula>
    </cfRule>
    <cfRule type="containsText" dxfId="182" priority="299" operator="containsText" text="FALSO">
      <formula>NOT(ISERROR(SEARCH("FALSO",N120)))</formula>
    </cfRule>
  </conditionalFormatting>
  <conditionalFormatting sqref="L120">
    <cfRule type="containsErrors" dxfId="181" priority="296">
      <formula>ISERROR(L120)</formula>
    </cfRule>
    <cfRule type="containsText" dxfId="180" priority="297" operator="containsText" text="FALSO">
      <formula>NOT(ISERROR(SEARCH("FALSO",L120)))</formula>
    </cfRule>
  </conditionalFormatting>
  <conditionalFormatting sqref="N121:O121 R121">
    <cfRule type="containsErrors" dxfId="179" priority="294">
      <formula>ISERROR(N121)</formula>
    </cfRule>
    <cfRule type="containsText" dxfId="178" priority="295" operator="containsText" text="FALSO">
      <formula>NOT(ISERROR(SEARCH("FALSO",N121)))</formula>
    </cfRule>
  </conditionalFormatting>
  <conditionalFormatting sqref="L121">
    <cfRule type="containsErrors" dxfId="177" priority="292">
      <formula>ISERROR(L121)</formula>
    </cfRule>
    <cfRule type="containsText" dxfId="176" priority="293" operator="containsText" text="FALSO">
      <formula>NOT(ISERROR(SEARCH("FALSO",L121)))</formula>
    </cfRule>
  </conditionalFormatting>
  <conditionalFormatting sqref="N122:O123 R122:R124">
    <cfRule type="containsErrors" dxfId="175" priority="290">
      <formula>ISERROR(N122)</formula>
    </cfRule>
    <cfRule type="containsText" dxfId="174" priority="291" operator="containsText" text="FALSO">
      <formula>NOT(ISERROR(SEARCH("FALSO",N122)))</formula>
    </cfRule>
  </conditionalFormatting>
  <conditionalFormatting sqref="L123">
    <cfRule type="containsErrors" dxfId="173" priority="288">
      <formula>ISERROR(L123)</formula>
    </cfRule>
    <cfRule type="containsText" dxfId="172" priority="289" operator="containsText" text="FALSO">
      <formula>NOT(ISERROR(SEARCH("FALSO",L123)))</formula>
    </cfRule>
  </conditionalFormatting>
  <conditionalFormatting sqref="L124 N124:O124">
    <cfRule type="containsErrors" dxfId="171" priority="284">
      <formula>ISERROR(L124)</formula>
    </cfRule>
    <cfRule type="containsText" dxfId="170" priority="285" operator="containsText" text="FALSO">
      <formula>NOT(ISERROR(SEARCH("FALSO",L124)))</formula>
    </cfRule>
  </conditionalFormatting>
  <conditionalFormatting sqref="L123 N123:O123">
    <cfRule type="containsErrors" dxfId="169" priority="280">
      <formula>ISERROR(L123)</formula>
    </cfRule>
    <cfRule type="containsText" dxfId="168" priority="281" operator="containsText" text="FALSO">
      <formula>NOT(ISERROR(SEARCH("FALSO",L123)))</formula>
    </cfRule>
  </conditionalFormatting>
  <conditionalFormatting sqref="N51">
    <cfRule type="containsErrors" dxfId="167" priority="276">
      <formula>ISERROR(N51)</formula>
    </cfRule>
    <cfRule type="containsText" dxfId="166" priority="277" operator="containsText" text="FALSO">
      <formula>NOT(ISERROR(SEARCH("FALSO",N51)))</formula>
    </cfRule>
  </conditionalFormatting>
  <conditionalFormatting sqref="L51">
    <cfRule type="containsErrors" dxfId="165" priority="274">
      <formula>ISERROR(L51)</formula>
    </cfRule>
    <cfRule type="containsText" dxfId="164" priority="275" operator="containsText" text="FALSO">
      <formula>NOT(ISERROR(SEARCH("FALSO",L51)))</formula>
    </cfRule>
  </conditionalFormatting>
  <conditionalFormatting sqref="N50">
    <cfRule type="containsErrors" dxfId="163" priority="272">
      <formula>ISERROR(N50)</formula>
    </cfRule>
    <cfRule type="containsText" dxfId="162" priority="273" operator="containsText" text="FALSO">
      <formula>NOT(ISERROR(SEARCH("FALSO",N50)))</formula>
    </cfRule>
  </conditionalFormatting>
  <conditionalFormatting sqref="L50">
    <cfRule type="containsErrors" dxfId="161" priority="270">
      <formula>ISERROR(L50)</formula>
    </cfRule>
    <cfRule type="containsText" dxfId="160" priority="271" operator="containsText" text="FALSO">
      <formula>NOT(ISERROR(SEARCH("FALSO",L50)))</formula>
    </cfRule>
  </conditionalFormatting>
  <conditionalFormatting sqref="L50">
    <cfRule type="containsErrors" dxfId="159" priority="268">
      <formula>ISERROR(L50)</formula>
    </cfRule>
    <cfRule type="containsText" dxfId="158" priority="269" operator="containsText" text="FALSO">
      <formula>NOT(ISERROR(SEARCH("FALSO",L50)))</formula>
    </cfRule>
  </conditionalFormatting>
  <conditionalFormatting sqref="N50">
    <cfRule type="containsErrors" dxfId="157" priority="256">
      <formula>ISERROR(N50)</formula>
    </cfRule>
    <cfRule type="containsText" dxfId="156" priority="257" operator="containsText" text="FALSO">
      <formula>NOT(ISERROR(SEARCH("FALSO",N50)))</formula>
    </cfRule>
  </conditionalFormatting>
  <conditionalFormatting sqref="L50">
    <cfRule type="containsErrors" dxfId="155" priority="254">
      <formula>ISERROR(L50)</formula>
    </cfRule>
    <cfRule type="containsText" dxfId="154" priority="255" operator="containsText" text="FALSO">
      <formula>NOT(ISERROR(SEARCH("FALSO",L50)))</formula>
    </cfRule>
  </conditionalFormatting>
  <conditionalFormatting sqref="L122">
    <cfRule type="containsErrors" dxfId="153" priority="171">
      <formula>ISERROR(L122)</formula>
    </cfRule>
    <cfRule type="containsText" dxfId="152" priority="172" operator="containsText" text="FALSO">
      <formula>NOT(ISERROR(SEARCH("FALSO",L122)))</formula>
    </cfRule>
  </conditionalFormatting>
  <conditionalFormatting sqref="G342:G351 G305:G314 G268:G277 G231:G240 G194:G203 G157:G166 G120:G129 G83:G92 G46:G55">
    <cfRule type="containsErrors" dxfId="151" priority="161">
      <formula>ISERROR(G46)</formula>
    </cfRule>
    <cfRule type="containsText" dxfId="150" priority="162" operator="containsText" text="FALSO">
      <formula>NOT(ISERROR(SEARCH("FALSO",G46)))</formula>
    </cfRule>
  </conditionalFormatting>
  <conditionalFormatting sqref="G9:G18">
    <cfRule type="containsErrors" dxfId="149" priority="159">
      <formula>ISERROR(G9)</formula>
    </cfRule>
    <cfRule type="containsText" dxfId="148" priority="160" operator="containsText" text="FALSO">
      <formula>NOT(ISERROR(SEARCH("FALSO",G9)))</formula>
    </cfRule>
  </conditionalFormatting>
  <conditionalFormatting sqref="P123:P129">
    <cfRule type="containsErrors" dxfId="147" priority="157">
      <formula>ISERROR(P123)</formula>
    </cfRule>
    <cfRule type="containsText" dxfId="146" priority="158" operator="containsText" text="FALSO">
      <formula>NOT(ISERROR(SEARCH("FALSO",P123)))</formula>
    </cfRule>
  </conditionalFormatting>
  <conditionalFormatting sqref="P120:P122">
    <cfRule type="containsErrors" dxfId="145" priority="153">
      <formula>ISERROR(P120)</formula>
    </cfRule>
    <cfRule type="containsText" dxfId="144" priority="154" operator="containsText" text="FALSO">
      <formula>NOT(ISERROR(SEARCH("FALSO",P120)))</formula>
    </cfRule>
  </conditionalFormatting>
  <conditionalFormatting sqref="Q121:Q122">
    <cfRule type="containsErrors" dxfId="143" priority="149">
      <formula>ISERROR(Q121)</formula>
    </cfRule>
    <cfRule type="containsText" dxfId="142" priority="150" operator="containsText" text="FALSO">
      <formula>NOT(ISERROR(SEARCH("FALSO",Q121)))</formula>
    </cfRule>
  </conditionalFormatting>
  <conditionalFormatting sqref="Q157:Q166">
    <cfRule type="containsErrors" dxfId="141" priority="147">
      <formula>ISERROR(Q157)</formula>
    </cfRule>
    <cfRule type="containsText" dxfId="140" priority="148" operator="containsText" text="FALSO">
      <formula>NOT(ISERROR(SEARCH("FALSO",Q157)))</formula>
    </cfRule>
  </conditionalFormatting>
  <conditionalFormatting sqref="N22:P23">
    <cfRule type="containsErrors" dxfId="139" priority="141">
      <formula>ISERROR(N22)</formula>
    </cfRule>
    <cfRule type="containsText" dxfId="138" priority="142" operator="containsText" text="FALSO">
      <formula>NOT(ISERROR(SEARCH("FALSO",N22)))</formula>
    </cfRule>
  </conditionalFormatting>
  <conditionalFormatting sqref="R59:W77">
    <cfRule type="containsErrors" dxfId="137" priority="137">
      <formula>ISERROR(R59)</formula>
    </cfRule>
    <cfRule type="containsText" dxfId="136" priority="138" operator="containsText" text="FALSO">
      <formula>NOT(ISERROR(SEARCH("FALSO",R59)))</formula>
    </cfRule>
  </conditionalFormatting>
  <conditionalFormatting sqref="Q133:W151">
    <cfRule type="containsErrors" dxfId="135" priority="135">
      <formula>ISERROR(Q133)</formula>
    </cfRule>
    <cfRule type="containsText" dxfId="134" priority="136" operator="containsText" text="FALSO">
      <formula>NOT(ISERROR(SEARCH("FALSO",Q133)))</formula>
    </cfRule>
  </conditionalFormatting>
  <conditionalFormatting sqref="Q61:Q77">
    <cfRule type="containsErrors" dxfId="133" priority="133">
      <formula>ISERROR(Q61)</formula>
    </cfRule>
    <cfRule type="containsText" dxfId="132" priority="134" operator="containsText" text="FALSO">
      <formula>NOT(ISERROR(SEARCH("FALSO",Q61)))</formula>
    </cfRule>
  </conditionalFormatting>
  <conditionalFormatting sqref="Q59:Q60">
    <cfRule type="containsErrors" dxfId="131" priority="131">
      <formula>ISERROR(Q59)</formula>
    </cfRule>
    <cfRule type="containsText" dxfId="130" priority="132" operator="containsText" text="FALSO">
      <formula>NOT(ISERROR(SEARCH("FALSO",Q59)))</formula>
    </cfRule>
  </conditionalFormatting>
  <conditionalFormatting sqref="N98:N114">
    <cfRule type="containsErrors" dxfId="129" priority="129">
      <formula>ISERROR(N98)</formula>
    </cfRule>
    <cfRule type="containsText" dxfId="128" priority="130" operator="containsText" text="FALSO">
      <formula>NOT(ISERROR(SEARCH("FALSO",N98)))</formula>
    </cfRule>
  </conditionalFormatting>
  <conditionalFormatting sqref="N96:N97">
    <cfRule type="containsErrors" dxfId="127" priority="127">
      <formula>ISERROR(N96)</formula>
    </cfRule>
    <cfRule type="containsText" dxfId="126" priority="128" operator="containsText" text="FALSO">
      <formula>NOT(ISERROR(SEARCH("FALSO",N96)))</formula>
    </cfRule>
  </conditionalFormatting>
  <conditionalFormatting sqref="O98:O114 P113:P114">
    <cfRule type="containsErrors" dxfId="125" priority="125">
      <formula>ISERROR(O98)</formula>
    </cfRule>
    <cfRule type="containsText" dxfId="124" priority="126" operator="containsText" text="FALSO">
      <formula>NOT(ISERROR(SEARCH("FALSO",O98)))</formula>
    </cfRule>
  </conditionalFormatting>
  <conditionalFormatting sqref="O96:O97">
    <cfRule type="containsErrors" dxfId="123" priority="123">
      <formula>ISERROR(O96)</formula>
    </cfRule>
    <cfRule type="containsText" dxfId="122" priority="124" operator="containsText" text="FALSO">
      <formula>NOT(ISERROR(SEARCH("FALSO",O96)))</formula>
    </cfRule>
  </conditionalFormatting>
  <conditionalFormatting sqref="N135:P151">
    <cfRule type="containsErrors" dxfId="121" priority="121">
      <formula>ISERROR(N135)</formula>
    </cfRule>
    <cfRule type="containsText" dxfId="120" priority="122" operator="containsText" text="FALSO">
      <formula>NOT(ISERROR(SEARCH("FALSO",N135)))</formula>
    </cfRule>
  </conditionalFormatting>
  <conditionalFormatting sqref="N133:P134">
    <cfRule type="containsErrors" dxfId="119" priority="119">
      <formula>ISERROR(N133)</formula>
    </cfRule>
    <cfRule type="containsText" dxfId="118" priority="120" operator="containsText" text="FALSO">
      <formula>NOT(ISERROR(SEARCH("FALSO",N133)))</formula>
    </cfRule>
  </conditionalFormatting>
  <conditionalFormatting sqref="N61:N77 O73:P77">
    <cfRule type="containsErrors" dxfId="117" priority="117">
      <formula>ISERROR(N61)</formula>
    </cfRule>
    <cfRule type="containsText" dxfId="116" priority="118" operator="containsText" text="FALSO">
      <formula>NOT(ISERROR(SEARCH("FALSO",N61)))</formula>
    </cfRule>
  </conditionalFormatting>
  <conditionalFormatting sqref="N59:N60">
    <cfRule type="containsErrors" dxfId="115" priority="115">
      <formula>ISERROR(N59)</formula>
    </cfRule>
    <cfRule type="containsText" dxfId="114" priority="116" operator="containsText" text="FALSO">
      <formula>NOT(ISERROR(SEARCH("FALSO",N59)))</formula>
    </cfRule>
  </conditionalFormatting>
  <conditionalFormatting sqref="O61:O72">
    <cfRule type="containsErrors" dxfId="113" priority="113">
      <formula>ISERROR(O61)</formula>
    </cfRule>
    <cfRule type="containsText" dxfId="112" priority="114" operator="containsText" text="FALSO">
      <formula>NOT(ISERROR(SEARCH("FALSO",O61)))</formula>
    </cfRule>
  </conditionalFormatting>
  <conditionalFormatting sqref="O59:O60">
    <cfRule type="containsErrors" dxfId="111" priority="111">
      <formula>ISERROR(O59)</formula>
    </cfRule>
    <cfRule type="containsText" dxfId="110" priority="112" operator="containsText" text="FALSO">
      <formula>NOT(ISERROR(SEARCH("FALSO",O59)))</formula>
    </cfRule>
  </conditionalFormatting>
  <conditionalFormatting sqref="P61:P72">
    <cfRule type="containsErrors" dxfId="109" priority="109">
      <formula>ISERROR(P61)</formula>
    </cfRule>
    <cfRule type="containsText" dxfId="108" priority="110" operator="containsText" text="FALSO">
      <formula>NOT(ISERROR(SEARCH("FALSO",P61)))</formula>
    </cfRule>
  </conditionalFormatting>
  <conditionalFormatting sqref="P59:P60">
    <cfRule type="containsErrors" dxfId="107" priority="107">
      <formula>ISERROR(P59)</formula>
    </cfRule>
    <cfRule type="containsText" dxfId="106" priority="108" operator="containsText" text="FALSO">
      <formula>NOT(ISERROR(SEARCH("FALSO",P59)))</formula>
    </cfRule>
  </conditionalFormatting>
  <conditionalFormatting sqref="Q46:Q49">
    <cfRule type="containsErrors" dxfId="105" priority="105">
      <formula>ISERROR(Q46)</formula>
    </cfRule>
    <cfRule type="containsText" dxfId="104" priority="106" operator="containsText" text="FALSO">
      <formula>NOT(ISERROR(SEARCH("FALSO",Q46)))</formula>
    </cfRule>
  </conditionalFormatting>
  <conditionalFormatting sqref="Q83:Q84">
    <cfRule type="containsErrors" dxfId="103" priority="103">
      <formula>ISERROR(Q83)</formula>
    </cfRule>
    <cfRule type="containsText" dxfId="102" priority="104" operator="containsText" text="FALSO">
      <formula>NOT(ISERROR(SEARCH("FALSO",Q83)))</formula>
    </cfRule>
  </conditionalFormatting>
  <conditionalFormatting sqref="Q120">
    <cfRule type="containsErrors" dxfId="101" priority="101">
      <formula>ISERROR(Q120)</formula>
    </cfRule>
    <cfRule type="containsText" dxfId="100" priority="102" operator="containsText" text="FALSO">
      <formula>NOT(ISERROR(SEARCH("FALSO",Q120)))</formula>
    </cfRule>
  </conditionalFormatting>
  <conditionalFormatting sqref="Q194:Q203">
    <cfRule type="containsErrors" dxfId="99" priority="99">
      <formula>ISERROR(Q194)</formula>
    </cfRule>
    <cfRule type="containsText" dxfId="98" priority="100" operator="containsText" text="FALSO">
      <formula>NOT(ISERROR(SEARCH("FALSO",Q194)))</formula>
    </cfRule>
  </conditionalFormatting>
  <conditionalFormatting sqref="Q231:Q240">
    <cfRule type="containsErrors" dxfId="97" priority="97">
      <formula>ISERROR(Q231)</formula>
    </cfRule>
    <cfRule type="containsText" dxfId="96" priority="98" operator="containsText" text="FALSO">
      <formula>NOT(ISERROR(SEARCH("FALSO",Q231)))</formula>
    </cfRule>
  </conditionalFormatting>
  <conditionalFormatting sqref="Q268:Q277">
    <cfRule type="containsErrors" dxfId="95" priority="95">
      <formula>ISERROR(Q268)</formula>
    </cfRule>
    <cfRule type="containsText" dxfId="94" priority="96" operator="containsText" text="FALSO">
      <formula>NOT(ISERROR(SEARCH("FALSO",Q268)))</formula>
    </cfRule>
  </conditionalFormatting>
  <conditionalFormatting sqref="Q305:Q314">
    <cfRule type="containsErrors" dxfId="93" priority="93">
      <formula>ISERROR(Q305)</formula>
    </cfRule>
    <cfRule type="containsText" dxfId="92" priority="94" operator="containsText" text="FALSO">
      <formula>NOT(ISERROR(SEARCH("FALSO",Q305)))</formula>
    </cfRule>
  </conditionalFormatting>
  <conditionalFormatting sqref="Q342:Q351">
    <cfRule type="containsErrors" dxfId="91" priority="91">
      <formula>ISERROR(Q342)</formula>
    </cfRule>
    <cfRule type="containsText" dxfId="90" priority="92" operator="containsText" text="FALSO">
      <formula>NOT(ISERROR(SEARCH("FALSO",Q342)))</formula>
    </cfRule>
  </conditionalFormatting>
  <conditionalFormatting sqref="Q85:Q92">
    <cfRule type="containsErrors" dxfId="89" priority="89">
      <formula>ISERROR(Q85)</formula>
    </cfRule>
    <cfRule type="containsText" dxfId="88" priority="90" operator="containsText" text="FALSO">
      <formula>NOT(ISERROR(SEARCH("FALSO",Q85)))</formula>
    </cfRule>
  </conditionalFormatting>
  <conditionalFormatting sqref="Q123:Q129">
    <cfRule type="containsErrors" dxfId="87" priority="87">
      <formula>ISERROR(Q123)</formula>
    </cfRule>
    <cfRule type="containsText" dxfId="86" priority="88" operator="containsText" text="FALSO">
      <formula>NOT(ISERROR(SEARCH("FALSO",Q123)))</formula>
    </cfRule>
  </conditionalFormatting>
  <conditionalFormatting sqref="B1:B381 B383:B1048576">
    <cfRule type="containsErrors" dxfId="85" priority="86">
      <formula>ISERROR(B1)</formula>
    </cfRule>
  </conditionalFormatting>
  <conditionalFormatting sqref="N47:O47">
    <cfRule type="containsErrors" dxfId="84" priority="84">
      <formula>ISERROR(N47)</formula>
    </cfRule>
    <cfRule type="containsText" dxfId="83" priority="85" operator="containsText" text="FALSO">
      <formula>NOT(ISERROR(SEARCH("FALSO",N47)))</formula>
    </cfRule>
  </conditionalFormatting>
  <conditionalFormatting sqref="L46">
    <cfRule type="containsErrors" dxfId="82" priority="82">
      <formula>ISERROR(L46)</formula>
    </cfRule>
    <cfRule type="containsText" dxfId="81" priority="83" operator="containsText" text="FALSO">
      <formula>NOT(ISERROR(SEARCH("FALSO",L46)))</formula>
    </cfRule>
  </conditionalFormatting>
  <conditionalFormatting sqref="N46:O46">
    <cfRule type="containsErrors" dxfId="80" priority="80">
      <formula>ISERROR(N46)</formula>
    </cfRule>
    <cfRule type="containsText" dxfId="79" priority="81" operator="containsText" text="FALSO">
      <formula>NOT(ISERROR(SEARCH("FALSO",N46)))</formula>
    </cfRule>
  </conditionalFormatting>
  <conditionalFormatting sqref="N47">
    <cfRule type="containsErrors" dxfId="78" priority="78">
      <formula>ISERROR(N47)</formula>
    </cfRule>
    <cfRule type="containsText" dxfId="77" priority="79" operator="containsText" text="FALSO">
      <formula>NOT(ISERROR(SEARCH("FALSO",N47)))</formula>
    </cfRule>
  </conditionalFormatting>
  <conditionalFormatting sqref="L47">
    <cfRule type="containsErrors" dxfId="76" priority="76">
      <formula>ISERROR(L47)</formula>
    </cfRule>
    <cfRule type="containsText" dxfId="75" priority="77" operator="containsText" text="FALSO">
      <formula>NOT(ISERROR(SEARCH("FALSO",L47)))</formula>
    </cfRule>
  </conditionalFormatting>
  <conditionalFormatting sqref="L47">
    <cfRule type="containsErrors" dxfId="74" priority="74">
      <formula>ISERROR(L47)</formula>
    </cfRule>
    <cfRule type="containsText" dxfId="73" priority="75" operator="containsText" text="FALSO">
      <formula>NOT(ISERROR(SEARCH("FALSO",L47)))</formula>
    </cfRule>
  </conditionalFormatting>
  <conditionalFormatting sqref="L47">
    <cfRule type="containsErrors" dxfId="72" priority="72">
      <formula>ISERROR(L47)</formula>
    </cfRule>
    <cfRule type="containsText" dxfId="71" priority="73" operator="containsText" text="FALSO">
      <formula>NOT(ISERROR(SEARCH("FALSO",L47)))</formula>
    </cfRule>
  </conditionalFormatting>
  <conditionalFormatting sqref="N47">
    <cfRule type="containsErrors" dxfId="70" priority="70">
      <formula>ISERROR(N47)</formula>
    </cfRule>
    <cfRule type="containsText" dxfId="69" priority="71" operator="containsText" text="FALSO">
      <formula>NOT(ISERROR(SEARCH("FALSO",N47)))</formula>
    </cfRule>
  </conditionalFormatting>
  <conditionalFormatting sqref="L47">
    <cfRule type="containsErrors" dxfId="68" priority="68">
      <formula>ISERROR(L47)</formula>
    </cfRule>
    <cfRule type="containsText" dxfId="67" priority="69" operator="containsText" text="FALSO">
      <formula>NOT(ISERROR(SEARCH("FALSO",L47)))</formula>
    </cfRule>
  </conditionalFormatting>
  <conditionalFormatting sqref="N48:O48">
    <cfRule type="containsErrors" dxfId="66" priority="66">
      <formula>ISERROR(N48)</formula>
    </cfRule>
    <cfRule type="containsText" dxfId="65" priority="67" operator="containsText" text="FALSO">
      <formula>NOT(ISERROR(SEARCH("FALSO",N48)))</formula>
    </cfRule>
  </conditionalFormatting>
  <conditionalFormatting sqref="N48">
    <cfRule type="containsErrors" dxfId="64" priority="64">
      <formula>ISERROR(N48)</formula>
    </cfRule>
    <cfRule type="containsText" dxfId="63" priority="65" operator="containsText" text="FALSO">
      <formula>NOT(ISERROR(SEARCH("FALSO",N48)))</formula>
    </cfRule>
  </conditionalFormatting>
  <conditionalFormatting sqref="L48">
    <cfRule type="containsErrors" dxfId="62" priority="62">
      <formula>ISERROR(L48)</formula>
    </cfRule>
    <cfRule type="containsText" dxfId="61" priority="63" operator="containsText" text="FALSO">
      <formula>NOT(ISERROR(SEARCH("FALSO",L48)))</formula>
    </cfRule>
  </conditionalFormatting>
  <conditionalFormatting sqref="N48">
    <cfRule type="containsErrors" dxfId="60" priority="60">
      <formula>ISERROR(N48)</formula>
    </cfRule>
    <cfRule type="containsText" dxfId="59" priority="61" operator="containsText" text="FALSO">
      <formula>NOT(ISERROR(SEARCH("FALSO",N48)))</formula>
    </cfRule>
  </conditionalFormatting>
  <conditionalFormatting sqref="L48">
    <cfRule type="containsErrors" dxfId="58" priority="58">
      <formula>ISERROR(L48)</formula>
    </cfRule>
    <cfRule type="containsText" dxfId="57" priority="59" operator="containsText" text="FALSO">
      <formula>NOT(ISERROR(SEARCH("FALSO",L48)))</formula>
    </cfRule>
  </conditionalFormatting>
  <conditionalFormatting sqref="N48">
    <cfRule type="containsErrors" dxfId="56" priority="56">
      <formula>ISERROR(N48)</formula>
    </cfRule>
    <cfRule type="containsText" dxfId="55" priority="57" operator="containsText" text="FALSO">
      <formula>NOT(ISERROR(SEARCH("FALSO",N48)))</formula>
    </cfRule>
  </conditionalFormatting>
  <conditionalFormatting sqref="L48">
    <cfRule type="containsErrors" dxfId="54" priority="54">
      <formula>ISERROR(L48)</formula>
    </cfRule>
    <cfRule type="containsText" dxfId="53" priority="55" operator="containsText" text="FALSO">
      <formula>NOT(ISERROR(SEARCH("FALSO",L48)))</formula>
    </cfRule>
  </conditionalFormatting>
  <conditionalFormatting sqref="N48">
    <cfRule type="containsErrors" dxfId="52" priority="52">
      <formula>ISERROR(N48)</formula>
    </cfRule>
    <cfRule type="containsText" dxfId="51" priority="53" operator="containsText" text="FALSO">
      <formula>NOT(ISERROR(SEARCH("FALSO",N48)))</formula>
    </cfRule>
  </conditionalFormatting>
  <conditionalFormatting sqref="L48">
    <cfRule type="containsErrors" dxfId="50" priority="50">
      <formula>ISERROR(L48)</formula>
    </cfRule>
    <cfRule type="containsText" dxfId="49" priority="51" operator="containsText" text="FALSO">
      <formula>NOT(ISERROR(SEARCH("FALSO",L48)))</formula>
    </cfRule>
  </conditionalFormatting>
  <conditionalFormatting sqref="N48">
    <cfRule type="containsErrors" dxfId="48" priority="48">
      <formula>ISERROR(N48)</formula>
    </cfRule>
    <cfRule type="containsText" dxfId="47" priority="49" operator="containsText" text="FALSO">
      <formula>NOT(ISERROR(SEARCH("FALSO",N48)))</formula>
    </cfRule>
  </conditionalFormatting>
  <conditionalFormatting sqref="L48">
    <cfRule type="containsErrors" dxfId="46" priority="46">
      <formula>ISERROR(L48)</formula>
    </cfRule>
    <cfRule type="containsText" dxfId="45" priority="47" operator="containsText" text="FALSO">
      <formula>NOT(ISERROR(SEARCH("FALSO",L48)))</formula>
    </cfRule>
  </conditionalFormatting>
  <conditionalFormatting sqref="L48">
    <cfRule type="containsErrors" dxfId="44" priority="44">
      <formula>ISERROR(L48)</formula>
    </cfRule>
    <cfRule type="containsText" dxfId="43" priority="45" operator="containsText" text="FALSO">
      <formula>NOT(ISERROR(SEARCH("FALSO",L48)))</formula>
    </cfRule>
  </conditionalFormatting>
  <conditionalFormatting sqref="N48">
    <cfRule type="containsErrors" dxfId="42" priority="42">
      <formula>ISERROR(N48)</formula>
    </cfRule>
    <cfRule type="containsText" dxfId="41" priority="43" operator="containsText" text="FALSO">
      <formula>NOT(ISERROR(SEARCH("FALSO",N48)))</formula>
    </cfRule>
  </conditionalFormatting>
  <conditionalFormatting sqref="L48">
    <cfRule type="containsErrors" dxfId="40" priority="40">
      <formula>ISERROR(L48)</formula>
    </cfRule>
    <cfRule type="containsText" dxfId="39" priority="41" operator="containsText" text="FALSO">
      <formula>NOT(ISERROR(SEARCH("FALSO",L48)))</formula>
    </cfRule>
  </conditionalFormatting>
  <conditionalFormatting sqref="O49">
    <cfRule type="containsErrors" dxfId="38" priority="38">
      <formula>ISERROR(O49)</formula>
    </cfRule>
    <cfRule type="containsText" dxfId="37" priority="39" operator="containsText" text="FALSO">
      <formula>NOT(ISERROR(SEARCH("FALSO",O49)))</formula>
    </cfRule>
  </conditionalFormatting>
  <conditionalFormatting sqref="N49">
    <cfRule type="containsErrors" dxfId="36" priority="36">
      <formula>ISERROR(N49)</formula>
    </cfRule>
    <cfRule type="containsText" dxfId="35" priority="37" operator="containsText" text="FALSO">
      <formula>NOT(ISERROR(SEARCH("FALSO",N49)))</formula>
    </cfRule>
  </conditionalFormatting>
  <conditionalFormatting sqref="L49">
    <cfRule type="containsErrors" dxfId="34" priority="34">
      <formula>ISERROR(L49)</formula>
    </cfRule>
    <cfRule type="containsText" dxfId="33" priority="35" operator="containsText" text="FALSO">
      <formula>NOT(ISERROR(SEARCH("FALSO",L49)))</formula>
    </cfRule>
  </conditionalFormatting>
  <conditionalFormatting sqref="N49">
    <cfRule type="containsErrors" dxfId="32" priority="32">
      <formula>ISERROR(N49)</formula>
    </cfRule>
    <cfRule type="containsText" dxfId="31" priority="33" operator="containsText" text="FALSO">
      <formula>NOT(ISERROR(SEARCH("FALSO",N49)))</formula>
    </cfRule>
  </conditionalFormatting>
  <conditionalFormatting sqref="L49">
    <cfRule type="containsErrors" dxfId="30" priority="30">
      <formula>ISERROR(L49)</formula>
    </cfRule>
    <cfRule type="containsText" dxfId="29" priority="31" operator="containsText" text="FALSO">
      <formula>NOT(ISERROR(SEARCH("FALSO",L49)))</formula>
    </cfRule>
  </conditionalFormatting>
  <conditionalFormatting sqref="N49">
    <cfRule type="containsErrors" dxfId="28" priority="28">
      <formula>ISERROR(N49)</formula>
    </cfRule>
    <cfRule type="containsText" dxfId="27" priority="29" operator="containsText" text="FALSO">
      <formula>NOT(ISERROR(SEARCH("FALSO",N49)))</formula>
    </cfRule>
  </conditionalFormatting>
  <conditionalFormatting sqref="L49">
    <cfRule type="containsErrors" dxfId="26" priority="26">
      <formula>ISERROR(L49)</formula>
    </cfRule>
    <cfRule type="containsText" dxfId="25" priority="27" operator="containsText" text="FALSO">
      <formula>NOT(ISERROR(SEARCH("FALSO",L49)))</formula>
    </cfRule>
  </conditionalFormatting>
  <conditionalFormatting sqref="R47">
    <cfRule type="containsErrors" dxfId="24" priority="24">
      <formula>ISERROR(R47)</formula>
    </cfRule>
    <cfRule type="containsText" dxfId="23" priority="25" operator="containsText" text="FALSO">
      <formula>NOT(ISERROR(SEARCH("FALSO",R47)))</formula>
    </cfRule>
  </conditionalFormatting>
  <conditionalFormatting sqref="R46">
    <cfRule type="containsErrors" dxfId="22" priority="22">
      <formula>ISERROR(R46)</formula>
    </cfRule>
    <cfRule type="containsText" dxfId="21" priority="23" operator="containsText" text="FALSO">
      <formula>NOT(ISERROR(SEARCH("FALSO",R46)))</formula>
    </cfRule>
  </conditionalFormatting>
  <conditionalFormatting sqref="R48">
    <cfRule type="containsErrors" dxfId="20" priority="20">
      <formula>ISERROR(R48)</formula>
    </cfRule>
    <cfRule type="containsText" dxfId="19" priority="21" operator="containsText" text="FALSO">
      <formula>NOT(ISERROR(SEARCH("FALSO",R48)))</formula>
    </cfRule>
  </conditionalFormatting>
  <conditionalFormatting sqref="R49">
    <cfRule type="containsErrors" dxfId="18" priority="18">
      <formula>ISERROR(R49)</formula>
    </cfRule>
    <cfRule type="containsText" dxfId="17" priority="19" operator="containsText" text="FALSO">
      <formula>NOT(ISERROR(SEARCH("FALSO",R49)))</formula>
    </cfRule>
  </conditionalFormatting>
  <conditionalFormatting sqref="N84:O84">
    <cfRule type="containsErrors" dxfId="16" priority="16">
      <formula>ISERROR(N84)</formula>
    </cfRule>
    <cfRule type="containsText" dxfId="15" priority="17" operator="containsText" text="FALSO">
      <formula>NOT(ISERROR(SEARCH("FALSO",N84)))</formula>
    </cfRule>
  </conditionalFormatting>
  <conditionalFormatting sqref="L84">
    <cfRule type="containsErrors" dxfId="14" priority="14">
      <formula>ISERROR(L84)</formula>
    </cfRule>
    <cfRule type="containsText" dxfId="13" priority="15" operator="containsText" text="FALSO">
      <formula>NOT(ISERROR(SEARCH("FALSO",L84)))</formula>
    </cfRule>
  </conditionalFormatting>
  <conditionalFormatting sqref="N83:O83">
    <cfRule type="containsErrors" dxfId="12" priority="12">
      <formula>ISERROR(N83)</formula>
    </cfRule>
    <cfRule type="containsText" dxfId="11" priority="13" operator="containsText" text="FALSO">
      <formula>NOT(ISERROR(SEARCH("FALSO",N83)))</formula>
    </cfRule>
  </conditionalFormatting>
  <conditionalFormatting sqref="L83">
    <cfRule type="containsErrors" dxfId="10" priority="10">
      <formula>ISERROR(L83)</formula>
    </cfRule>
    <cfRule type="containsText" dxfId="9" priority="11" operator="containsText" text="FALSO">
      <formula>NOT(ISERROR(SEARCH("FALSO",L83)))</formula>
    </cfRule>
  </conditionalFormatting>
  <conditionalFormatting sqref="R84">
    <cfRule type="containsErrors" dxfId="8" priority="8">
      <formula>ISERROR(R84)</formula>
    </cfRule>
    <cfRule type="containsText" dxfId="7" priority="9" operator="containsText" text="FALSO">
      <formula>NOT(ISERROR(SEARCH("FALSO",R84)))</formula>
    </cfRule>
  </conditionalFormatting>
  <conditionalFormatting sqref="R83">
    <cfRule type="containsErrors" dxfId="6" priority="6">
      <formula>ISERROR(R83)</formula>
    </cfRule>
    <cfRule type="containsText" dxfId="5" priority="7" operator="containsText" text="FALSO">
      <formula>NOT(ISERROR(SEARCH("FALSO",R83)))</formula>
    </cfRule>
  </conditionalFormatting>
  <conditionalFormatting sqref="D382:G382">
    <cfRule type="containsErrors" dxfId="4" priority="4">
      <formula>ISERROR(D382)</formula>
    </cfRule>
    <cfRule type="containsText" dxfId="3" priority="5" operator="containsText" text="FALSO">
      <formula>NOT(ISERROR(SEARCH("FALSO",D382)))</formula>
    </cfRule>
  </conditionalFormatting>
  <conditionalFormatting sqref="B382">
    <cfRule type="containsErrors" dxfId="2" priority="3">
      <formula>ISERROR(B382)</formula>
    </cfRule>
  </conditionalFormatting>
  <conditionalFormatting sqref="AL85">
    <cfRule type="containsErrors" dxfId="1" priority="1">
      <formula>ISERROR(AL85)</formula>
    </cfRule>
    <cfRule type="containsText" dxfId="0" priority="2" operator="containsText" text="FALSO">
      <formula>NOT(ISERROR(SEARCH("FALSO",AL85)))</formula>
    </cfRule>
  </conditionalFormatting>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00000000-0002-0000-0300-000000000000}">
          <x14:formula1>
            <xm:f>'C:\3. EVALUACION RIESGOS 2019\RIESGOS SEG. INFORMACION\[Mapa de Riesgos OCI - RIESGOS GDO.xlsm]DATOS'!#REF!</xm:f>
          </x14:formula1>
          <xm:sqref>B133:B152</xm:sqref>
        </x14:dataValidation>
        <x14:dataValidation type="list" allowBlank="1" showInputMessage="1" showErrorMessage="1" xr:uid="{00000000-0002-0000-0300-000001000000}">
          <x14:formula1>
            <xm:f>DATOS!$G$105:$G$114</xm:f>
          </x14:formula1>
          <xm:sqref>G46:G55 G342:G351 G83:G92 G120:G129 G157:G166 G194:G203 G231:G240 G268:G277 G305:G314 G9:G18</xm:sqref>
        </x14:dataValidation>
        <x14:dataValidation type="list" allowBlank="1" showInputMessage="1" showErrorMessage="1" xr:uid="{00000000-0002-0000-0300-000002000000}">
          <x14:formula1>
            <xm:f>DATOS!$B$87:$B$90</xm:f>
          </x14:formula1>
          <xm:sqref>H9:H12 H46:H49 H83:H86 H120:H123 H157:H160 H194:H197 H231:H234 H268:H271 H305:H308 H342:H345</xm:sqref>
        </x14:dataValidation>
        <x14:dataValidation type="list" allowBlank="1" showInputMessage="1" showErrorMessage="1" xr:uid="{00000000-0002-0000-0300-000003000000}">
          <x14:formula1>
            <xm:f>DATOS!$D$88:$D$91</xm:f>
          </x14:formula1>
          <xm:sqref>H15:H18</xm:sqref>
        </x14:dataValidation>
        <x14:dataValidation type="list" allowBlank="1" showInputMessage="1" showErrorMessage="1" xr:uid="{00000000-0002-0000-0300-000004000000}">
          <x14:formula1>
            <xm:f>DATOS!$E$88:$E$98</xm:f>
          </x14:formula1>
          <xm:sqref>H52:H55</xm:sqref>
        </x14:dataValidation>
        <x14:dataValidation type="list" allowBlank="1" showInputMessage="1" showErrorMessage="1" xr:uid="{00000000-0002-0000-0300-000005000000}">
          <x14:formula1>
            <xm:f>DATOS!$F$88:$F$98</xm:f>
          </x14:formula1>
          <xm:sqref>H89:H92</xm:sqref>
        </x14:dataValidation>
        <x14:dataValidation type="list" allowBlank="1" showInputMessage="1" showErrorMessage="1" xr:uid="{00000000-0002-0000-0300-000006000000}">
          <x14:formula1>
            <xm:f>DATOS!$G$88:$G$98</xm:f>
          </x14:formula1>
          <xm:sqref>H126:H129</xm:sqref>
        </x14:dataValidation>
        <x14:dataValidation type="list" allowBlank="1" showInputMessage="1" showErrorMessage="1" xr:uid="{00000000-0002-0000-0300-000007000000}">
          <x14:formula1>
            <xm:f>DATOS!$H$88:$H$98</xm:f>
          </x14:formula1>
          <xm:sqref>H163:H166</xm:sqref>
        </x14:dataValidation>
        <x14:dataValidation type="list" allowBlank="1" showInputMessage="1" showErrorMessage="1" xr:uid="{00000000-0002-0000-0300-000008000000}">
          <x14:formula1>
            <xm:f>DATOS!$I$88:$I$98</xm:f>
          </x14:formula1>
          <xm:sqref>H200:H203</xm:sqref>
        </x14:dataValidation>
        <x14:dataValidation type="list" allowBlank="1" showInputMessage="1" showErrorMessage="1" xr:uid="{00000000-0002-0000-0300-000009000000}">
          <x14:formula1>
            <xm:f>DATOS!$J$88:$J$98</xm:f>
          </x14:formula1>
          <xm:sqref>H237:H240</xm:sqref>
        </x14:dataValidation>
        <x14:dataValidation type="list" allowBlank="1" showInputMessage="1" showErrorMessage="1" xr:uid="{00000000-0002-0000-0300-00000A000000}">
          <x14:formula1>
            <xm:f>DATOS!$K$88:$K$98</xm:f>
          </x14:formula1>
          <xm:sqref>H274:H277</xm:sqref>
        </x14:dataValidation>
        <x14:dataValidation type="list" allowBlank="1" showInputMessage="1" showErrorMessage="1" xr:uid="{00000000-0002-0000-0300-00000B000000}">
          <x14:formula1>
            <xm:f>DATOS!$L$88:$L$98</xm:f>
          </x14:formula1>
          <xm:sqref>H311:H314</xm:sqref>
        </x14:dataValidation>
        <x14:dataValidation type="list" allowBlank="1" showInputMessage="1" showErrorMessage="1" xr:uid="{00000000-0002-0000-0300-00000C000000}">
          <x14:formula1>
            <xm:f>DATOS!$M$88:$M$98</xm:f>
          </x14:formula1>
          <xm:sqref>H348:H351</xm:sqref>
        </x14:dataValidation>
        <x14:dataValidation type="list" allowBlank="1" showInputMessage="1" showErrorMessage="1" xr:uid="{00000000-0002-0000-0300-00000D000000}">
          <x14:formula1>
            <xm:f>DATOS!$C$391:$C$400</xm:f>
          </x14:formula1>
          <xm:sqref>P9:P18 P46:P55 P157:P166 P194:P203 P231:P240 P268:P277 P305:P314 P342:P351 P120:P129 P83:P92</xm:sqref>
        </x14:dataValidation>
        <x14:dataValidation type="list" allowBlank="1" showInputMessage="1" showErrorMessage="1" xr:uid="{00000000-0002-0000-0300-00000E000000}">
          <x14:formula1>
            <xm:f>DATOS!$B$401:$B$411</xm:f>
          </x14:formula1>
          <xm:sqref>AF157:AF166 AF194:AF203 AF231:AF240 AF268:AF277 AF305:AF314 AF342:AF351 AF83:AF92 AF46:AF55 AF9:AF18 Q9:Q18 Q46:Q55 Q83:Q92 Q120:Q129 AF120:AF129 Q157:Q166 Q194:Q203 Q231:Q240 Q268:Q277 Q305:Q314 Q342:Q351</xm:sqref>
        </x14:dataValidation>
        <x14:dataValidation type="list" allowBlank="1" showInputMessage="1" showErrorMessage="1" xr:uid="{00000000-0002-0000-0300-00000F000000}">
          <x14:formula1>
            <xm:f>DATOS!$C$206:$C$207</xm:f>
          </x14:formula1>
          <xm:sqref>N22:W23 N133:W134 N96:W97 N355:W356 N170:W171 N207:W208 N244:W245 N281:W282 N318:W319 N59:W60</xm:sqref>
        </x14:dataValidation>
        <x14:dataValidation type="list" allowBlank="1" showInputMessage="1" showErrorMessage="1" xr:uid="{00000000-0002-0000-0300-000010000000}">
          <x14:formula1>
            <xm:f>DATOS!$C$208:$C$209</xm:f>
          </x14:formula1>
          <xm:sqref>N24:W26 N172:W174 N209:W211 N246:W248 N283:W285 N320:W322 N357:W359 N98:W100 N135:W137 N61:W63</xm:sqref>
        </x14:dataValidation>
        <x14:dataValidation type="list" allowBlank="1" showInputMessage="1" showErrorMessage="1" xr:uid="{00000000-0002-0000-0300-000011000000}">
          <x14:formula1>
            <xm:f>DATOS!$C$210:$C$211</xm:f>
          </x14:formula1>
          <xm:sqref>N27:W29 N175:W177 N212:W214 N249:W251 N286:W288 N323:W325 N360:W362 N101:W103 N138:W140 N64:W66</xm:sqref>
        </x14:dataValidation>
        <x14:dataValidation type="list" allowBlank="1" showInputMessage="1" showErrorMessage="1" xr:uid="{00000000-0002-0000-0300-000012000000}">
          <x14:formula1>
            <xm:f>DATOS!$C$212:$C$214</xm:f>
          </x14:formula1>
          <xm:sqref>N30:W33 N178:W181 N215:W218 N252:W255 N289:W292 N326:W329 N363:W366 N104:W107 N141:W144 N67:W70</xm:sqref>
        </x14:dataValidation>
        <x14:dataValidation type="list" allowBlank="1" showInputMessage="1" showErrorMessage="1" xr:uid="{00000000-0002-0000-0300-000013000000}">
          <x14:formula1>
            <xm:f>DATOS!$C$215:$C$216</xm:f>
          </x14:formula1>
          <xm:sqref>N34:W35 N182:W183 N219:W220 N256:W257 N293:W294 N330:W331 N367:W368 N108:W109 N145:W146 N71:W72</xm:sqref>
        </x14:dataValidation>
        <x14:dataValidation type="list" allowBlank="1" showInputMessage="1" showErrorMessage="1" xr:uid="{00000000-0002-0000-0300-000014000000}">
          <x14:formula1>
            <xm:f>DATOS!$C$217:$C$220</xm:f>
          </x14:formula1>
          <xm:sqref>N36:W38 Q39:W40 R73:W77 N73:Q75 Q147:W151 N184:W188 N221:W225 N258:W262 N295:W299 N332:W336 N369:W373 N147:P149 Q110:W114 N110:P112</xm:sqref>
        </x14:dataValidation>
        <x14:dataValidation type="list" allowBlank="1" showInputMessage="1" showErrorMessage="1" xr:uid="{00000000-0002-0000-0300-000015000000}">
          <x14:formula1>
            <xm:f>DATOS!$C$221:$C$224</xm:f>
          </x14:formula1>
          <xm:sqref>N39:P40 N113:P114 N150:P151 N76:Q77</xm:sqref>
        </x14:dataValidation>
        <x14:dataValidation type="list" allowBlank="1" showInputMessage="1" showErrorMessage="1" xr:uid="{00000000-0002-0000-0300-000016000000}">
          <x14:formula1>
            <xm:f>DATOS!$B$136:$B$138</xm:f>
          </x14:formula1>
          <xm:sqref>E133:E152 E96:E115 E59:E78 E22:E41 E170:E189 E207:E226 E244:E263 E281:E300 E318:E337 E355:E374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R16"/>
  <sheetViews>
    <sheetView showGridLines="0" zoomScale="80" zoomScaleNormal="80" workbookViewId="0">
      <selection activeCell="G6" sqref="G6"/>
    </sheetView>
  </sheetViews>
  <sheetFormatPr baseColWidth="10" defaultColWidth="11.42578125" defaultRowHeight="14.25" x14ac:dyDescent="0.25"/>
  <cols>
    <col min="1" max="1" width="13" style="61" customWidth="1"/>
    <col min="2" max="2" width="28.42578125" style="61" customWidth="1"/>
    <col min="3" max="3" width="18.5703125" style="61" bestFit="1" customWidth="1"/>
    <col min="4" max="4" width="4.7109375" style="61" customWidth="1"/>
    <col min="5" max="5" width="18.5703125" style="61" bestFit="1" customWidth="1"/>
    <col min="6" max="6" width="4.7109375" style="61" customWidth="1"/>
    <col min="7" max="7" width="18.5703125" style="61" bestFit="1" customWidth="1"/>
    <col min="8" max="8" width="4.7109375" style="61" customWidth="1"/>
    <col min="9" max="9" width="18.5703125" style="61" bestFit="1" customWidth="1"/>
    <col min="10" max="10" width="4.7109375" style="61" customWidth="1"/>
    <col min="11" max="11" width="18.5703125" style="61" bestFit="1" customWidth="1"/>
    <col min="12" max="12" width="4.7109375" style="61" customWidth="1"/>
    <col min="13" max="13" width="18.5703125" style="61" bestFit="1" customWidth="1"/>
    <col min="14" max="14" width="4.7109375" style="61" customWidth="1"/>
    <col min="15" max="15" width="11.42578125" style="61"/>
    <col min="16" max="16" width="15.28515625" style="61" bestFit="1" customWidth="1"/>
    <col min="17" max="17" width="27" style="61" customWidth="1"/>
    <col min="18" max="16384" width="11.42578125" style="61"/>
  </cols>
  <sheetData>
    <row r="1" spans="1:18" ht="19.5" customHeight="1" x14ac:dyDescent="0.25">
      <c r="A1" s="376"/>
      <c r="B1" s="377"/>
      <c r="C1" s="377"/>
      <c r="D1" s="367" t="s">
        <v>829</v>
      </c>
      <c r="E1" s="368"/>
      <c r="F1" s="368"/>
      <c r="G1" s="368"/>
      <c r="H1" s="368"/>
      <c r="I1" s="368"/>
      <c r="J1" s="368"/>
      <c r="K1" s="368"/>
      <c r="L1" s="368"/>
      <c r="M1" s="368"/>
      <c r="N1" s="368"/>
      <c r="O1" s="369"/>
      <c r="P1" s="365" t="s">
        <v>830</v>
      </c>
      <c r="Q1" s="366"/>
    </row>
    <row r="2" spans="1:18" ht="19.5" customHeight="1" x14ac:dyDescent="0.25">
      <c r="A2" s="378"/>
      <c r="B2" s="371"/>
      <c r="C2" s="371"/>
      <c r="D2" s="370"/>
      <c r="E2" s="371"/>
      <c r="F2" s="371"/>
      <c r="G2" s="371"/>
      <c r="H2" s="371"/>
      <c r="I2" s="371"/>
      <c r="J2" s="371"/>
      <c r="K2" s="371"/>
      <c r="L2" s="371"/>
      <c r="M2" s="371"/>
      <c r="N2" s="371"/>
      <c r="O2" s="372"/>
      <c r="P2" s="365" t="s">
        <v>456</v>
      </c>
      <c r="Q2" s="366"/>
    </row>
    <row r="3" spans="1:18" ht="19.5" customHeight="1" x14ac:dyDescent="0.25">
      <c r="A3" s="379"/>
      <c r="B3" s="380"/>
      <c r="C3" s="380"/>
      <c r="D3" s="373"/>
      <c r="E3" s="374"/>
      <c r="F3" s="374"/>
      <c r="G3" s="374"/>
      <c r="H3" s="374"/>
      <c r="I3" s="374"/>
      <c r="J3" s="374"/>
      <c r="K3" s="374"/>
      <c r="L3" s="374"/>
      <c r="M3" s="374"/>
      <c r="N3" s="374"/>
      <c r="O3" s="375"/>
      <c r="P3" s="365" t="s">
        <v>831</v>
      </c>
      <c r="Q3" s="366"/>
    </row>
    <row r="4" spans="1:18" ht="20.100000000000001" customHeight="1" x14ac:dyDescent="0.25">
      <c r="A4" s="364" t="s">
        <v>832</v>
      </c>
      <c r="B4" s="364"/>
      <c r="C4" s="364"/>
      <c r="D4" s="364"/>
      <c r="E4" s="364"/>
      <c r="F4" s="364"/>
      <c r="G4" s="364"/>
      <c r="H4" s="364"/>
      <c r="I4" s="364"/>
      <c r="J4" s="364"/>
      <c r="K4" s="364"/>
      <c r="L4" s="364"/>
      <c r="M4" s="364"/>
      <c r="N4" s="364"/>
      <c r="O4" s="364"/>
      <c r="P4" s="364"/>
      <c r="Q4" s="364"/>
    </row>
    <row r="5" spans="1:18" ht="39.950000000000003" customHeight="1" x14ac:dyDescent="0.25">
      <c r="A5" s="222" t="s">
        <v>69</v>
      </c>
      <c r="B5" s="222" t="s">
        <v>540</v>
      </c>
      <c r="C5" s="222" t="s">
        <v>833</v>
      </c>
      <c r="D5" s="222"/>
      <c r="E5" s="222" t="s">
        <v>834</v>
      </c>
      <c r="F5" s="222"/>
      <c r="G5" s="222" t="s">
        <v>835</v>
      </c>
      <c r="H5" s="222"/>
      <c r="I5" s="222" t="s">
        <v>836</v>
      </c>
      <c r="J5" s="222"/>
      <c r="K5" s="222" t="s">
        <v>837</v>
      </c>
      <c r="L5" s="222"/>
      <c r="M5" s="222" t="s">
        <v>838</v>
      </c>
      <c r="N5" s="222"/>
      <c r="O5" s="222" t="s">
        <v>839</v>
      </c>
      <c r="P5" s="222" t="s">
        <v>840</v>
      </c>
      <c r="Q5" s="222" t="s">
        <v>841</v>
      </c>
    </row>
    <row r="6" spans="1:18" ht="128.25" x14ac:dyDescent="0.25">
      <c r="A6" s="223">
        <v>1</v>
      </c>
      <c r="B6" s="224" t="str">
        <f>'IDENTIFICACIÓN DE RIESGOS.'!H8</f>
        <v>Posibilidad de que se oculte, distorsione o tergiverse situaciones observadas en el desarrollo de las diferentes auditorías y/o seguimientos realizados por el personal de la OCI, para beneficio de particulares.</v>
      </c>
      <c r="C6" s="224" t="s">
        <v>343</v>
      </c>
      <c r="D6" s="224">
        <f>IF(C6=DATOS!$B$128,DATOS!$D$128,IF(C6=DATOS!$B$129,DATOS!$D$129,IF(C6=DATOS!$B$130,DATOS!$D$130,IF(C6=DATOS!$B$131,DATOS!$D$131,IF(C6=DATOS!$B$132,DATOS!$D$132)))))</f>
        <v>1</v>
      </c>
      <c r="E6" s="224" t="s">
        <v>343</v>
      </c>
      <c r="F6" s="224">
        <f>IF(E6=DATOS!$B$128,DATOS!$D$128,IF(E6=DATOS!$B$129,DATOS!$D$129,IF(E6=DATOS!$B$130,DATOS!$D$130,IF(E6=DATOS!$B$131,DATOS!$D$131,IF(E6=DATOS!$B$132,DATOS!$D$132)))))</f>
        <v>1</v>
      </c>
      <c r="G6" s="224" t="s">
        <v>343</v>
      </c>
      <c r="H6" s="224">
        <f>IF(G6=DATOS!$B$128,DATOS!$D$128,IF(G6=DATOS!$B$129,DATOS!$D$129,IF(G6=DATOS!$B$130,DATOS!$D$130,IF(G6=DATOS!$B$131,DATOS!$D$131,IF(G6=DATOS!$B$132,DATOS!$D$132)))))</f>
        <v>1</v>
      </c>
      <c r="I6" s="224" t="s">
        <v>343</v>
      </c>
      <c r="J6" s="224">
        <f>IF(I6=DATOS!$B$128,DATOS!$D$128,IF(I6=DATOS!$B$129,DATOS!$D$129,IF(I6=DATOS!$B$130,DATOS!$D$130,IF(I6=DATOS!$B$131,DATOS!$D$131,IF(I6=DATOS!$B$132,DATOS!$D$132)))))</f>
        <v>1</v>
      </c>
      <c r="K6" s="224" t="s">
        <v>341</v>
      </c>
      <c r="L6" s="224">
        <f>IF(K6=DATOS!$B$128,DATOS!$D$128,IF(K6=DATOS!$B$129,DATOS!$D$129,IF(K6=DATOS!$B$130,DATOS!$D$130,IF(K6=DATOS!$B$131,DATOS!$D$131,IF(K6=DATOS!$B$132,DATOS!$D$132)))))</f>
        <v>2</v>
      </c>
      <c r="M6" s="224" t="s">
        <v>341</v>
      </c>
      <c r="N6" s="224">
        <f>IF(M6=DATOS!$B$128,DATOS!$D$128,IF(M6=DATOS!$B$129,DATOS!$D$129,IF(M6=DATOS!$B$130,DATOS!$D$130,IF(M6=DATOS!$B$131,DATOS!$D$131,IF(M6=DATOS!$B$132,DATOS!$D$132)))))</f>
        <v>2</v>
      </c>
      <c r="O6" s="224">
        <f t="shared" ref="O6:O15" si="0">D6+F6+H6+J6+L6+N6</f>
        <v>8</v>
      </c>
      <c r="P6" s="225">
        <f>O6/R6</f>
        <v>1.3333333333333333</v>
      </c>
      <c r="Q6" s="224" t="str">
        <f>IF(P6=DATOS!$D$128,DATOS!$B$128,IF(AND(P6&gt;=3.5,P6&lt;5),DATOS!$B$129,IF(AND(P6&gt;=2.5,P6&lt;4),DATOS!$B$130,IF(AND(P6&gt;=1.5,P6&lt;3),DATOS!$B$131,IF(AND(P6&gt;=0.5,P6&lt;2),DATOS!$B$132)))))</f>
        <v>El evento puede ocurrir solo en circunstancias excepcionales (poco comunes o anormales) / No se ha presentado en los últimos cinco (5) años.</v>
      </c>
      <c r="R6" s="90">
        <f>COUNT(D6,F6,H6,J6,L6,N6)</f>
        <v>6</v>
      </c>
    </row>
    <row r="7" spans="1:18" ht="129" customHeight="1" x14ac:dyDescent="0.25">
      <c r="A7" s="223">
        <v>2</v>
      </c>
      <c r="B7" s="224" t="str">
        <f>'IDENTIFICACIÓN DE RIESGOS.'!H18</f>
        <v>Incumplimiento de los reportes al Representante Legal, al Comité Institucional de Coordinación de Control Interno y a los organismos de inspección, vigilancia y control competentes en el marco del PAA.</v>
      </c>
      <c r="C7" s="224" t="s">
        <v>339</v>
      </c>
      <c r="D7" s="224">
        <f>IF(C7=DATOS!$B$128,DATOS!$D$128,IF(C7=DATOS!$B$129,DATOS!$D$129,IF(C7=DATOS!$B$130,DATOS!$D$130,IF(C7=DATOS!$B$131,DATOS!$D$131,IF(C7=DATOS!$B$132,DATOS!$D$132)))))</f>
        <v>3</v>
      </c>
      <c r="E7" s="224" t="s">
        <v>339</v>
      </c>
      <c r="F7" s="224">
        <f>IF(E7=DATOS!$B$128,DATOS!$D$128,IF(E7=DATOS!$B$129,DATOS!$D$129,IF(E7=DATOS!$B$130,DATOS!$D$130,IF(E7=DATOS!$B$131,DATOS!$D$131,IF(E7=DATOS!$B$132,DATOS!$D$132)))))</f>
        <v>3</v>
      </c>
      <c r="G7" s="224" t="s">
        <v>339</v>
      </c>
      <c r="H7" s="224">
        <f>IF(G7=DATOS!$B$128,DATOS!$D$128,IF(G7=DATOS!$B$129,DATOS!$D$129,IF(G7=DATOS!$B$130,DATOS!$D$130,IF(G7=DATOS!$B$131,DATOS!$D$131,IF(G7=DATOS!$B$132,DATOS!$D$132)))))</f>
        <v>3</v>
      </c>
      <c r="I7" s="224" t="s">
        <v>337</v>
      </c>
      <c r="J7" s="224">
        <f>IF(I7=DATOS!$B$128,DATOS!$D$128,IF(I7=DATOS!$B$129,DATOS!$D$129,IF(I7=DATOS!$B$130,DATOS!$D$130,IF(I7=DATOS!$B$131,DATOS!$D$131,IF(I7=DATOS!$B$132,DATOS!$D$132)))))</f>
        <v>4</v>
      </c>
      <c r="K7" s="224" t="s">
        <v>337</v>
      </c>
      <c r="L7" s="224">
        <f>IF(K7=DATOS!$B$128,DATOS!$D$128,IF(K7=DATOS!$B$129,DATOS!$D$129,IF(K7=DATOS!$B$130,DATOS!$D$130,IF(K7=DATOS!$B$131,DATOS!$D$131,IF(K7=DATOS!$B$132,DATOS!$D$132)))))</f>
        <v>4</v>
      </c>
      <c r="M7" s="224" t="s">
        <v>337</v>
      </c>
      <c r="N7" s="224">
        <f>IF(M7=DATOS!$B$128,DATOS!$D$128,IF(M7=DATOS!$B$129,DATOS!$D$129,IF(M7=DATOS!$B$130,DATOS!$D$130,IF(M7=DATOS!$B$131,DATOS!$D$131,IF(M7=DATOS!$B$132,DATOS!$D$132)))))</f>
        <v>4</v>
      </c>
      <c r="O7" s="224">
        <f t="shared" si="0"/>
        <v>21</v>
      </c>
      <c r="P7" s="225">
        <f t="shared" ref="P7:P15" si="1">O7/R7</f>
        <v>3.5</v>
      </c>
      <c r="Q7" s="224" t="str">
        <f>IF(P7=DATOS!$D$128,DATOS!$B$128,IF(AND(P7&gt;=3.5,P7&lt;5),DATOS!$B$129,IF(AND(P7&gt;=2.5,P7&lt;4),DATOS!$B$130,IF(AND(P7&gt;=1.5,P7&lt;3),DATOS!$B$131,IF(AND(P7&gt;=0.5,P7&lt;2),DATOS!$B$132)))))</f>
        <v>Es viable que el evento ocurra en la mayoría de las circunstancias / Al menos una vez en el último año.</v>
      </c>
      <c r="R7" s="90">
        <f t="shared" ref="R7:R15" si="2">COUNT(D7,F7,H7,J7,L7,N7)</f>
        <v>6</v>
      </c>
    </row>
    <row r="8" spans="1:18" ht="85.5" x14ac:dyDescent="0.25">
      <c r="A8" s="223">
        <v>3</v>
      </c>
      <c r="B8" s="224" t="str">
        <f>'IDENTIFICACIÓN DE RIESGOS.'!H28</f>
        <v>Brindar inadecuada asesoría y acompañamiento  a los diferentes comités institucionales y/o procesos del MVCT.</v>
      </c>
      <c r="C8" s="224" t="s">
        <v>339</v>
      </c>
      <c r="D8" s="224">
        <f>IF(C8=DATOS!$B$128,DATOS!$D$128,IF(C8=DATOS!$B$129,DATOS!$D$129,IF(C8=DATOS!$B$130,DATOS!$D$130,IF(C8=DATOS!$B$131,DATOS!$D$131,IF(C8=DATOS!$B$132,DATOS!$D$132)))))</f>
        <v>3</v>
      </c>
      <c r="E8" s="224" t="s">
        <v>339</v>
      </c>
      <c r="F8" s="224">
        <f>IF(E8=DATOS!$B$128,DATOS!$D$128,IF(E8=DATOS!$B$129,DATOS!$D$129,IF(E8=DATOS!$B$130,DATOS!$D$130,IF(E8=DATOS!$B$131,DATOS!$D$131,IF(E8=DATOS!$B$132,DATOS!$D$132)))))</f>
        <v>3</v>
      </c>
      <c r="G8" s="224" t="s">
        <v>339</v>
      </c>
      <c r="H8" s="224">
        <f>IF(G8=DATOS!$B$128,DATOS!$D$128,IF(G8=DATOS!$B$129,DATOS!$D$129,IF(G8=DATOS!$B$130,DATOS!$D$130,IF(G8=DATOS!$B$131,DATOS!$D$131,IF(G8=DATOS!$B$132,DATOS!$D$132)))))</f>
        <v>3</v>
      </c>
      <c r="I8" s="224" t="s">
        <v>339</v>
      </c>
      <c r="J8" s="224">
        <f>IF(I8=DATOS!$B$128,DATOS!$D$128,IF(I8=DATOS!$B$129,DATOS!$D$129,IF(I8=DATOS!$B$130,DATOS!$D$130,IF(I8=DATOS!$B$131,DATOS!$D$131,IF(I8=DATOS!$B$132,DATOS!$D$132)))))</f>
        <v>3</v>
      </c>
      <c r="K8" s="224" t="s">
        <v>337</v>
      </c>
      <c r="L8" s="224">
        <f>IF(K8=DATOS!$B$128,DATOS!$D$128,IF(K8=DATOS!$B$129,DATOS!$D$129,IF(K8=DATOS!$B$130,DATOS!$D$130,IF(K8=DATOS!$B$131,DATOS!$D$131,IF(K8=DATOS!$B$132,DATOS!$D$132)))))</f>
        <v>4</v>
      </c>
      <c r="M8" s="224" t="s">
        <v>337</v>
      </c>
      <c r="N8" s="224">
        <f>IF(M8=DATOS!$B$128,DATOS!$D$128,IF(M8=DATOS!$B$129,DATOS!$D$129,IF(M8=DATOS!$B$130,DATOS!$D$130,IF(M8=DATOS!$B$131,DATOS!$D$131,IF(M8=DATOS!$B$132,DATOS!$D$132)))))</f>
        <v>4</v>
      </c>
      <c r="O8" s="224">
        <f t="shared" si="0"/>
        <v>20</v>
      </c>
      <c r="P8" s="225">
        <f t="shared" si="1"/>
        <v>3.3333333333333335</v>
      </c>
      <c r="Q8" s="224" t="str">
        <f>IF(P8=DATOS!$D$128,DATOS!$B$128,IF(AND(P8&gt;=3.5,P8&lt;5),DATOS!$B$129,IF(AND(P8&gt;=2.5,P8&lt;4),DATOS!$B$130,IF(AND(P8&gt;=1.5,P8&lt;3),DATOS!$B$131,IF(AND(P8&gt;=0.5,P8&lt;2),DATOS!$B$132)))))</f>
        <v>El evento podrá ocurrir en algún momento /Al menos una vez en los últimos 2 años.</v>
      </c>
      <c r="R8" s="90">
        <f t="shared" si="2"/>
        <v>6</v>
      </c>
    </row>
    <row r="9" spans="1:18" ht="71.25" x14ac:dyDescent="0.25">
      <c r="A9" s="223">
        <v>4</v>
      </c>
      <c r="B9" s="224" t="str">
        <f>'IDENTIFICACIÓN DE RIESGOS.'!H38</f>
        <v>Pérdida y deterioro de la información contenida en los archivos de gestión de la OCI</v>
      </c>
      <c r="C9" s="224" t="s">
        <v>339</v>
      </c>
      <c r="D9" s="224">
        <f>IF(C9=DATOS!$B$128,DATOS!$D$128,IF(C9=DATOS!$B$129,DATOS!$D$129,IF(C9=DATOS!$B$130,DATOS!$D$130,IF(C9=DATOS!$B$131,DATOS!$D$131,IF(C9=DATOS!$B$132,DATOS!$D$132)))))</f>
        <v>3</v>
      </c>
      <c r="E9" s="224" t="s">
        <v>339</v>
      </c>
      <c r="F9" s="224">
        <f>IF(E9=DATOS!$B$128,DATOS!$D$128,IF(E9=DATOS!$B$129,DATOS!$D$129,IF(E9=DATOS!$B$130,DATOS!$D$130,IF(E9=DATOS!$B$131,DATOS!$D$131,IF(E9=DATOS!$B$132,DATOS!$D$132)))))</f>
        <v>3</v>
      </c>
      <c r="G9" s="224" t="s">
        <v>339</v>
      </c>
      <c r="H9" s="224">
        <f>IF(G9=DATOS!$B$128,DATOS!$D$128,IF(G9=DATOS!$B$129,DATOS!$D$129,IF(G9=DATOS!$B$130,DATOS!$D$130,IF(G9=DATOS!$B$131,DATOS!$D$131,IF(G9=DATOS!$B$132,DATOS!$D$132)))))</f>
        <v>3</v>
      </c>
      <c r="I9" s="224" t="s">
        <v>339</v>
      </c>
      <c r="J9" s="224">
        <f>IF(I9=DATOS!$B$128,DATOS!$D$128,IF(I9=DATOS!$B$129,DATOS!$D$129,IF(I9=DATOS!$B$130,DATOS!$D$130,IF(I9=DATOS!$B$131,DATOS!$D$131,IF(I9=DATOS!$B$132,DATOS!$D$132)))))</f>
        <v>3</v>
      </c>
      <c r="K9" s="224" t="s">
        <v>339</v>
      </c>
      <c r="L9" s="224">
        <f>IF(K9=DATOS!$B$128,DATOS!$D$128,IF(K9=DATOS!$B$129,DATOS!$D$129,IF(K9=DATOS!$B$130,DATOS!$D$130,IF(K9=DATOS!$B$131,DATOS!$D$131,IF(K9=DATOS!$B$132,DATOS!$D$132)))))</f>
        <v>3</v>
      </c>
      <c r="M9" s="224" t="s">
        <v>339</v>
      </c>
      <c r="N9" s="224">
        <f>IF(M9=DATOS!$B$128,DATOS!$D$128,IF(M9=DATOS!$B$129,DATOS!$D$129,IF(M9=DATOS!$B$130,DATOS!$D$130,IF(M9=DATOS!$B$131,DATOS!$D$131,IF(M9=DATOS!$B$132,DATOS!$D$132)))))</f>
        <v>3</v>
      </c>
      <c r="O9" s="224">
        <f t="shared" si="0"/>
        <v>18</v>
      </c>
      <c r="P9" s="225">
        <f t="shared" si="1"/>
        <v>3</v>
      </c>
      <c r="Q9" s="224" t="str">
        <f>IF(P9=DATOS!$D$128,DATOS!$B$128,IF(AND(P9&gt;=3.5,P9&lt;5),DATOS!$B$129,IF(AND(P9&gt;=2.5,P9&lt;4),DATOS!$B$130,IF(AND(P9&gt;=1.5,P9&lt;3),DATOS!$B$131,IF(AND(P9&gt;=0.5,P9&lt;2),DATOS!$B$132)))))</f>
        <v>El evento podrá ocurrir en algún momento /Al menos una vez en los últimos 2 años.</v>
      </c>
      <c r="R9" s="90">
        <f t="shared" si="2"/>
        <v>6</v>
      </c>
    </row>
    <row r="10" spans="1:18" ht="120" customHeight="1" x14ac:dyDescent="0.25">
      <c r="A10" s="223">
        <v>5</v>
      </c>
      <c r="B10" s="224" t="str">
        <f>'IDENTIFICACIÓN DE RIESGOS.'!H48</f>
        <v>Riesgo 5</v>
      </c>
      <c r="C10" s="224"/>
      <c r="D10" s="224" t="b">
        <f>IF(C10=DATOS!$B$128,DATOS!$D$128,IF(C10=DATOS!$B$129,DATOS!$D$129,IF(C10=DATOS!$B$130,DATOS!$D$130,IF(C10=DATOS!$B$131,DATOS!$D$131,IF(C10=DATOS!$B$132,DATOS!$D$132)))))</f>
        <v>0</v>
      </c>
      <c r="E10" s="224"/>
      <c r="F10" s="224" t="b">
        <f>IF(E10=DATOS!$B$128,DATOS!$D$128,IF(E10=DATOS!$B$129,DATOS!$D$129,IF(E10=DATOS!$B$130,DATOS!$D$130,IF(E10=DATOS!$B$131,DATOS!$D$131,IF(E10=DATOS!$B$132,DATOS!$D$132)))))</f>
        <v>0</v>
      </c>
      <c r="G10" s="224"/>
      <c r="H10" s="224" t="b">
        <f>IF(G10=DATOS!$B$128,DATOS!$D$128,IF(G10=DATOS!$B$129,DATOS!$D$129,IF(G10=DATOS!$B$130,DATOS!$D$130,IF(G10=DATOS!$B$131,DATOS!$D$131,IF(G10=DATOS!$B$132,DATOS!$D$132)))))</f>
        <v>0</v>
      </c>
      <c r="I10" s="224"/>
      <c r="J10" s="224" t="b">
        <f>IF(I10=DATOS!$B$128,DATOS!$D$128,IF(I10=DATOS!$B$129,DATOS!$D$129,IF(I10=DATOS!$B$130,DATOS!$D$130,IF(I10=DATOS!$B$131,DATOS!$D$131,IF(I10=DATOS!$B$132,DATOS!$D$132)))))</f>
        <v>0</v>
      </c>
      <c r="K10" s="224"/>
      <c r="L10" s="224" t="b">
        <f>IF(K10=DATOS!$B$128,DATOS!$D$128,IF(K10=DATOS!$B$129,DATOS!$D$129,IF(K10=DATOS!$B$130,DATOS!$D$130,IF(K10=DATOS!$B$131,DATOS!$D$131,IF(K10=DATOS!$B$132,DATOS!$D$132)))))</f>
        <v>0</v>
      </c>
      <c r="M10" s="224"/>
      <c r="N10" s="224" t="b">
        <f>IF(M10=DATOS!$B$128,DATOS!$D$128,IF(M10=DATOS!$B$129,DATOS!$D$129,IF(M10=DATOS!$B$130,DATOS!$D$130,IF(M10=DATOS!$B$131,DATOS!$D$131,IF(M10=DATOS!$B$132,DATOS!$D$132)))))</f>
        <v>0</v>
      </c>
      <c r="O10" s="224">
        <f t="shared" si="0"/>
        <v>0</v>
      </c>
      <c r="P10" s="225" t="e">
        <f t="shared" si="1"/>
        <v>#DIV/0!</v>
      </c>
      <c r="Q10" s="224" t="e">
        <f>IF(P10=DATOS!$D$128,DATOS!$B$128,IF(AND(P10&gt;=3.5,P10&lt;5),DATOS!$B$129,IF(AND(P10&gt;=2.5,P10&lt;4),DATOS!$B$130,IF(AND(P10&gt;=1.5,P10&lt;3),DATOS!$B$131,IF(AND(P10&gt;=0.5,P10&lt;2),DATOS!$B$132)))))</f>
        <v>#DIV/0!</v>
      </c>
      <c r="R10" s="90">
        <f t="shared" si="2"/>
        <v>0</v>
      </c>
    </row>
    <row r="11" spans="1:18" ht="120" customHeight="1" x14ac:dyDescent="0.25">
      <c r="A11" s="223">
        <v>6</v>
      </c>
      <c r="B11" s="224" t="str">
        <f>'IDENTIFICACIÓN DE RIESGOS.'!H58</f>
        <v>Riesgo 6</v>
      </c>
      <c r="C11" s="224"/>
      <c r="D11" s="224" t="b">
        <f>IF(C11=DATOS!$B$128,DATOS!$D$128,IF(C11=DATOS!$B$129,DATOS!$D$129,IF(C11=DATOS!$B$130,DATOS!$D$130,IF(C11=DATOS!$B$131,DATOS!$D$131,IF(C11=DATOS!$B$132,DATOS!$D$132)))))</f>
        <v>0</v>
      </c>
      <c r="E11" s="224"/>
      <c r="F11" s="224" t="b">
        <f>IF(E11=DATOS!$B$128,DATOS!$D$128,IF(E11=DATOS!$B$129,DATOS!$D$129,IF(E11=DATOS!$B$130,DATOS!$D$130,IF(E11=DATOS!$B$131,DATOS!$D$131,IF(E11=DATOS!$B$132,DATOS!$D$132)))))</f>
        <v>0</v>
      </c>
      <c r="G11" s="224"/>
      <c r="H11" s="224" t="b">
        <f>IF(G11=DATOS!$B$128,DATOS!$D$128,IF(G11=DATOS!$B$129,DATOS!$D$129,IF(G11=DATOS!$B$130,DATOS!$D$130,IF(G11=DATOS!$B$131,DATOS!$D$131,IF(G11=DATOS!$B$132,DATOS!$D$132)))))</f>
        <v>0</v>
      </c>
      <c r="I11" s="224"/>
      <c r="J11" s="224" t="b">
        <f>IF(I11=DATOS!$B$128,DATOS!$D$128,IF(I11=DATOS!$B$129,DATOS!$D$129,IF(I11=DATOS!$B$130,DATOS!$D$130,IF(I11=DATOS!$B$131,DATOS!$D$131,IF(I11=DATOS!$B$132,DATOS!$D$132)))))</f>
        <v>0</v>
      </c>
      <c r="K11" s="224"/>
      <c r="L11" s="224" t="b">
        <f>IF(K11=DATOS!$B$128,DATOS!$D$128,IF(K11=DATOS!$B$129,DATOS!$D$129,IF(K11=DATOS!$B$130,DATOS!$D$130,IF(K11=DATOS!$B$131,DATOS!$D$131,IF(K11=DATOS!$B$132,DATOS!$D$132)))))</f>
        <v>0</v>
      </c>
      <c r="M11" s="224"/>
      <c r="N11" s="224" t="b">
        <f>IF(M11=DATOS!$B$128,DATOS!$D$128,IF(M11=DATOS!$B$129,DATOS!$D$129,IF(M11=DATOS!$B$130,DATOS!$D$130,IF(M11=DATOS!$B$131,DATOS!$D$131,IF(M11=DATOS!$B$132,DATOS!$D$132)))))</f>
        <v>0</v>
      </c>
      <c r="O11" s="224">
        <f t="shared" si="0"/>
        <v>0</v>
      </c>
      <c r="P11" s="225" t="e">
        <f t="shared" si="1"/>
        <v>#DIV/0!</v>
      </c>
      <c r="Q11" s="224" t="e">
        <f>IF(P11=DATOS!$D$128,DATOS!$B$128,IF(AND(P11&gt;=3.5,P11&lt;5),DATOS!$B$129,IF(AND(P11&gt;=2.5,P11&lt;4),DATOS!$B$130,IF(AND(P11&gt;=1.5,P11&lt;3),DATOS!$B$131,IF(AND(P11&gt;=0.5,P11&lt;2),DATOS!$B$132)))))</f>
        <v>#DIV/0!</v>
      </c>
      <c r="R11" s="90">
        <f t="shared" si="2"/>
        <v>0</v>
      </c>
    </row>
    <row r="12" spans="1:18" ht="120" customHeight="1" x14ac:dyDescent="0.25">
      <c r="A12" s="224">
        <v>7</v>
      </c>
      <c r="B12" s="224" t="str">
        <f>'IDENTIFICACIÓN DE RIESGOS.'!H68</f>
        <v>Riesgo 7</v>
      </c>
      <c r="C12" s="224"/>
      <c r="D12" s="224" t="b">
        <f>IF(C12=DATOS!$B$128,DATOS!$D$128,IF(C12=DATOS!$B$129,DATOS!$D$129,IF(C12=DATOS!$B$130,DATOS!$D$130,IF(C12=DATOS!$B$131,DATOS!$D$131,IF(C12=DATOS!$B$132,DATOS!$D$132)))))</f>
        <v>0</v>
      </c>
      <c r="E12" s="224"/>
      <c r="F12" s="224" t="b">
        <f>IF(E12=DATOS!$B$128,DATOS!$D$128,IF(E12=DATOS!$B$129,DATOS!$D$129,IF(E12=DATOS!$B$130,DATOS!$D$130,IF(E12=DATOS!$B$131,DATOS!$D$131,IF(E12=DATOS!$B$132,DATOS!$D$132)))))</f>
        <v>0</v>
      </c>
      <c r="G12" s="224"/>
      <c r="H12" s="224" t="b">
        <f>IF(G12=DATOS!$B$128,DATOS!$D$128,IF(G12=DATOS!$B$129,DATOS!$D$129,IF(G12=DATOS!$B$130,DATOS!$D$130,IF(G12=DATOS!$B$131,DATOS!$D$131,IF(G12=DATOS!$B$132,DATOS!$D$132)))))</f>
        <v>0</v>
      </c>
      <c r="I12" s="224"/>
      <c r="J12" s="224" t="b">
        <f>IF(I12=DATOS!$B$128,DATOS!$D$128,IF(I12=DATOS!$B$129,DATOS!$D$129,IF(I12=DATOS!$B$130,DATOS!$D$130,IF(I12=DATOS!$B$131,DATOS!$D$131,IF(I12=DATOS!$B$132,DATOS!$D$132)))))</f>
        <v>0</v>
      </c>
      <c r="K12" s="224"/>
      <c r="L12" s="224" t="b">
        <f>IF(K12=DATOS!$B$128,DATOS!$D$128,IF(K12=DATOS!$B$129,DATOS!$D$129,IF(K12=DATOS!$B$130,DATOS!$D$130,IF(K12=DATOS!$B$131,DATOS!$D$131,IF(K12=DATOS!$B$132,DATOS!$D$132)))))</f>
        <v>0</v>
      </c>
      <c r="M12" s="224"/>
      <c r="N12" s="224" t="b">
        <f>IF(M12=DATOS!$B$128,DATOS!$D$128,IF(M12=DATOS!$B$129,DATOS!$D$129,IF(M12=DATOS!$B$130,DATOS!$D$130,IF(M12=DATOS!$B$131,DATOS!$D$131,IF(M12=DATOS!$B$132,DATOS!$D$132)))))</f>
        <v>0</v>
      </c>
      <c r="O12" s="224">
        <f t="shared" si="0"/>
        <v>0</v>
      </c>
      <c r="P12" s="225" t="e">
        <f t="shared" si="1"/>
        <v>#DIV/0!</v>
      </c>
      <c r="Q12" s="224" t="e">
        <f>IF(P12=DATOS!$D$128,DATOS!$B$128,IF(AND(P12&gt;=3.5,P12&lt;5),DATOS!$B$129,IF(AND(P12&gt;=2.5,P12&lt;4),DATOS!$B$130,IF(AND(P12&gt;=1.5,P12&lt;3),DATOS!$B$131,IF(AND(P12&gt;=0.5,P12&lt;2),DATOS!$B$132)))))</f>
        <v>#DIV/0!</v>
      </c>
      <c r="R12" s="90">
        <f t="shared" si="2"/>
        <v>0</v>
      </c>
    </row>
    <row r="13" spans="1:18" ht="120" customHeight="1" x14ac:dyDescent="0.25">
      <c r="A13" s="224">
        <v>8</v>
      </c>
      <c r="B13" s="224" t="str">
        <f>'IDENTIFICACIÓN DE RIESGOS.'!H78</f>
        <v>Riesgo 8</v>
      </c>
      <c r="C13" s="224"/>
      <c r="D13" s="224" t="b">
        <f>IF(C13=DATOS!$B$128,DATOS!$D$128,IF(C13=DATOS!$B$129,DATOS!$D$129,IF(C13=DATOS!$B$130,DATOS!$D$130,IF(C13=DATOS!$B$131,DATOS!$D$131,IF(C13=DATOS!$B$132,DATOS!$D$132)))))</f>
        <v>0</v>
      </c>
      <c r="E13" s="224"/>
      <c r="F13" s="224" t="b">
        <f>IF(E13=DATOS!$B$128,DATOS!$D$128,IF(E13=DATOS!$B$129,DATOS!$D$129,IF(E13=DATOS!$B$130,DATOS!$D$130,IF(E13=DATOS!$B$131,DATOS!$D$131,IF(E13=DATOS!$B$132,DATOS!$D$132)))))</f>
        <v>0</v>
      </c>
      <c r="G13" s="224"/>
      <c r="H13" s="224" t="b">
        <f>IF(G13=DATOS!$B$128,DATOS!$D$128,IF(G13=DATOS!$B$129,DATOS!$D$129,IF(G13=DATOS!$B$130,DATOS!$D$130,IF(G13=DATOS!$B$131,DATOS!$D$131,IF(G13=DATOS!$B$132,DATOS!$D$132)))))</f>
        <v>0</v>
      </c>
      <c r="I13" s="224"/>
      <c r="J13" s="224" t="b">
        <f>IF(I13=DATOS!$B$128,DATOS!$D$128,IF(I13=DATOS!$B$129,DATOS!$D$129,IF(I13=DATOS!$B$130,DATOS!$D$130,IF(I13=DATOS!$B$131,DATOS!$D$131,IF(I13=DATOS!$B$132,DATOS!$D$132)))))</f>
        <v>0</v>
      </c>
      <c r="K13" s="224"/>
      <c r="L13" s="224" t="b">
        <f>IF(K13=DATOS!$B$128,DATOS!$D$128,IF(K13=DATOS!$B$129,DATOS!$D$129,IF(K13=DATOS!$B$130,DATOS!$D$130,IF(K13=DATOS!$B$131,DATOS!$D$131,IF(K13=DATOS!$B$132,DATOS!$D$132)))))</f>
        <v>0</v>
      </c>
      <c r="M13" s="224"/>
      <c r="N13" s="224" t="b">
        <f>IF(M13=DATOS!$B$128,DATOS!$D$128,IF(M13=DATOS!$B$129,DATOS!$D$129,IF(M13=DATOS!$B$130,DATOS!$D$130,IF(M13=DATOS!$B$131,DATOS!$D$131,IF(M13=DATOS!$B$132,DATOS!$D$132)))))</f>
        <v>0</v>
      </c>
      <c r="O13" s="224">
        <f t="shared" si="0"/>
        <v>0</v>
      </c>
      <c r="P13" s="225" t="e">
        <f t="shared" si="1"/>
        <v>#DIV/0!</v>
      </c>
      <c r="Q13" s="224" t="e">
        <f>IF(P13=DATOS!$D$128,DATOS!$B$128,IF(AND(P13&gt;=3.5,P13&lt;5),DATOS!$B$129,IF(AND(P13&gt;=2.5,P13&lt;4),DATOS!$B$130,IF(AND(P13&gt;=1.5,P13&lt;3),DATOS!$B$131,IF(AND(P13&gt;=0.5,P13&lt;2),DATOS!$B$132)))))</f>
        <v>#DIV/0!</v>
      </c>
      <c r="R13" s="90">
        <f t="shared" si="2"/>
        <v>0</v>
      </c>
    </row>
    <row r="14" spans="1:18" x14ac:dyDescent="0.25">
      <c r="A14" s="224">
        <v>9</v>
      </c>
      <c r="B14" s="224" t="str">
        <f>'IDENTIFICACIÓN DE RIESGOS.'!H88</f>
        <v>Riesgo 9</v>
      </c>
      <c r="C14" s="224"/>
      <c r="D14" s="224" t="b">
        <f>IF(C14=DATOS!$B$128,DATOS!$D$128,IF(C14=DATOS!$B$129,DATOS!$D$129,IF(C14=DATOS!$B$130,DATOS!$D$130,IF(C14=DATOS!$B$131,DATOS!$D$131,IF(C14=DATOS!$B$132,DATOS!$D$132)))))</f>
        <v>0</v>
      </c>
      <c r="E14" s="224"/>
      <c r="F14" s="224" t="b">
        <f>IF(E14=DATOS!$B$128,DATOS!$D$128,IF(E14=DATOS!$B$129,DATOS!$D$129,IF(E14=DATOS!$B$130,DATOS!$D$130,IF(E14=DATOS!$B$131,DATOS!$D$131,IF(E14=DATOS!$B$132,DATOS!$D$132)))))</f>
        <v>0</v>
      </c>
      <c r="G14" s="224"/>
      <c r="H14" s="224" t="b">
        <f>IF(G14=DATOS!$B$128,DATOS!$D$128,IF(G14=DATOS!$B$129,DATOS!$D$129,IF(G14=DATOS!$B$130,DATOS!$D$130,IF(G14=DATOS!$B$131,DATOS!$D$131,IF(G14=DATOS!$B$132,DATOS!$D$132)))))</f>
        <v>0</v>
      </c>
      <c r="I14" s="224"/>
      <c r="J14" s="224" t="b">
        <f>IF(I14=DATOS!$B$128,DATOS!$D$128,IF(I14=DATOS!$B$129,DATOS!$D$129,IF(I14=DATOS!$B$130,DATOS!$D$130,IF(I14=DATOS!$B$131,DATOS!$D$131,IF(I14=DATOS!$B$132,DATOS!$D$132)))))</f>
        <v>0</v>
      </c>
      <c r="K14" s="224"/>
      <c r="L14" s="224" t="b">
        <f>IF(K14=DATOS!$B$128,DATOS!$D$128,IF(K14=DATOS!$B$129,DATOS!$D$129,IF(K14=DATOS!$B$130,DATOS!$D$130,IF(K14=DATOS!$B$131,DATOS!$D$131,IF(K14=DATOS!$B$132,DATOS!$D$132)))))</f>
        <v>0</v>
      </c>
      <c r="M14" s="224"/>
      <c r="N14" s="224" t="b">
        <f>IF(M14=DATOS!$B$128,DATOS!$D$128,IF(M14=DATOS!$B$129,DATOS!$D$129,IF(M14=DATOS!$B$130,DATOS!$D$130,IF(M14=DATOS!$B$131,DATOS!$D$131,IF(M14=DATOS!$B$132,DATOS!$D$132)))))</f>
        <v>0</v>
      </c>
      <c r="O14" s="224">
        <f t="shared" si="0"/>
        <v>0</v>
      </c>
      <c r="P14" s="225" t="e">
        <f t="shared" si="1"/>
        <v>#DIV/0!</v>
      </c>
      <c r="Q14" s="224" t="e">
        <f>IF(P14=DATOS!$D$128,DATOS!$B$128,IF(AND(P14&gt;=3.5,P14&lt;5),DATOS!$B$129,IF(AND(P14&gt;=2.5,P14&lt;4),DATOS!$B$130,IF(AND(P14&gt;=1.5,P14&lt;3),DATOS!$B$131,IF(AND(P14&gt;=0.5,P14&lt;2),DATOS!$B$132)))))</f>
        <v>#DIV/0!</v>
      </c>
      <c r="R14" s="90">
        <f t="shared" si="2"/>
        <v>0</v>
      </c>
    </row>
    <row r="15" spans="1:18" x14ac:dyDescent="0.25">
      <c r="A15" s="226">
        <v>10</v>
      </c>
      <c r="B15" s="224" t="str">
        <f>'IDENTIFICACIÓN DE RIESGOS.'!H98</f>
        <v>Riesgo 10</v>
      </c>
      <c r="C15" s="224"/>
      <c r="D15" s="224" t="b">
        <f>IF(C15=DATOS!$B$128,DATOS!$D$128,IF(C15=DATOS!$B$129,DATOS!$D$129,IF(C15=DATOS!$B$130,DATOS!$D$130,IF(C15=DATOS!$B$131,DATOS!$D$131,IF(C15=DATOS!$B$132,DATOS!$D$132)))))</f>
        <v>0</v>
      </c>
      <c r="E15" s="224"/>
      <c r="F15" s="224" t="b">
        <f>IF(E15=DATOS!$B$128,DATOS!$D$128,IF(E15=DATOS!$B$129,DATOS!$D$129,IF(E15=DATOS!$B$130,DATOS!$D$130,IF(E15=DATOS!$B$131,DATOS!$D$131,IF(E15=DATOS!$B$132,DATOS!$D$132)))))</f>
        <v>0</v>
      </c>
      <c r="G15" s="224"/>
      <c r="H15" s="224" t="b">
        <f>IF(G15=DATOS!$B$128,DATOS!$D$128,IF(G15=DATOS!$B$129,DATOS!$D$129,IF(G15=DATOS!$B$130,DATOS!$D$130,IF(G15=DATOS!$B$131,DATOS!$D$131,IF(G15=DATOS!$B$132,DATOS!$D$132)))))</f>
        <v>0</v>
      </c>
      <c r="I15" s="224"/>
      <c r="J15" s="224" t="b">
        <f>IF(I15=DATOS!$B$128,DATOS!$D$128,IF(I15=DATOS!$B$129,DATOS!$D$129,IF(I15=DATOS!$B$130,DATOS!$D$130,IF(I15=DATOS!$B$131,DATOS!$D$131,IF(I15=DATOS!$B$132,DATOS!$D$132)))))</f>
        <v>0</v>
      </c>
      <c r="K15" s="224"/>
      <c r="L15" s="224" t="b">
        <f>IF(K15=DATOS!$B$128,DATOS!$D$128,IF(K15=DATOS!$B$129,DATOS!$D$129,IF(K15=DATOS!$B$130,DATOS!$D$130,IF(K15=DATOS!$B$131,DATOS!$D$131,IF(K15=DATOS!$B$132,DATOS!$D$132)))))</f>
        <v>0</v>
      </c>
      <c r="M15" s="224"/>
      <c r="N15" s="224" t="b">
        <f>IF(M15=DATOS!$B$128,DATOS!$D$128,IF(M15=DATOS!$B$129,DATOS!$D$129,IF(M15=DATOS!$B$130,DATOS!$D$130,IF(M15=DATOS!$B$131,DATOS!$D$131,IF(M15=DATOS!$B$132,DATOS!$D$132)))))</f>
        <v>0</v>
      </c>
      <c r="O15" s="224">
        <f t="shared" si="0"/>
        <v>0</v>
      </c>
      <c r="P15" s="225" t="e">
        <f t="shared" si="1"/>
        <v>#DIV/0!</v>
      </c>
      <c r="Q15" s="224" t="e">
        <f>IF(P15=DATOS!$D$128,DATOS!$B$128,IF(AND(P15&gt;=3.5,P15&lt;5),DATOS!$B$129,IF(AND(P15&gt;=2.5,P15&lt;4),DATOS!$B$130,IF(AND(P15&gt;=1.5,P15&lt;3),DATOS!$B$131,IF(AND(P15&gt;=0.5,P15&lt;2),DATOS!$B$132)))))</f>
        <v>#DIV/0!</v>
      </c>
      <c r="R15" s="90">
        <f t="shared" si="2"/>
        <v>0</v>
      </c>
    </row>
    <row r="16" spans="1:18" x14ac:dyDescent="0.25">
      <c r="A16" s="227"/>
    </row>
  </sheetData>
  <sheetProtection algorithmName="SHA-512" hashValue="gPO8N254BxM8/yJ77K0XzlJDl3R95sHDUQVTS9Ru8VS5dOZaYg8xVUrTRDPRwhU75+JI/J6TUPgLmcVJGiv6bw==" saltValue="bu5F4fa4Cx+s9kl4IP2fZg==" spinCount="100000" sheet="1" objects="1" scenarios="1" formatColumns="0" formatRows="0"/>
  <mergeCells count="7">
    <mergeCell ref="K4:Q4"/>
    <mergeCell ref="P1:Q1"/>
    <mergeCell ref="P2:Q2"/>
    <mergeCell ref="P3:Q3"/>
    <mergeCell ref="D1:O3"/>
    <mergeCell ref="A4:J4"/>
    <mergeCell ref="A1:C3"/>
  </mergeCells>
  <dataValidations count="1">
    <dataValidation operator="lessThan" allowBlank="1" showInputMessage="1" showErrorMessage="1" sqref="P6:P15" xr:uid="{00000000-0002-0000-0400-000000000000}"/>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1000000}">
          <x14:formula1>
            <xm:f>DATOS!$B$128:$B$132</xm:f>
          </x14:formula1>
          <xm:sqref>K6:K15 C6:C15 I6:I15 E6:E15 G6:G15 M6:M15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E12"/>
  <sheetViews>
    <sheetView showGridLines="0" zoomScale="74" zoomScaleNormal="74" workbookViewId="0">
      <selection activeCell="P34" sqref="P34"/>
    </sheetView>
  </sheetViews>
  <sheetFormatPr baseColWidth="10" defaultColWidth="11.42578125" defaultRowHeight="15" x14ac:dyDescent="0.25"/>
  <cols>
    <col min="2" max="2" width="14.5703125" bestFit="1" customWidth="1"/>
    <col min="3" max="3" width="13.28515625" bestFit="1" customWidth="1"/>
  </cols>
  <sheetData>
    <row r="1" spans="1:5" s="59" customFormat="1" x14ac:dyDescent="0.25">
      <c r="A1" s="59" t="s">
        <v>842</v>
      </c>
      <c r="B1" s="59" t="s">
        <v>843</v>
      </c>
      <c r="C1" s="59" t="s">
        <v>844</v>
      </c>
      <c r="D1" s="59" t="s">
        <v>845</v>
      </c>
      <c r="E1" s="58"/>
    </row>
    <row r="2" spans="1:5" s="59" customFormat="1" x14ac:dyDescent="0.25">
      <c r="A2" s="59" t="s">
        <v>365</v>
      </c>
      <c r="B2" s="59">
        <v>4</v>
      </c>
      <c r="C2" s="59">
        <f>DATOS!$C$202</f>
        <v>3</v>
      </c>
      <c r="D2" s="59">
        <f>DATOS!$C$385</f>
        <v>2</v>
      </c>
      <c r="E2" s="58"/>
    </row>
    <row r="3" spans="1:5" s="59" customFormat="1" x14ac:dyDescent="0.25">
      <c r="A3" s="59" t="s">
        <v>244</v>
      </c>
      <c r="B3" s="59">
        <v>4</v>
      </c>
      <c r="C3" s="59">
        <f>DATOS!$D$202</f>
        <v>3</v>
      </c>
      <c r="D3" s="59">
        <f>DATOS!$D$385</f>
        <v>1</v>
      </c>
      <c r="E3" s="58"/>
    </row>
    <row r="4" spans="1:5" s="59" customFormat="1" x14ac:dyDescent="0.25">
      <c r="A4" s="59" t="s">
        <v>245</v>
      </c>
      <c r="B4" s="59">
        <v>4</v>
      </c>
      <c r="C4" s="59">
        <f>DATOS!$E$202</f>
        <v>2</v>
      </c>
      <c r="D4" s="59">
        <f>DATOS!$E$385</f>
        <v>1</v>
      </c>
      <c r="E4" s="58"/>
    </row>
    <row r="5" spans="1:5" s="59" customFormat="1" x14ac:dyDescent="0.25">
      <c r="A5" s="59" t="s">
        <v>246</v>
      </c>
      <c r="B5" s="59">
        <v>4</v>
      </c>
      <c r="C5" s="59">
        <f>DATOS!$F$202</f>
        <v>2</v>
      </c>
      <c r="D5" s="59">
        <f>DATOS!$F$385</f>
        <v>1</v>
      </c>
      <c r="E5" s="58"/>
    </row>
    <row r="6" spans="1:5" s="59" customFormat="1" x14ac:dyDescent="0.25">
      <c r="A6" s="59" t="s">
        <v>247</v>
      </c>
      <c r="B6" s="59">
        <v>4</v>
      </c>
      <c r="C6" s="59" t="e">
        <f>DATOS!$G$202</f>
        <v>#DIV/0!</v>
      </c>
      <c r="D6" s="59" t="e">
        <f>DATOS!$G$385</f>
        <v>#DIV/0!</v>
      </c>
      <c r="E6" s="58"/>
    </row>
    <row r="7" spans="1:5" s="59" customFormat="1" x14ac:dyDescent="0.25">
      <c r="A7" s="59" t="s">
        <v>248</v>
      </c>
      <c r="B7" s="59">
        <v>4</v>
      </c>
      <c r="C7" s="59" t="e">
        <f>DATOS!$H$202</f>
        <v>#DIV/0!</v>
      </c>
      <c r="D7" s="59" t="e">
        <f>DATOS!$H385</f>
        <v>#DIV/0!</v>
      </c>
      <c r="E7" s="58"/>
    </row>
    <row r="8" spans="1:5" s="59" customFormat="1" x14ac:dyDescent="0.25">
      <c r="A8" s="59" t="s">
        <v>249</v>
      </c>
      <c r="B8" s="59">
        <v>4</v>
      </c>
      <c r="C8" s="59" t="e">
        <f>DATOS!$I$202</f>
        <v>#DIV/0!</v>
      </c>
      <c r="D8" s="59" t="e">
        <f>DATOS!$I$385</f>
        <v>#DIV/0!</v>
      </c>
      <c r="E8" s="58"/>
    </row>
    <row r="9" spans="1:5" s="59" customFormat="1" x14ac:dyDescent="0.25">
      <c r="A9" s="59" t="s">
        <v>250</v>
      </c>
      <c r="B9" s="59">
        <v>4</v>
      </c>
      <c r="C9" s="59" t="e">
        <f>DATOS!$J$202</f>
        <v>#DIV/0!</v>
      </c>
      <c r="D9" s="59" t="e">
        <f>DATOS!$J$385</f>
        <v>#DIV/0!</v>
      </c>
      <c r="E9" s="58"/>
    </row>
    <row r="10" spans="1:5" s="59" customFormat="1" x14ac:dyDescent="0.25">
      <c r="A10" s="59" t="s">
        <v>251</v>
      </c>
      <c r="B10" s="59">
        <v>4</v>
      </c>
      <c r="C10" s="59" t="e">
        <f>DATOS!$K$202</f>
        <v>#DIV/0!</v>
      </c>
      <c r="D10" s="59" t="e">
        <f>DATOS!$K$385</f>
        <v>#DIV/0!</v>
      </c>
      <c r="E10" s="58"/>
    </row>
    <row r="11" spans="1:5" s="59" customFormat="1" x14ac:dyDescent="0.25">
      <c r="A11" s="59" t="s">
        <v>252</v>
      </c>
      <c r="B11" s="59">
        <v>4</v>
      </c>
      <c r="C11" s="59" t="e">
        <f>DATOS!$L$202</f>
        <v>#DIV/0!</v>
      </c>
      <c r="D11" s="59" t="e">
        <f>DATOS!$L$385</f>
        <v>#DIV/0!</v>
      </c>
      <c r="E11" s="58"/>
    </row>
    <row r="12" spans="1:5" x14ac:dyDescent="0.25">
      <c r="A12" s="58"/>
      <c r="B12" s="58"/>
      <c r="C12" s="58"/>
      <c r="D12" s="58"/>
      <c r="E12" s="58"/>
    </row>
  </sheetData>
  <sheetProtection algorithmName="SHA-512" hashValue="U7s2/NVAgvwD8cRzS73+ewDegrRYwviz4lbsIuEChcmCyVIruT9CVJYROOr9Q8Cc4rAZCZCIkq/k1jsUNLqUdw==" saltValue="U/V2MH5DWCyieYFSPBWC5A==" spinCount="100000" sheet="1" objects="1" scenarios="1"/>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3244158B1FF54459726D8C60FE4667A" ma:contentTypeVersion="3" ma:contentTypeDescription="Crear nuevo documento." ma:contentTypeScope="" ma:versionID="5ec8d52b31bc88621628dba4c19f6054">
  <xsd:schema xmlns:xsd="http://www.w3.org/2001/XMLSchema" xmlns:xs="http://www.w3.org/2001/XMLSchema" xmlns:p="http://schemas.microsoft.com/office/2006/metadata/properties" xmlns:ns2="2c585cb4-69c6-475f-afa3-5b9e19db3146" targetNamespace="http://schemas.microsoft.com/office/2006/metadata/properties" ma:root="true" ma:fieldsID="eb0b4f49a39ec106bf533473d0a7f64d" ns2:_="">
    <xsd:import namespace="2c585cb4-69c6-475f-afa3-5b9e19db3146"/>
    <xsd:element name="properties">
      <xsd:complexType>
        <xsd:sequence>
          <xsd:element name="documentManagement">
            <xsd:complexType>
              <xsd:all>
                <xsd:element ref="ns2:Tipo_x0020_Documento" minOccurs="0"/>
                <xsd:element ref="ns2:Nueva_x0020_columna1"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585cb4-69c6-475f-afa3-5b9e19db3146" elementFormDefault="qualified">
    <xsd:import namespace="http://schemas.microsoft.com/office/2006/documentManagement/types"/>
    <xsd:import namespace="http://schemas.microsoft.com/office/infopath/2007/PartnerControls"/>
    <xsd:element name="Tipo_x0020_Documento" ma:index="8" nillable="true" ma:displayName="Tipo Documento" ma:default="Procedimientos" ma:description="" ma:format="Dropdown" ma:internalName="Tipo_x0020_Documento">
      <xsd:simpleType>
        <xsd:restriction base="dms:Choice">
          <xsd:enumeration value="Caracterización"/>
          <xsd:enumeration value="Formatos"/>
          <xsd:enumeration value="Indicadores"/>
          <xsd:enumeration value="Instructivos y guías"/>
          <xsd:enumeration value="Lineamientos"/>
          <xsd:enumeration value="Manuales"/>
          <xsd:enumeration value="Mapas de riesgos"/>
          <xsd:enumeration value="Matriz de requisitos de calidad"/>
          <xsd:enumeration value="Normograma"/>
          <xsd:enumeration value="Plan de comunicaciones"/>
          <xsd:enumeration value="Plan de mejoramiento"/>
          <xsd:enumeration value="Procedimientos"/>
        </xsd:restriction>
      </xsd:simpleType>
    </xsd:element>
    <xsd:element name="Nueva_x0020_columna1" ma:index="9" nillable="true" ma:displayName="Proceso" ma:default="Conceptos Jurídicos" ma:description="Proceso" ma:format="Dropdown" ma:internalName="Nueva_x0020_columna1">
      <xsd:simpleType>
        <xsd:restriction base="dms:Choice">
          <xsd:enumeration value="Conceptos Jurídicos"/>
          <xsd:enumeration value="Direccionamiento Estratégico"/>
          <xsd:enumeration value="Evaluación Independiente y Asesoría"/>
          <xsd:enumeration value="Gestión a la Política de Agua Potable y Saneamiento Básico"/>
          <xsd:enumeration value="Gestión a la Política de Espacio Urbano y Territorial"/>
          <xsd:enumeration value="Gestión a la Política de Vivienda"/>
          <xsd:enumeration value="Gestión de Comunicaciones Internas y Externas"/>
          <xsd:enumeration value="Gestión de Contratación"/>
          <xsd:enumeration value="Gestión de Recursos Físicos"/>
          <xsd:enumeration value="Gestión de Tecnologías de la Información y las Comunicaciones"/>
          <xsd:enumeration value="Gestión Documental"/>
          <xsd:enumeration value="Gestión Estratégica del Talento Humano"/>
          <xsd:enumeration value="Gestión Financiera"/>
          <xsd:enumeration value="Maestro de documentos"/>
          <xsd:enumeration value="Procesos Disciplinarios"/>
          <xsd:enumeration value="Procesos Judiciales y Acciones Constitucionales"/>
          <xsd:enumeration value="Relaciones Estratégicas"/>
          <xsd:enumeration value="Saneamiento de Activos de los Extintos ICT INURBE"/>
          <xsd:enumeration value="Seguimiento y Mejora Continua"/>
          <xsd:enumeration value="Servicio al Ciudadano"/>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ipo_x0020_Documento xmlns="2c585cb4-69c6-475f-afa3-5b9e19db3146">Mapas de riesgos</Tipo_x0020_Documento>
    <Nueva_x0020_columna1 xmlns="2c585cb4-69c6-475f-afa3-5b9e19db3146">Evaluación Independiente y Asesoría</Nueva_x0020_columna1>
  </documentManagement>
</p:properties>
</file>

<file path=customXml/itemProps1.xml><?xml version="1.0" encoding="utf-8"?>
<ds:datastoreItem xmlns:ds="http://schemas.openxmlformats.org/officeDocument/2006/customXml" ds:itemID="{FFD7BB4D-D923-4B10-9891-484DB0154C2E}"/>
</file>

<file path=customXml/itemProps2.xml><?xml version="1.0" encoding="utf-8"?>
<ds:datastoreItem xmlns:ds="http://schemas.openxmlformats.org/officeDocument/2006/customXml" ds:itemID="{E54B0002-8C3C-4D72-ABD4-EC6D2BFE3B84}"/>
</file>

<file path=customXml/itemProps3.xml><?xml version="1.0" encoding="utf-8"?>
<ds:datastoreItem xmlns:ds="http://schemas.openxmlformats.org/officeDocument/2006/customXml" ds:itemID="{8AEDD4C0-B0DF-4918-87D0-A6CA6B4D0D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DATOS</vt:lpstr>
      <vt:lpstr>IDENTIFICACIÓN DE RIESGOS.</vt:lpstr>
      <vt:lpstr>ANÁLISIS DE CAUSAS</vt:lpstr>
      <vt:lpstr>VALORACIÓN DE RIESGOS</vt:lpstr>
      <vt:lpstr>PRIORIZACIÓN PROBABILIDAD</vt:lpstr>
      <vt:lpstr>Gráficas</vt:lpstr>
      <vt:lpstr>http___portal.minvivienda.local_ProcesosCorporativos_Planeación_20Estratégica_20y_20Gestión_20de_20Recursos_20Financieros_209.0.pdf</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SIG-F-11-12-17 Mapa de Riesgos Integrado - Evaluación, acompañamiento y asesoría del SCI</dc:title>
  <dc:subject/>
  <dc:creator>Amelia Carolina Navarro Onate</dc:creator>
  <cp:keywords/>
  <dc:description/>
  <cp:lastModifiedBy>Diana Catharine Corredor Gomez</cp:lastModifiedBy>
  <cp:revision/>
  <dcterms:created xsi:type="dcterms:W3CDTF">2018-11-29T22:09:02Z</dcterms:created>
  <dcterms:modified xsi:type="dcterms:W3CDTF">2020-10-14T20:00:16Z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0x01010093244158B1FF54459726D8C60FE4667A</vt:lpwstr>
  </property>
</Properties>
</file>